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xr:revisionPtr revIDLastSave="2" documentId="11_9B5F317FFBBE85E9BF16A81EA15CFCC0ADEA0ED1" xr6:coauthVersionLast="47" xr6:coauthVersionMax="47" xr10:uidLastSave="{39162133-858D-4D16-94D3-DD32CAB8166F}"/>
  <bookViews>
    <workbookView xWindow="0" yWindow="0" windowWidth="0" windowHeight="0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DATA_VALIDATION!$A$1:$BE$2868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68" i="2" l="1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<sst xmlns="http://schemas.openxmlformats.org/spreadsheetml/2006/main" count="83092" uniqueCount="5945">
  <si>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</si>
  <si>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</si>
  <si>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</si>
  <si>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</si>
  <si>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</si>
  <si>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</si>
  <si>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</si>
  <si>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</si>
  <si>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</si>
  <si>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</si>
  <si>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</si>
  <si>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</si>
  <si>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</si>
  <si>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</si>
  <si>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</si>
  <si>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</si>
  <si>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</si>
  <si>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</si>
  <si>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</si>
  <si>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</si>
  <si>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</si>
  <si>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</si>
  <si>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</si>
  <si>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</si>
  <si>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</si>
  <si>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</si>
  <si>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</si>
  <si>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</si>
  <si>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</si>
  <si>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</si>
  <si>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</si>
  <si>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</si>
  <si>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</si>
  <si>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</si>
  <si>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</si>
  <si>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</si>
  <si>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</si>
  <si>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</si>
  <si>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</si>
  <si>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</si>
  <si>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</si>
  <si>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</si>
  <si>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</si>
  <si>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</si>
  <si>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</si>
  <si>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</si>
  <si>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</si>
  <si>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</si>
  <si>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</si>
  <si>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</si>
  <si>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</si>
  <si>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</si>
  <si>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</si>
  <si>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</si>
  <si>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</si>
  <si>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</si>
  <si>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</si>
  <si>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</si>
  <si>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</si>
  <si>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</si>
  <si>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</si>
  <si>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</si>
  <si>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</si>
  <si>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</si>
  <si>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</si>
  <si>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</si>
  <si>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</si>
  <si>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</si>
  <si>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</si>
  <si>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</si>
  <si>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</si>
  <si>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</si>
  <si>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</si>
  <si>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</si>
  <si>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</si>
  <si>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</si>
  <si>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</si>
  <si>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</si>
  <si>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</si>
  <si>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WI2111100</t>
  </si>
  <si>
    <t>DATA_VALIDATION</t>
  </si>
  <si>
    <t>201100014055</t>
  </si>
  <si>
    <t>Folder</t>
  </si>
  <si>
    <t>Mailitem</t>
  </si>
  <si>
    <t>MI21101159494</t>
  </si>
  <si>
    <t>COMPLETED</t>
  </si>
  <si>
    <t>MARK_AS_COMPLETED</t>
  </si>
  <si>
    <t>Queue</t>
  </si>
  <si>
    <t>N/A</t>
  </si>
  <si>
    <t>Mohini Shinde</t>
  </si>
  <si>
    <t>Smriti Gauchan</t>
  </si>
  <si>
    <t>WI211110073</t>
  </si>
  <si>
    <t>201300019218</t>
  </si>
  <si>
    <t>MI2111113646</t>
  </si>
  <si>
    <t>Amruta Erande</t>
  </si>
  <si>
    <t>WI2111101</t>
  </si>
  <si>
    <t>201330003243</t>
  </si>
  <si>
    <t>MI21101159689</t>
  </si>
  <si>
    <t>Sangeeta Kumari</t>
  </si>
  <si>
    <t>Ashish Sutar</t>
  </si>
  <si>
    <t>WI211110286</t>
  </si>
  <si>
    <t>201130012547</t>
  </si>
  <si>
    <t>MI2111116161</t>
  </si>
  <si>
    <t>WI211110442</t>
  </si>
  <si>
    <t>201300019261</t>
  </si>
  <si>
    <t>MI2111117894</t>
  </si>
  <si>
    <t>Rohit Mawal</t>
  </si>
  <si>
    <t>WI2111105</t>
  </si>
  <si>
    <t>201330003372</t>
  </si>
  <si>
    <t>MI21101159891</t>
  </si>
  <si>
    <t>Aditya Tade</t>
  </si>
  <si>
    <t>WI211110555</t>
  </si>
  <si>
    <t>201130012652</t>
  </si>
  <si>
    <t>MI2111119191</t>
  </si>
  <si>
    <t>WI211110587</t>
  </si>
  <si>
    <t>201300019279</t>
  </si>
  <si>
    <t>MI2111119757</t>
  </si>
  <si>
    <t>Sanjay Kharade</t>
  </si>
  <si>
    <t>Vikash Suryakanth Parmar</t>
  </si>
  <si>
    <t>WI211110589</t>
  </si>
  <si>
    <t>MI2111119753</t>
  </si>
  <si>
    <t>WI211110596</t>
  </si>
  <si>
    <t>MI2111119822</t>
  </si>
  <si>
    <t>Snehal Sathe</t>
  </si>
  <si>
    <t>WI211110603</t>
  </si>
  <si>
    <t>MI2111119869</t>
  </si>
  <si>
    <t>WI211110613</t>
  </si>
  <si>
    <t>201130012642</t>
  </si>
  <si>
    <t>MI2111119955</t>
  </si>
  <si>
    <t>WI211110626</t>
  </si>
  <si>
    <t>MI2111119942</t>
  </si>
  <si>
    <t>Sumit Jarhad</t>
  </si>
  <si>
    <t>WI211110636</t>
  </si>
  <si>
    <t>MI2111119969</t>
  </si>
  <si>
    <t>WI211110640</t>
  </si>
  <si>
    <t>MI2111119987</t>
  </si>
  <si>
    <t>WI211110644</t>
  </si>
  <si>
    <t>MI2111119990</t>
  </si>
  <si>
    <t>WI211110646</t>
  </si>
  <si>
    <t>MI2111119996</t>
  </si>
  <si>
    <t>WI211110656</t>
  </si>
  <si>
    <t>201300019236</t>
  </si>
  <si>
    <t>MI2111120003</t>
  </si>
  <si>
    <t>WI211110682</t>
  </si>
  <si>
    <t>MI2111120031</t>
  </si>
  <si>
    <t>WI211110688</t>
  </si>
  <si>
    <t>MI2111120103</t>
  </si>
  <si>
    <t>WI211110738</t>
  </si>
  <si>
    <t>201130012651</t>
  </si>
  <si>
    <t>MI2111120886</t>
  </si>
  <si>
    <t>WI211110753</t>
  </si>
  <si>
    <t>201130012627</t>
  </si>
  <si>
    <t>MI2111120388</t>
  </si>
  <si>
    <t>Devendra Naidu</t>
  </si>
  <si>
    <t>WI211110779</t>
  </si>
  <si>
    <t>201330003318</t>
  </si>
  <si>
    <t>MI2111121044</t>
  </si>
  <si>
    <t>WI211110790</t>
  </si>
  <si>
    <t>MI2111121102</t>
  </si>
  <si>
    <t>WI211110827</t>
  </si>
  <si>
    <t>MI2111121479</t>
  </si>
  <si>
    <t>WI211110833</t>
  </si>
  <si>
    <t>201330003395</t>
  </si>
  <si>
    <t>MI2111121936</t>
  </si>
  <si>
    <t>WI211110837</t>
  </si>
  <si>
    <t>201130012636</t>
  </si>
  <si>
    <t>MI2111121961</t>
  </si>
  <si>
    <t>WI211110840</t>
  </si>
  <si>
    <t>MI2111121483</t>
  </si>
  <si>
    <t>WI211110847</t>
  </si>
  <si>
    <t>MI2111122096</t>
  </si>
  <si>
    <t>WI211110859</t>
  </si>
  <si>
    <t>MI2111122113</t>
  </si>
  <si>
    <t>WI211110864</t>
  </si>
  <si>
    <t>MI2111122184</t>
  </si>
  <si>
    <t>WI211110867</t>
  </si>
  <si>
    <t>MI2111122142</t>
  </si>
  <si>
    <t>WI211110882</t>
  </si>
  <si>
    <t>MI2111122317</t>
  </si>
  <si>
    <t>WI211110887</t>
  </si>
  <si>
    <t>MI2111122329</t>
  </si>
  <si>
    <t>WI211110896</t>
  </si>
  <si>
    <t>MI2111122315</t>
  </si>
  <si>
    <t>WI211110979</t>
  </si>
  <si>
    <t>201300019202</t>
  </si>
  <si>
    <t>MI2111123678</t>
  </si>
  <si>
    <t>Archana Bhujbal</t>
  </si>
  <si>
    <t>WI211110987</t>
  </si>
  <si>
    <t>201300019257</t>
  </si>
  <si>
    <t>MI2111123610</t>
  </si>
  <si>
    <t>Hemanshi Deshlahara</t>
  </si>
  <si>
    <t>WI211111003</t>
  </si>
  <si>
    <t>201100014075</t>
  </si>
  <si>
    <t>MI2111123772</t>
  </si>
  <si>
    <t>WI211111005</t>
  </si>
  <si>
    <t>MI2111123778</t>
  </si>
  <si>
    <t>WI211111008</t>
  </si>
  <si>
    <t>MI2111123763</t>
  </si>
  <si>
    <t>WI211111059</t>
  </si>
  <si>
    <t>201330003375</t>
  </si>
  <si>
    <t>MI2111125041</t>
  </si>
  <si>
    <t>WI211111076</t>
  </si>
  <si>
    <t>MI2111125351</t>
  </si>
  <si>
    <t>WI211111136</t>
  </si>
  <si>
    <t>201300019285</t>
  </si>
  <si>
    <t>MI2111125693</t>
  </si>
  <si>
    <t>WI211111168</t>
  </si>
  <si>
    <t>201300019271</t>
  </si>
  <si>
    <t>MI2111125821</t>
  </si>
  <si>
    <t>WI211111173</t>
  </si>
  <si>
    <t>201100014087</t>
  </si>
  <si>
    <t>MI2111125830</t>
  </si>
  <si>
    <t>WI211111229</t>
  </si>
  <si>
    <t>201340000386</t>
  </si>
  <si>
    <t>MI2111126898</t>
  </si>
  <si>
    <t>WI211111388</t>
  </si>
  <si>
    <t>201300019282</t>
  </si>
  <si>
    <t>MI2111129972</t>
  </si>
  <si>
    <t>Suraj Toradmal</t>
  </si>
  <si>
    <t>WI211111469</t>
  </si>
  <si>
    <t>201340000397</t>
  </si>
  <si>
    <t>MI2111130743</t>
  </si>
  <si>
    <t>WI211111477</t>
  </si>
  <si>
    <t>201330003424</t>
  </si>
  <si>
    <t>MI2111130677</t>
  </si>
  <si>
    <t>WI211111508</t>
  </si>
  <si>
    <t>201100014072</t>
  </si>
  <si>
    <t>MI2111112534</t>
  </si>
  <si>
    <t>WI211111631</t>
  </si>
  <si>
    <t>201300019250</t>
  </si>
  <si>
    <t>MI2111132650</t>
  </si>
  <si>
    <t>WI211111706</t>
  </si>
  <si>
    <t>MI2111133733</t>
  </si>
  <si>
    <t>WI211111818</t>
  </si>
  <si>
    <t>201300019302</t>
  </si>
  <si>
    <t>MI2111134687</t>
  </si>
  <si>
    <t>WI211111892</t>
  </si>
  <si>
    <t>201330003448</t>
  </si>
  <si>
    <t>MI2111134854</t>
  </si>
  <si>
    <t>WI21111191</t>
  </si>
  <si>
    <t>201130012623</t>
  </si>
  <si>
    <t>MI211117699</t>
  </si>
  <si>
    <t>WI211111943</t>
  </si>
  <si>
    <t>201330003324</t>
  </si>
  <si>
    <t>MI2111135650</t>
  </si>
  <si>
    <t>WI21111204</t>
  </si>
  <si>
    <t>201300019212</t>
  </si>
  <si>
    <t>MI211117744</t>
  </si>
  <si>
    <t>WI211112077</t>
  </si>
  <si>
    <t>201300019280</t>
  </si>
  <si>
    <t>MI2111137158</t>
  </si>
  <si>
    <t>WI211112188</t>
  </si>
  <si>
    <t>201340000404</t>
  </si>
  <si>
    <t>MI2111137816</t>
  </si>
  <si>
    <t>WI211112202</t>
  </si>
  <si>
    <t>MI2111138674</t>
  </si>
  <si>
    <t>Jessibel Mojica</t>
  </si>
  <si>
    <t>WI211112208</t>
  </si>
  <si>
    <t>201330003444</t>
  </si>
  <si>
    <t>MI2111138908</t>
  </si>
  <si>
    <t>WI211112209</t>
  </si>
  <si>
    <t>MI2111138905</t>
  </si>
  <si>
    <t>WI211112210</t>
  </si>
  <si>
    <t>MI2111138913</t>
  </si>
  <si>
    <t>WI211112212</t>
  </si>
  <si>
    <t>MI2111138916</t>
  </si>
  <si>
    <t>WI211112248</t>
  </si>
  <si>
    <t>201300019165</t>
  </si>
  <si>
    <t>MI2111138911</t>
  </si>
  <si>
    <t>WI211112280</t>
  </si>
  <si>
    <t>201330003441</t>
  </si>
  <si>
    <t>MI2111139626</t>
  </si>
  <si>
    <t>WI211112301</t>
  </si>
  <si>
    <t>201330003446</t>
  </si>
  <si>
    <t>MI2111139699</t>
  </si>
  <si>
    <t>WI211112471</t>
  </si>
  <si>
    <t>201330003473</t>
  </si>
  <si>
    <t>MI2111141010</t>
  </si>
  <si>
    <t>WI211112576</t>
  </si>
  <si>
    <t>201130012647</t>
  </si>
  <si>
    <t>MI2111142452</t>
  </si>
  <si>
    <t>WI21111264</t>
  </si>
  <si>
    <t>201330003356</t>
  </si>
  <si>
    <t>MI211118737</t>
  </si>
  <si>
    <t>Anuja Patil</t>
  </si>
  <si>
    <t>WI21111265</t>
  </si>
  <si>
    <t>201330003308</t>
  </si>
  <si>
    <t>MI211118738</t>
  </si>
  <si>
    <t>WI211112683</t>
  </si>
  <si>
    <t>WI211112771</t>
  </si>
  <si>
    <t>201110012114</t>
  </si>
  <si>
    <t>MI2111145122</t>
  </si>
  <si>
    <t>WI211112777</t>
  </si>
  <si>
    <t>MI2111145141</t>
  </si>
  <si>
    <t>WI211112781</t>
  </si>
  <si>
    <t>WI211112788</t>
  </si>
  <si>
    <t>MI2111145383</t>
  </si>
  <si>
    <t>WI211112793</t>
  </si>
  <si>
    <t>MI2111145229</t>
  </si>
  <si>
    <t>WI211112795</t>
  </si>
  <si>
    <t>MI2111145446</t>
  </si>
  <si>
    <t>WI211112805</t>
  </si>
  <si>
    <t>MI2111145516</t>
  </si>
  <si>
    <t>WI21111281</t>
  </si>
  <si>
    <t>MI211118892</t>
  </si>
  <si>
    <t>WI211112810</t>
  </si>
  <si>
    <t>MI2111145546</t>
  </si>
  <si>
    <t>WI211112820</t>
  </si>
  <si>
    <t>MI2111145565</t>
  </si>
  <si>
    <t>WI211112855</t>
  </si>
  <si>
    <t>WI211112889</t>
  </si>
  <si>
    <t>WI21111297</t>
  </si>
  <si>
    <t>MI211118930</t>
  </si>
  <si>
    <t>WI211112977</t>
  </si>
  <si>
    <t>201330003474</t>
  </si>
  <si>
    <t>MI2111146756</t>
  </si>
  <si>
    <t>WI211113059</t>
  </si>
  <si>
    <t>201130012576</t>
  </si>
  <si>
    <t>MI2111147708</t>
  </si>
  <si>
    <t>WI211113096</t>
  </si>
  <si>
    <t>201100014084</t>
  </si>
  <si>
    <t>MI2111147926</t>
  </si>
  <si>
    <t>WI21111310</t>
  </si>
  <si>
    <t>MI211118972</t>
  </si>
  <si>
    <t>WI211113157</t>
  </si>
  <si>
    <t>WI211113168</t>
  </si>
  <si>
    <t>201330003442</t>
  </si>
  <si>
    <t>MI2111148892</t>
  </si>
  <si>
    <t>WI21111321</t>
  </si>
  <si>
    <t>201130012622</t>
  </si>
  <si>
    <t>MI211119417</t>
  </si>
  <si>
    <t>WI211113268</t>
  </si>
  <si>
    <t>201130012649</t>
  </si>
  <si>
    <t>MI2111149682</t>
  </si>
  <si>
    <t>WI211113336</t>
  </si>
  <si>
    <t>201330015543</t>
  </si>
  <si>
    <t>MI2111150906</t>
  </si>
  <si>
    <t>WI211113394</t>
  </si>
  <si>
    <t>201300019317</t>
  </si>
  <si>
    <t>MI2111152061</t>
  </si>
  <si>
    <t>WI211113689</t>
  </si>
  <si>
    <t>201300019208</t>
  </si>
  <si>
    <t>MI2111155284</t>
  </si>
  <si>
    <t>WI211113691</t>
  </si>
  <si>
    <t>MI2111155298</t>
  </si>
  <si>
    <t>WI211113941</t>
  </si>
  <si>
    <t>201300019323</t>
  </si>
  <si>
    <t>MI2111157877</t>
  </si>
  <si>
    <t>WI211114200</t>
  </si>
  <si>
    <t>201300019239</t>
  </si>
  <si>
    <t>MI2111160461</t>
  </si>
  <si>
    <t>WI211114288</t>
  </si>
  <si>
    <t>MI2111161540</t>
  </si>
  <si>
    <t>WI211114429</t>
  </si>
  <si>
    <t>201330003487</t>
  </si>
  <si>
    <t>MI2111162729</t>
  </si>
  <si>
    <t>WI211114431</t>
  </si>
  <si>
    <t>201300019320</t>
  </si>
  <si>
    <t>MI2111162754</t>
  </si>
  <si>
    <t>WI211114470</t>
  </si>
  <si>
    <t>201340000396</t>
  </si>
  <si>
    <t>MI2111163018</t>
  </si>
  <si>
    <t>WI211114481</t>
  </si>
  <si>
    <t>MI2111163248</t>
  </si>
  <si>
    <t>WI211114484</t>
  </si>
  <si>
    <t>MI2111163258</t>
  </si>
  <si>
    <t>WI211114491</t>
  </si>
  <si>
    <t>201100014085</t>
  </si>
  <si>
    <t>MI2111163313</t>
  </si>
  <si>
    <t>WI211114494</t>
  </si>
  <si>
    <t>201300019309</t>
  </si>
  <si>
    <t>MI2111163377</t>
  </si>
  <si>
    <t>WI211114495</t>
  </si>
  <si>
    <t>MI2111163378</t>
  </si>
  <si>
    <t>WI211114496</t>
  </si>
  <si>
    <t>MI2111163388</t>
  </si>
  <si>
    <t>WI211114497</t>
  </si>
  <si>
    <t>MI2111163383</t>
  </si>
  <si>
    <t>WI211114499</t>
  </si>
  <si>
    <t>MI2111163390</t>
  </si>
  <si>
    <t>WI211114500</t>
  </si>
  <si>
    <t>MI2111163389</t>
  </si>
  <si>
    <t>WI211114501</t>
  </si>
  <si>
    <t>MI2111163391</t>
  </si>
  <si>
    <t>WI211114503</t>
  </si>
  <si>
    <t>MI2111163393</t>
  </si>
  <si>
    <t>WI211114570</t>
  </si>
  <si>
    <t>WI211114575</t>
  </si>
  <si>
    <t>Saloni Uttekar</t>
  </si>
  <si>
    <t>WI211114577</t>
  </si>
  <si>
    <t>WI211114578</t>
  </si>
  <si>
    <t>WI211114595</t>
  </si>
  <si>
    <t>WI211114598</t>
  </si>
  <si>
    <t>Ujwala Ajabe</t>
  </si>
  <si>
    <t>WI211114601</t>
  </si>
  <si>
    <t>WI211114604</t>
  </si>
  <si>
    <t>WI211114607</t>
  </si>
  <si>
    <t>WI211114616</t>
  </si>
  <si>
    <t>WI211114619</t>
  </si>
  <si>
    <t>WI211114638</t>
  </si>
  <si>
    <t>WI211114654</t>
  </si>
  <si>
    <t>WI211114672</t>
  </si>
  <si>
    <t>WI211114679</t>
  </si>
  <si>
    <t>WI2111149</t>
  </si>
  <si>
    <t>201300019209</t>
  </si>
  <si>
    <t>MI21101160087</t>
  </si>
  <si>
    <t>WI211114916</t>
  </si>
  <si>
    <t>MI2111168248</t>
  </si>
  <si>
    <t>WI211114917</t>
  </si>
  <si>
    <t>MI2111168265</t>
  </si>
  <si>
    <t>WI211115085</t>
  </si>
  <si>
    <t>201100014065</t>
  </si>
  <si>
    <t>MI2111169928</t>
  </si>
  <si>
    <t>WI211115093</t>
  </si>
  <si>
    <t>MI2111170036</t>
  </si>
  <si>
    <t>WI211115095</t>
  </si>
  <si>
    <t>MI2111170004</t>
  </si>
  <si>
    <t>WI211115096</t>
  </si>
  <si>
    <t>MI2111170054</t>
  </si>
  <si>
    <t>WI211115101</t>
  </si>
  <si>
    <t>WI211115189</t>
  </si>
  <si>
    <t>WI211115302</t>
  </si>
  <si>
    <t>201340000408</t>
  </si>
  <si>
    <t>MI2111172327</t>
  </si>
  <si>
    <t>WI211115346</t>
  </si>
  <si>
    <t>MI2111173002</t>
  </si>
  <si>
    <t>WI211115376</t>
  </si>
  <si>
    <t>201340000403</t>
  </si>
  <si>
    <t>MI2111173238</t>
  </si>
  <si>
    <t>WI211115380</t>
  </si>
  <si>
    <t>201330003489</t>
  </si>
  <si>
    <t>MI2111173631</t>
  </si>
  <si>
    <t>WI211115381</t>
  </si>
  <si>
    <t>MI2111173673</t>
  </si>
  <si>
    <t>WI211115501</t>
  </si>
  <si>
    <t>Ketan Pathak</t>
  </si>
  <si>
    <t>WI211115535</t>
  </si>
  <si>
    <t>WI211115567</t>
  </si>
  <si>
    <t>WI211115639</t>
  </si>
  <si>
    <t>WI211115652</t>
  </si>
  <si>
    <t>201300019346</t>
  </si>
  <si>
    <t>MI2111175372</t>
  </si>
  <si>
    <t>WI211115657</t>
  </si>
  <si>
    <t>201300019260</t>
  </si>
  <si>
    <t>MI2111175816</t>
  </si>
  <si>
    <t>WI211115674</t>
  </si>
  <si>
    <t>MI2111175825</t>
  </si>
  <si>
    <t>WI211115679</t>
  </si>
  <si>
    <t>MI2111175835</t>
  </si>
  <si>
    <t>WI211115761</t>
  </si>
  <si>
    <t>WI211115765</t>
  </si>
  <si>
    <t>MI2111177039</t>
  </si>
  <si>
    <t>Leslie Jonas</t>
  </si>
  <si>
    <t>WI211115801</t>
  </si>
  <si>
    <t>201130012638</t>
  </si>
  <si>
    <t>MI2111177444</t>
  </si>
  <si>
    <t>WI211115814</t>
  </si>
  <si>
    <t>201300019312</t>
  </si>
  <si>
    <t>MI2111177611</t>
  </si>
  <si>
    <t>WI211115894</t>
  </si>
  <si>
    <t>201300019275</t>
  </si>
  <si>
    <t>MI2111178269</t>
  </si>
  <si>
    <t>WI211116020</t>
  </si>
  <si>
    <t>WI211116059</t>
  </si>
  <si>
    <t>201130012635</t>
  </si>
  <si>
    <t>MI2111180792</t>
  </si>
  <si>
    <t>WI211116075</t>
  </si>
  <si>
    <t>MI2111180778</t>
  </si>
  <si>
    <t>WI211116099</t>
  </si>
  <si>
    <t>WI211116113</t>
  </si>
  <si>
    <t>201300019328</t>
  </si>
  <si>
    <t>MI2111181384</t>
  </si>
  <si>
    <t>WI211116121</t>
  </si>
  <si>
    <t>WI211116134</t>
  </si>
  <si>
    <t>201300019310</t>
  </si>
  <si>
    <t>MI2111181534</t>
  </si>
  <si>
    <t>WI211116138</t>
  </si>
  <si>
    <t>WI211116153</t>
  </si>
  <si>
    <t>WI211116178</t>
  </si>
  <si>
    <t>WI211116197</t>
  </si>
  <si>
    <t>201300019345</t>
  </si>
  <si>
    <t>MI2111182449</t>
  </si>
  <si>
    <t>WI211116237</t>
  </si>
  <si>
    <t>WI211116250</t>
  </si>
  <si>
    <t>WI211116261</t>
  </si>
  <si>
    <t>201100014062</t>
  </si>
  <si>
    <t>MI2111182931</t>
  </si>
  <si>
    <t>WI211116267</t>
  </si>
  <si>
    <t>WI211116297</t>
  </si>
  <si>
    <t>201100014063</t>
  </si>
  <si>
    <t>MI2111183439</t>
  </si>
  <si>
    <t>WI211116321</t>
  </si>
  <si>
    <t>201300019301</t>
  </si>
  <si>
    <t>MI2111183082</t>
  </si>
  <si>
    <t>WI211116476</t>
  </si>
  <si>
    <t>201330003450</t>
  </si>
  <si>
    <t>MI2111184737</t>
  </si>
  <si>
    <t>WI211116621</t>
  </si>
  <si>
    <t>MI2111186058</t>
  </si>
  <si>
    <t>WI21111665</t>
  </si>
  <si>
    <t>201340000395</t>
  </si>
  <si>
    <t>MI211121277</t>
  </si>
  <si>
    <t>WI211116661</t>
  </si>
  <si>
    <t>201110012124</t>
  </si>
  <si>
    <t>MI2111186389</t>
  </si>
  <si>
    <t>WI211116679</t>
  </si>
  <si>
    <t>201330003462</t>
  </si>
  <si>
    <t>MI2111186513</t>
  </si>
  <si>
    <t>WI211116683</t>
  </si>
  <si>
    <t>MI2111186518</t>
  </si>
  <si>
    <t>WI211116692</t>
  </si>
  <si>
    <t>MI2111186528</t>
  </si>
  <si>
    <t>WI211116697</t>
  </si>
  <si>
    <t>MI2111186535</t>
  </si>
  <si>
    <t>WI211116702</t>
  </si>
  <si>
    <t>MI2111186607</t>
  </si>
  <si>
    <t>WI211116806</t>
  </si>
  <si>
    <t>MI2111187685</t>
  </si>
  <si>
    <t>WI211116993</t>
  </si>
  <si>
    <t>201300019329</t>
  </si>
  <si>
    <t>MI2111189522</t>
  </si>
  <si>
    <t>WI211117023</t>
  </si>
  <si>
    <t>MI2111190220</t>
  </si>
  <si>
    <t>WI211117031</t>
  </si>
  <si>
    <t>MI2111190307</t>
  </si>
  <si>
    <t>WI211117052</t>
  </si>
  <si>
    <t>MI2111190537</t>
  </si>
  <si>
    <t>WI211117152</t>
  </si>
  <si>
    <t>201340000400</t>
  </si>
  <si>
    <t>MI2111191203</t>
  </si>
  <si>
    <t>WI211117158</t>
  </si>
  <si>
    <t>201100014081</t>
  </si>
  <si>
    <t>MI2111191456</t>
  </si>
  <si>
    <t>WI211117159</t>
  </si>
  <si>
    <t>MI2111191464</t>
  </si>
  <si>
    <t>WI211117173</t>
  </si>
  <si>
    <t>MI2111191491</t>
  </si>
  <si>
    <t>WI211117175</t>
  </si>
  <si>
    <t>MI2111191483</t>
  </si>
  <si>
    <t>WI211117187</t>
  </si>
  <si>
    <t>MI2111191493</t>
  </si>
  <si>
    <t>WI211117189</t>
  </si>
  <si>
    <t>MI2111191497</t>
  </si>
  <si>
    <t>WI211117243</t>
  </si>
  <si>
    <t>201100014088</t>
  </si>
  <si>
    <t>MI2111192160</t>
  </si>
  <si>
    <t>WI211117294</t>
  </si>
  <si>
    <t>MI2111193235</t>
  </si>
  <si>
    <t>WI211117439</t>
  </si>
  <si>
    <t>201130012657</t>
  </si>
  <si>
    <t>MI2111194506</t>
  </si>
  <si>
    <t>WI211117559</t>
  </si>
  <si>
    <t>MI2111196361</t>
  </si>
  <si>
    <t>WI211117690</t>
  </si>
  <si>
    <t>201300019294</t>
  </si>
  <si>
    <t>MI2111197419</t>
  </si>
  <si>
    <t>WI211117751</t>
  </si>
  <si>
    <t>201330003461</t>
  </si>
  <si>
    <t>MI2111197542</t>
  </si>
  <si>
    <t>WI211117756</t>
  </si>
  <si>
    <t>MI2111197558</t>
  </si>
  <si>
    <t>WI211117768</t>
  </si>
  <si>
    <t>MI2111197574</t>
  </si>
  <si>
    <t>WI211117804</t>
  </si>
  <si>
    <t>MI2111197518</t>
  </si>
  <si>
    <t>WI211117807</t>
  </si>
  <si>
    <t>201300019297</t>
  </si>
  <si>
    <t>MI2111198226</t>
  </si>
  <si>
    <t>WI211117810</t>
  </si>
  <si>
    <t>MI2111198314</t>
  </si>
  <si>
    <t>WI211117812</t>
  </si>
  <si>
    <t>MI2111198274</t>
  </si>
  <si>
    <t>WI211117855</t>
  </si>
  <si>
    <t>201300019308</t>
  </si>
  <si>
    <t>MI2111198930</t>
  </si>
  <si>
    <t>WI211117872</t>
  </si>
  <si>
    <t>201100014077</t>
  </si>
  <si>
    <t>MI2111199206</t>
  </si>
  <si>
    <t>WI211118057</t>
  </si>
  <si>
    <t>WI211118133</t>
  </si>
  <si>
    <t>WI211118478</t>
  </si>
  <si>
    <t>201130012554</t>
  </si>
  <si>
    <t>MI2111206216</t>
  </si>
  <si>
    <t>WI211118495</t>
  </si>
  <si>
    <t>201300019355</t>
  </si>
  <si>
    <t>MI2111206410</t>
  </si>
  <si>
    <t>WI211118503</t>
  </si>
  <si>
    <t>MI2111206490</t>
  </si>
  <si>
    <t>WI211118524</t>
  </si>
  <si>
    <t>WI211118528</t>
  </si>
  <si>
    <t>MI2111206580</t>
  </si>
  <si>
    <t>WI211118593</t>
  </si>
  <si>
    <t>WI211118615</t>
  </si>
  <si>
    <t>WI211118664</t>
  </si>
  <si>
    <t>WI211118682</t>
  </si>
  <si>
    <t>MI2111209152</t>
  </si>
  <si>
    <t>WI211118685</t>
  </si>
  <si>
    <t>MI2111209176</t>
  </si>
  <si>
    <t>WI211118686</t>
  </si>
  <si>
    <t>MI2111209212</t>
  </si>
  <si>
    <t>WI211118687</t>
  </si>
  <si>
    <t>MI2111209189</t>
  </si>
  <si>
    <t>WI211118688</t>
  </si>
  <si>
    <t>MI2111209256</t>
  </si>
  <si>
    <t>WI211118695</t>
  </si>
  <si>
    <t>MI2111209281</t>
  </si>
  <si>
    <t>Dashrath Soren</t>
  </si>
  <si>
    <t>WI211118697</t>
  </si>
  <si>
    <t>MI2111209267</t>
  </si>
  <si>
    <t>WI211118701</t>
  </si>
  <si>
    <t>MI2111209293</t>
  </si>
  <si>
    <t>WI211118702</t>
  </si>
  <si>
    <t>MI2111209303</t>
  </si>
  <si>
    <t>WI211118706</t>
  </si>
  <si>
    <t>MI2111209311</t>
  </si>
  <si>
    <t>WI211118710</t>
  </si>
  <si>
    <t>MI2111209308</t>
  </si>
  <si>
    <t>WI211118745</t>
  </si>
  <si>
    <t>WI211118755</t>
  </si>
  <si>
    <t>MI2111210215</t>
  </si>
  <si>
    <t>WI211118757</t>
  </si>
  <si>
    <t>MI2111210282</t>
  </si>
  <si>
    <t>WI21111877</t>
  </si>
  <si>
    <t>201330014286</t>
  </si>
  <si>
    <t>MI211123318</t>
  </si>
  <si>
    <t>WI211118891</t>
  </si>
  <si>
    <t>201330003512</t>
  </si>
  <si>
    <t>MI2111211463</t>
  </si>
  <si>
    <t>WI211118964</t>
  </si>
  <si>
    <t>WI211118985</t>
  </si>
  <si>
    <t>WI211118986</t>
  </si>
  <si>
    <t>201330003269</t>
  </si>
  <si>
    <t>MI2111212383</t>
  </si>
  <si>
    <t>WI211119040</t>
  </si>
  <si>
    <t>201330014289</t>
  </si>
  <si>
    <t>MI2111213138</t>
  </si>
  <si>
    <t>WI211119106</t>
  </si>
  <si>
    <t>201300019289</t>
  </si>
  <si>
    <t>MI2111213572</t>
  </si>
  <si>
    <t>WI211119124</t>
  </si>
  <si>
    <t>201330015544</t>
  </si>
  <si>
    <t>MI2111213738</t>
  </si>
  <si>
    <t>WI211119144</t>
  </si>
  <si>
    <t>MI2111214040</t>
  </si>
  <si>
    <t>WI211119145</t>
  </si>
  <si>
    <t>MI2111214046</t>
  </si>
  <si>
    <t>WI211119149</t>
  </si>
  <si>
    <t>MI2111214053</t>
  </si>
  <si>
    <t>WI211119153</t>
  </si>
  <si>
    <t>MI2111214071</t>
  </si>
  <si>
    <t>WI211119155</t>
  </si>
  <si>
    <t>MI2111214058</t>
  </si>
  <si>
    <t>WI211119157</t>
  </si>
  <si>
    <t>MI2111214084</t>
  </si>
  <si>
    <t>WI211119262</t>
  </si>
  <si>
    <t>201330003519</t>
  </si>
  <si>
    <t>MI2111215423</t>
  </si>
  <si>
    <t>WI211119299</t>
  </si>
  <si>
    <t>201300019377</t>
  </si>
  <si>
    <t>MI2111216475</t>
  </si>
  <si>
    <t>WI211119341</t>
  </si>
  <si>
    <t>201300019262</t>
  </si>
  <si>
    <t>MI2111217390</t>
  </si>
  <si>
    <t>WI211119342</t>
  </si>
  <si>
    <t>201300019295</t>
  </si>
  <si>
    <t>MI2111217446</t>
  </si>
  <si>
    <t>WI211119365</t>
  </si>
  <si>
    <t>201110012132</t>
  </si>
  <si>
    <t>MI2111217746</t>
  </si>
  <si>
    <t>WI211119373</t>
  </si>
  <si>
    <t>201330003507</t>
  </si>
  <si>
    <t>MI2111217814</t>
  </si>
  <si>
    <t>WI211119385</t>
  </si>
  <si>
    <t>MI2111217825</t>
  </si>
  <si>
    <t>WI211119396</t>
  </si>
  <si>
    <t>201300019366</t>
  </si>
  <si>
    <t>MI2111217903</t>
  </si>
  <si>
    <t>WI211119421</t>
  </si>
  <si>
    <t>201110012131</t>
  </si>
  <si>
    <t>MI2111218078</t>
  </si>
  <si>
    <t>WI211119423</t>
  </si>
  <si>
    <t>201330003408</t>
  </si>
  <si>
    <t>MI2111218131</t>
  </si>
  <si>
    <t>WI211119436</t>
  </si>
  <si>
    <t>201130012677</t>
  </si>
  <si>
    <t>MI2111218460</t>
  </si>
  <si>
    <t>WI211119499</t>
  </si>
  <si>
    <t>WI211119502</t>
  </si>
  <si>
    <t>WI211119504</t>
  </si>
  <si>
    <t>WI211119518</t>
  </si>
  <si>
    <t>WI211119520</t>
  </si>
  <si>
    <t>WI211119521</t>
  </si>
  <si>
    <t>WI211119522</t>
  </si>
  <si>
    <t>WI211119523</t>
  </si>
  <si>
    <t>WI211119526</t>
  </si>
  <si>
    <t>WI211119527</t>
  </si>
  <si>
    <t>WI211119532</t>
  </si>
  <si>
    <t>WI211119534</t>
  </si>
  <si>
    <t>WI211119536</t>
  </si>
  <si>
    <t>WI211119538</t>
  </si>
  <si>
    <t>WI211119610</t>
  </si>
  <si>
    <t>WI211119629</t>
  </si>
  <si>
    <t>WI211119649</t>
  </si>
  <si>
    <t>WI211119700</t>
  </si>
  <si>
    <t>WI211119703</t>
  </si>
  <si>
    <t>WI211119731</t>
  </si>
  <si>
    <t>WI211119750</t>
  </si>
  <si>
    <t>WI211119754</t>
  </si>
  <si>
    <t>WI211119776</t>
  </si>
  <si>
    <t>WI211119778</t>
  </si>
  <si>
    <t>201330003425</t>
  </si>
  <si>
    <t>MI2111222407</t>
  </si>
  <si>
    <t>WI211119779</t>
  </si>
  <si>
    <t>MI2111222404</t>
  </si>
  <si>
    <t>WI211119780</t>
  </si>
  <si>
    <t>MI2111222409</t>
  </si>
  <si>
    <t>WI211119781</t>
  </si>
  <si>
    <t>MI2111222423</t>
  </si>
  <si>
    <t>WI211119791</t>
  </si>
  <si>
    <t>WI211119879</t>
  </si>
  <si>
    <t>WI211119907</t>
  </si>
  <si>
    <t>WI211119961</t>
  </si>
  <si>
    <t>WI211119973</t>
  </si>
  <si>
    <t>MI2111225295</t>
  </si>
  <si>
    <t>WI211119977</t>
  </si>
  <si>
    <t>201300019365</t>
  </si>
  <si>
    <t>MI2111225304</t>
  </si>
  <si>
    <t>WI211119978</t>
  </si>
  <si>
    <t>MI2111225301</t>
  </si>
  <si>
    <t>WI211119980</t>
  </si>
  <si>
    <t>MI2111225306</t>
  </si>
  <si>
    <t>WI211119984</t>
  </si>
  <si>
    <t>MI2111225308</t>
  </si>
  <si>
    <t>WI211119985</t>
  </si>
  <si>
    <t>MI2111225314</t>
  </si>
  <si>
    <t>WI211119992</t>
  </si>
  <si>
    <t>MI2111225322</t>
  </si>
  <si>
    <t>WI211120011</t>
  </si>
  <si>
    <t>WI211120020</t>
  </si>
  <si>
    <t>201100014047</t>
  </si>
  <si>
    <t>MI2111226136</t>
  </si>
  <si>
    <t>WI211120035</t>
  </si>
  <si>
    <t>201330003346</t>
  </si>
  <si>
    <t>MI2111226206</t>
  </si>
  <si>
    <t>WI211120048</t>
  </si>
  <si>
    <t>MI2111226506</t>
  </si>
  <si>
    <t>WI211120065</t>
  </si>
  <si>
    <t>MI2111226645</t>
  </si>
  <si>
    <t>WI211120068</t>
  </si>
  <si>
    <t>MI2111226562</t>
  </si>
  <si>
    <t>WI211120077</t>
  </si>
  <si>
    <t>WI211120130</t>
  </si>
  <si>
    <t>WI211120149</t>
  </si>
  <si>
    <t>WI211120188</t>
  </si>
  <si>
    <t>201300019215</t>
  </si>
  <si>
    <t>MI2111228229</t>
  </si>
  <si>
    <t>WI211120202</t>
  </si>
  <si>
    <t>201130012629</t>
  </si>
  <si>
    <t>MI2111228413</t>
  </si>
  <si>
    <t>WI211120241</t>
  </si>
  <si>
    <t>201330003497</t>
  </si>
  <si>
    <t>MI2111228688</t>
  </si>
  <si>
    <t>WI211120244</t>
  </si>
  <si>
    <t>MI2111228648</t>
  </si>
  <si>
    <t>WI211120281</t>
  </si>
  <si>
    <t>WI211120282</t>
  </si>
  <si>
    <t>WI211120287</t>
  </si>
  <si>
    <t>WI211120312</t>
  </si>
  <si>
    <t>201130012667</t>
  </si>
  <si>
    <t>MI2111230300</t>
  </si>
  <si>
    <t>WI211120319</t>
  </si>
  <si>
    <t>MI2111230326</t>
  </si>
  <si>
    <t>WI211120322</t>
  </si>
  <si>
    <t>WI211120325</t>
  </si>
  <si>
    <t>MI2111230351</t>
  </si>
  <si>
    <t>WI211120347</t>
  </si>
  <si>
    <t>MI2111230458</t>
  </si>
  <si>
    <t>WI211120351</t>
  </si>
  <si>
    <t>WI211120386</t>
  </si>
  <si>
    <t>WI211120403</t>
  </si>
  <si>
    <t>WI211120404</t>
  </si>
  <si>
    <t>201330003486</t>
  </si>
  <si>
    <t>MI2111231516</t>
  </si>
  <si>
    <t>WI211120414</t>
  </si>
  <si>
    <t>MI2111231525</t>
  </si>
  <si>
    <t>WI211120419</t>
  </si>
  <si>
    <t>MI2111231538</t>
  </si>
  <si>
    <t>WI211120423</t>
  </si>
  <si>
    <t>MI2111231596</t>
  </si>
  <si>
    <t>WI211120431</t>
  </si>
  <si>
    <t>MI2111231606</t>
  </si>
  <si>
    <t>WI211120436</t>
  </si>
  <si>
    <t>MI2111231634</t>
  </si>
  <si>
    <t>WI211120446</t>
  </si>
  <si>
    <t>MI2111231553</t>
  </si>
  <si>
    <t>WI211120461</t>
  </si>
  <si>
    <t>201130012665</t>
  </si>
  <si>
    <t>MI2111231785</t>
  </si>
  <si>
    <t>WI211120464</t>
  </si>
  <si>
    <t>MI2111231798</t>
  </si>
  <si>
    <t>WI211120466</t>
  </si>
  <si>
    <t>MI2111231790</t>
  </si>
  <si>
    <t>WI211120486</t>
  </si>
  <si>
    <t>MI2111232421</t>
  </si>
  <si>
    <t>WI211120492</t>
  </si>
  <si>
    <t>MI2111232433</t>
  </si>
  <si>
    <t>WI211120623</t>
  </si>
  <si>
    <t>WI211120759</t>
  </si>
  <si>
    <t>201100014094</t>
  </si>
  <si>
    <t>MI2111235564</t>
  </si>
  <si>
    <t>WI211120765</t>
  </si>
  <si>
    <t>MI2111235543</t>
  </si>
  <si>
    <t>WI211120783</t>
  </si>
  <si>
    <t>201130012658</t>
  </si>
  <si>
    <t>MI2111235731</t>
  </si>
  <si>
    <t>WI211120840</t>
  </si>
  <si>
    <t>201330003389</t>
  </si>
  <si>
    <t>MI2111236608</t>
  </si>
  <si>
    <t>WI211120842</t>
  </si>
  <si>
    <t>WI211120866</t>
  </si>
  <si>
    <t>201130012615</t>
  </si>
  <si>
    <t>MI2111236751</t>
  </si>
  <si>
    <t>WI211120889</t>
  </si>
  <si>
    <t>MI2111236816</t>
  </si>
  <si>
    <t>WI211120892</t>
  </si>
  <si>
    <t>MI2111236819</t>
  </si>
  <si>
    <t>WI211120895</t>
  </si>
  <si>
    <t>MI2111236824</t>
  </si>
  <si>
    <t>WI211120897</t>
  </si>
  <si>
    <t>MI2111236826</t>
  </si>
  <si>
    <t>WI211120899</t>
  </si>
  <si>
    <t>MI2111236828</t>
  </si>
  <si>
    <t>WI211120901</t>
  </si>
  <si>
    <t>MI2111236837</t>
  </si>
  <si>
    <t>WI211120923</t>
  </si>
  <si>
    <t>MI2111236936</t>
  </si>
  <si>
    <t>WI211120924</t>
  </si>
  <si>
    <t>MI2111236899</t>
  </si>
  <si>
    <t>WI211120931</t>
  </si>
  <si>
    <t>MI2111237518</t>
  </si>
  <si>
    <t>WI211120933</t>
  </si>
  <si>
    <t>MI2111237522</t>
  </si>
  <si>
    <t>WI211120944</t>
  </si>
  <si>
    <t>MI2111237529</t>
  </si>
  <si>
    <t>WI211120945</t>
  </si>
  <si>
    <t>MI2111237528</t>
  </si>
  <si>
    <t>WI211120948</t>
  </si>
  <si>
    <t>MI2111237533</t>
  </si>
  <si>
    <t>WI211120951</t>
  </si>
  <si>
    <t>MI2111237544</t>
  </si>
  <si>
    <t>WI211120953</t>
  </si>
  <si>
    <t>201130012679</t>
  </si>
  <si>
    <t>MI2111237791</t>
  </si>
  <si>
    <t>WI211120982</t>
  </si>
  <si>
    <t>201300019391</t>
  </si>
  <si>
    <t>MI2111237879</t>
  </si>
  <si>
    <t>WI211120995</t>
  </si>
  <si>
    <t>MI2111238629</t>
  </si>
  <si>
    <t>WI211121143</t>
  </si>
  <si>
    <t>201130012640</t>
  </si>
  <si>
    <t>MI2111239822</t>
  </si>
  <si>
    <t>WI211121161</t>
  </si>
  <si>
    <t>MI2111240004</t>
  </si>
  <si>
    <t>WI211121163</t>
  </si>
  <si>
    <t>MI2111240039</t>
  </si>
  <si>
    <t>WI211121168</t>
  </si>
  <si>
    <t>MI2111240102</t>
  </si>
  <si>
    <t>WI211121172</t>
  </si>
  <si>
    <t>MI2111240112</t>
  </si>
  <si>
    <t>WI211121182</t>
  </si>
  <si>
    <t>MI2111240126</t>
  </si>
  <si>
    <t>WI211121185</t>
  </si>
  <si>
    <t>MI2111240224</t>
  </si>
  <si>
    <t>WI211121187</t>
  </si>
  <si>
    <t>MI2111240207</t>
  </si>
  <si>
    <t>WI211121189</t>
  </si>
  <si>
    <t>MI2111240230</t>
  </si>
  <si>
    <t>WI211121193</t>
  </si>
  <si>
    <t>201100014082</t>
  </si>
  <si>
    <t>MI2111240256</t>
  </si>
  <si>
    <t>WI211121216</t>
  </si>
  <si>
    <t>MI2111240596</t>
  </si>
  <si>
    <t>WI211121217</t>
  </si>
  <si>
    <t>MI2111240584</t>
  </si>
  <si>
    <t>WI211121221</t>
  </si>
  <si>
    <t>MI2111240630</t>
  </si>
  <si>
    <t>WI211121224</t>
  </si>
  <si>
    <t>MI2111240640</t>
  </si>
  <si>
    <t>WI211121227</t>
  </si>
  <si>
    <t>MI2111240706</t>
  </si>
  <si>
    <t>WI211121228</t>
  </si>
  <si>
    <t>MI2111240780</t>
  </si>
  <si>
    <t>WI211121229</t>
  </si>
  <si>
    <t>MI2111240920</t>
  </si>
  <si>
    <t>WI211121232</t>
  </si>
  <si>
    <t>MI2111240788</t>
  </si>
  <si>
    <t>WI211121234</t>
  </si>
  <si>
    <t>MI2111240937</t>
  </si>
  <si>
    <t>WI211121239</t>
  </si>
  <si>
    <t>201330003470</t>
  </si>
  <si>
    <t>MI2111241247</t>
  </si>
  <si>
    <t>WI211121255</t>
  </si>
  <si>
    <t>MI2111241402</t>
  </si>
  <si>
    <t>WI211121264</t>
  </si>
  <si>
    <t>MI2111241570</t>
  </si>
  <si>
    <t>WI211121486</t>
  </si>
  <si>
    <t>WI211121492</t>
  </si>
  <si>
    <t>WI211121500</t>
  </si>
  <si>
    <t>WI211121501</t>
  </si>
  <si>
    <t>MI2111244207</t>
  </si>
  <si>
    <t>WI211121689</t>
  </si>
  <si>
    <t>201130012666</t>
  </si>
  <si>
    <t>MI2111246144</t>
  </si>
  <si>
    <t>WI211121758</t>
  </si>
  <si>
    <t>201300019372</t>
  </si>
  <si>
    <t>MI2111246776</t>
  </si>
  <si>
    <t>WI211121832</t>
  </si>
  <si>
    <t>201330003532</t>
  </si>
  <si>
    <t>MI2111247573</t>
  </si>
  <si>
    <t>WI21112184</t>
  </si>
  <si>
    <t>201130012594</t>
  </si>
  <si>
    <t>MI211113165</t>
  </si>
  <si>
    <t>WI211121888</t>
  </si>
  <si>
    <t>MI2111248634</t>
  </si>
  <si>
    <t>WI211121904</t>
  </si>
  <si>
    <t>MI2111248747</t>
  </si>
  <si>
    <t>WI21112191</t>
  </si>
  <si>
    <t>WI211121934</t>
  </si>
  <si>
    <t>WI211121950</t>
  </si>
  <si>
    <t>WI211121990</t>
  </si>
  <si>
    <t>WI211122062</t>
  </si>
  <si>
    <t>201330003536</t>
  </si>
  <si>
    <t>MI2111251563</t>
  </si>
  <si>
    <t>WI211122063</t>
  </si>
  <si>
    <t>MI2111251583</t>
  </si>
  <si>
    <t>WI211122071</t>
  </si>
  <si>
    <t>MI2111251622</t>
  </si>
  <si>
    <t>WI211122077</t>
  </si>
  <si>
    <t>MI2111251685</t>
  </si>
  <si>
    <t>WI211122081</t>
  </si>
  <si>
    <t>MI2111251679</t>
  </si>
  <si>
    <t>WI211122098</t>
  </si>
  <si>
    <t>MI2111251903</t>
  </si>
  <si>
    <t>WI211122108</t>
  </si>
  <si>
    <t>MI2111251882</t>
  </si>
  <si>
    <t>WI211122114</t>
  </si>
  <si>
    <t>MI2111251909</t>
  </si>
  <si>
    <t>WI211122119</t>
  </si>
  <si>
    <t>MI2111251923</t>
  </si>
  <si>
    <t>WI211122122</t>
  </si>
  <si>
    <t>MI2111251937</t>
  </si>
  <si>
    <t>WI211122123</t>
  </si>
  <si>
    <t>MI2111251962</t>
  </si>
  <si>
    <t>WI211122124</t>
  </si>
  <si>
    <t>MI2111251990</t>
  </si>
  <si>
    <t>WI211122158</t>
  </si>
  <si>
    <t>201300019398</t>
  </si>
  <si>
    <t>MI2111252306</t>
  </si>
  <si>
    <t>WI211122257</t>
  </si>
  <si>
    <t>MI2111253192</t>
  </si>
  <si>
    <t>WI211122258</t>
  </si>
  <si>
    <t>MI2111253197</t>
  </si>
  <si>
    <t>WI211122301</t>
  </si>
  <si>
    <t>201300019387</t>
  </si>
  <si>
    <t>MI2111253743</t>
  </si>
  <si>
    <t>WI211122389</t>
  </si>
  <si>
    <t>WI211122429</t>
  </si>
  <si>
    <t>WI211122449</t>
  </si>
  <si>
    <t>WI21112250</t>
  </si>
  <si>
    <t>WI211122517</t>
  </si>
  <si>
    <t>201300019359</t>
  </si>
  <si>
    <t>MI2111256872</t>
  </si>
  <si>
    <t>WI211122531</t>
  </si>
  <si>
    <t>MI2111256930</t>
  </si>
  <si>
    <t>WI211122539</t>
  </si>
  <si>
    <t>201300019357</t>
  </si>
  <si>
    <t>MI2111257264</t>
  </si>
  <si>
    <t>WI211122624</t>
  </si>
  <si>
    <t>WI211122636</t>
  </si>
  <si>
    <t>201300019393</t>
  </si>
  <si>
    <t>MI2111258782</t>
  </si>
  <si>
    <t>WI211122697</t>
  </si>
  <si>
    <t>WI211122701</t>
  </si>
  <si>
    <t>WI211122703</t>
  </si>
  <si>
    <t>WI211122712</t>
  </si>
  <si>
    <t>201300019401</t>
  </si>
  <si>
    <t>MI2111259989</t>
  </si>
  <si>
    <t>WI211122716</t>
  </si>
  <si>
    <t>WI211122728</t>
  </si>
  <si>
    <t>WI211122732</t>
  </si>
  <si>
    <t>WI211122735</t>
  </si>
  <si>
    <t>201300019333</t>
  </si>
  <si>
    <t>MI2111260488</t>
  </si>
  <si>
    <t>WI211122738</t>
  </si>
  <si>
    <t>WI211122752</t>
  </si>
  <si>
    <t>201330003552</t>
  </si>
  <si>
    <t>MI2111261209</t>
  </si>
  <si>
    <t>WI211122761</t>
  </si>
  <si>
    <t>MI2111261203</t>
  </si>
  <si>
    <t>WI211122779</t>
  </si>
  <si>
    <t>201300019351</t>
  </si>
  <si>
    <t>MI2111261597</t>
  </si>
  <si>
    <t>WI211122780</t>
  </si>
  <si>
    <t>201130012650</t>
  </si>
  <si>
    <t>MI2111261574</t>
  </si>
  <si>
    <t>WI211122787</t>
  </si>
  <si>
    <t>201330003509</t>
  </si>
  <si>
    <t>MI2111261899</t>
  </si>
  <si>
    <t>WI211122793</t>
  </si>
  <si>
    <t>MI2111261995</t>
  </si>
  <si>
    <t>WI211122799</t>
  </si>
  <si>
    <t>201300019405</t>
  </si>
  <si>
    <t>MI2111261987</t>
  </si>
  <si>
    <t>WI211122917</t>
  </si>
  <si>
    <t>201130012643</t>
  </si>
  <si>
    <t>MI2111263790</t>
  </si>
  <si>
    <t>WI21112292</t>
  </si>
  <si>
    <t>WI211122979</t>
  </si>
  <si>
    <t>201300019394</t>
  </si>
  <si>
    <t>MI2111264966</t>
  </si>
  <si>
    <t>WI211122993</t>
  </si>
  <si>
    <t>201130012688</t>
  </si>
  <si>
    <t>MI2111265000</t>
  </si>
  <si>
    <t>WI211123034</t>
  </si>
  <si>
    <t>201330003533</t>
  </si>
  <si>
    <t>MI2111265620</t>
  </si>
  <si>
    <t>WI211123079</t>
  </si>
  <si>
    <t>201330014285</t>
  </si>
  <si>
    <t>MI2111266372</t>
  </si>
  <si>
    <t>WI211123083</t>
  </si>
  <si>
    <t>201330003239</t>
  </si>
  <si>
    <t>MI2111266453</t>
  </si>
  <si>
    <t>WI211123099</t>
  </si>
  <si>
    <t>201300019326</t>
  </si>
  <si>
    <t>MI2111266654</t>
  </si>
  <si>
    <t>WI211123100</t>
  </si>
  <si>
    <t>MI2111266662</t>
  </si>
  <si>
    <t>WI21112364</t>
  </si>
  <si>
    <t>201330003334</t>
  </si>
  <si>
    <t>MI211128491</t>
  </si>
  <si>
    <t>WI211123752</t>
  </si>
  <si>
    <t>WI211123753</t>
  </si>
  <si>
    <t>WI211123756</t>
  </si>
  <si>
    <t>Aparna Chavan</t>
  </si>
  <si>
    <t>WI211123765</t>
  </si>
  <si>
    <t>WI211123766</t>
  </si>
  <si>
    <t>WI211123769</t>
  </si>
  <si>
    <t>WI211123770</t>
  </si>
  <si>
    <t>WI211123806</t>
  </si>
  <si>
    <t>WI21112382</t>
  </si>
  <si>
    <t>MI211128507</t>
  </si>
  <si>
    <t>WI21112389</t>
  </si>
  <si>
    <t>MI211128502</t>
  </si>
  <si>
    <t>WI211123999</t>
  </si>
  <si>
    <t>WI211124027</t>
  </si>
  <si>
    <t>201300019358</t>
  </si>
  <si>
    <t>MI2111276907</t>
  </si>
  <si>
    <t>WI211124030</t>
  </si>
  <si>
    <t>MI2111276901</t>
  </si>
  <si>
    <t>WI211124043</t>
  </si>
  <si>
    <t>WI211124096</t>
  </si>
  <si>
    <t>WI211124098</t>
  </si>
  <si>
    <t>MI2111277645</t>
  </si>
  <si>
    <t>WI211124120</t>
  </si>
  <si>
    <t>WI211124154</t>
  </si>
  <si>
    <t>WI211124160</t>
  </si>
  <si>
    <t>WI21112417</t>
  </si>
  <si>
    <t>201110012107</t>
  </si>
  <si>
    <t>MI211128861</t>
  </si>
  <si>
    <t>WI211124173</t>
  </si>
  <si>
    <t>WI211124176</t>
  </si>
  <si>
    <t>WI211124180</t>
  </si>
  <si>
    <t>WI211124405</t>
  </si>
  <si>
    <t>201130012690</t>
  </si>
  <si>
    <t>MI2111280595</t>
  </si>
  <si>
    <t>WI211124406</t>
  </si>
  <si>
    <t>MI2111280615</t>
  </si>
  <si>
    <t>WI21112441</t>
  </si>
  <si>
    <t>MI211128930</t>
  </si>
  <si>
    <t>WI21112442</t>
  </si>
  <si>
    <t>MI211128932</t>
  </si>
  <si>
    <t>WI211124420</t>
  </si>
  <si>
    <t>MI2111280700</t>
  </si>
  <si>
    <t>WI211124422</t>
  </si>
  <si>
    <t>MI2111280716</t>
  </si>
  <si>
    <t>WI211124423</t>
  </si>
  <si>
    <t>MI2111280780</t>
  </si>
  <si>
    <t>WI211124424</t>
  </si>
  <si>
    <t>MI2111280803</t>
  </si>
  <si>
    <t>WI211124425</t>
  </si>
  <si>
    <t>MI2111280785</t>
  </si>
  <si>
    <t>WI211124426</t>
  </si>
  <si>
    <t>MI2111280814</t>
  </si>
  <si>
    <t>WI211124428</t>
  </si>
  <si>
    <t>MI2111280810</t>
  </si>
  <si>
    <t>WI211124430</t>
  </si>
  <si>
    <t>MI2111280822</t>
  </si>
  <si>
    <t>WI211124432</t>
  </si>
  <si>
    <t>MI2111280818</t>
  </si>
  <si>
    <t>WI211124433</t>
  </si>
  <si>
    <t>MI2111280827</t>
  </si>
  <si>
    <t>WI211124435</t>
  </si>
  <si>
    <t>MI2111280829</t>
  </si>
  <si>
    <t>WI211124439</t>
  </si>
  <si>
    <t>MI2111280882</t>
  </si>
  <si>
    <t>WI211124444</t>
  </si>
  <si>
    <t>MI2111280894</t>
  </si>
  <si>
    <t>WI211124449</t>
  </si>
  <si>
    <t>MI2111280915</t>
  </si>
  <si>
    <t>WI211124452</t>
  </si>
  <si>
    <t>MI2111280944</t>
  </si>
  <si>
    <t>WI211124455</t>
  </si>
  <si>
    <t>MI2111280950</t>
  </si>
  <si>
    <t>WI211124456</t>
  </si>
  <si>
    <t>MI2111280925</t>
  </si>
  <si>
    <t>WI211124457</t>
  </si>
  <si>
    <t>MI2111280968</t>
  </si>
  <si>
    <t>WI211124459</t>
  </si>
  <si>
    <t>MI2111280961</t>
  </si>
  <si>
    <t>WI211124469</t>
  </si>
  <si>
    <t>MI2111280971</t>
  </si>
  <si>
    <t>WI211124470</t>
  </si>
  <si>
    <t>MI2111280977</t>
  </si>
  <si>
    <t>WI211124474</t>
  </si>
  <si>
    <t>MI2111280980</t>
  </si>
  <si>
    <t>WI211124476</t>
  </si>
  <si>
    <t>MI2111280988</t>
  </si>
  <si>
    <t>WI211124478</t>
  </si>
  <si>
    <t>MI2111280992</t>
  </si>
  <si>
    <t>WI211124488</t>
  </si>
  <si>
    <t>201300019410</t>
  </si>
  <si>
    <t>MI2111281055</t>
  </si>
  <si>
    <t>WI211124490</t>
  </si>
  <si>
    <t>MI2111281202</t>
  </si>
  <si>
    <t>WI211124494</t>
  </si>
  <si>
    <t>MI2111281256</t>
  </si>
  <si>
    <t>WI211124495</t>
  </si>
  <si>
    <t>MI2111281270</t>
  </si>
  <si>
    <t>WI211124496</t>
  </si>
  <si>
    <t>MI2111281341</t>
  </si>
  <si>
    <t>WI211124499</t>
  </si>
  <si>
    <t>MI2111281345</t>
  </si>
  <si>
    <t>WI21112451</t>
  </si>
  <si>
    <t>MI211128940</t>
  </si>
  <si>
    <t>WI211124544</t>
  </si>
  <si>
    <t>201330003387</t>
  </si>
  <si>
    <t>MI2111282253</t>
  </si>
  <si>
    <t>WI211124547</t>
  </si>
  <si>
    <t>MI2111282269</t>
  </si>
  <si>
    <t>WI211124548</t>
  </si>
  <si>
    <t>MI2111282297</t>
  </si>
  <si>
    <t>WI211124552</t>
  </si>
  <si>
    <t>MI2111282346</t>
  </si>
  <si>
    <t>WI211124555</t>
  </si>
  <si>
    <t>MI2111282414</t>
  </si>
  <si>
    <t>WI211124557</t>
  </si>
  <si>
    <t>MI2111282423</t>
  </si>
  <si>
    <t>WI211124561</t>
  </si>
  <si>
    <t>MI2111282443</t>
  </si>
  <si>
    <t>WI211124570</t>
  </si>
  <si>
    <t>MI2111282505</t>
  </si>
  <si>
    <t>WI211124573</t>
  </si>
  <si>
    <t>MI2111282551</t>
  </si>
  <si>
    <t>WI211124580</t>
  </si>
  <si>
    <t>MI2111282573</t>
  </si>
  <si>
    <t>WI211124584</t>
  </si>
  <si>
    <t>MI2111282583</t>
  </si>
  <si>
    <t>WI211124599</t>
  </si>
  <si>
    <t>201130012669</t>
  </si>
  <si>
    <t>MI2111282886</t>
  </si>
  <si>
    <t>WI211124602</t>
  </si>
  <si>
    <t>MI2111282894</t>
  </si>
  <si>
    <t>WI211124618</t>
  </si>
  <si>
    <t>MI2111282909</t>
  </si>
  <si>
    <t>WI211124622</t>
  </si>
  <si>
    <t>MI2111282921</t>
  </si>
  <si>
    <t>WI211124625</t>
  </si>
  <si>
    <t>MI2111282945</t>
  </si>
  <si>
    <t>WI211124628</t>
  </si>
  <si>
    <t>MI2111282936</t>
  </si>
  <si>
    <t>WI211124630</t>
  </si>
  <si>
    <t>MI2111282957</t>
  </si>
  <si>
    <t>WI211124640</t>
  </si>
  <si>
    <t>MI2111282954</t>
  </si>
  <si>
    <t>WI211124660</t>
  </si>
  <si>
    <t>201130012678</t>
  </si>
  <si>
    <t>MI2111283381</t>
  </si>
  <si>
    <t>WI211124662</t>
  </si>
  <si>
    <t>MI2111283401</t>
  </si>
  <si>
    <t>WI211124665</t>
  </si>
  <si>
    <t>MI2111283421</t>
  </si>
  <si>
    <t>WI211124676</t>
  </si>
  <si>
    <t>MI2111283426</t>
  </si>
  <si>
    <t>WI211124678</t>
  </si>
  <si>
    <t>MI2111283471</t>
  </si>
  <si>
    <t>WI211124683</t>
  </si>
  <si>
    <t>MI2111283482</t>
  </si>
  <si>
    <t>WI211124686</t>
  </si>
  <si>
    <t>MI2111283476</t>
  </si>
  <si>
    <t>WI211124693</t>
  </si>
  <si>
    <t>MI2111283487</t>
  </si>
  <si>
    <t>WI211124696</t>
  </si>
  <si>
    <t>MI2111283492</t>
  </si>
  <si>
    <t>WI211124697</t>
  </si>
  <si>
    <t>MI2111283490</t>
  </si>
  <si>
    <t>WI211124698</t>
  </si>
  <si>
    <t>MI2111283553</t>
  </si>
  <si>
    <t>WI211124702</t>
  </si>
  <si>
    <t>MI2111283607</t>
  </si>
  <si>
    <t>WI211124706</t>
  </si>
  <si>
    <t>MI2111283675</t>
  </si>
  <si>
    <t>WI211124707</t>
  </si>
  <si>
    <t>MI2111283732</t>
  </si>
  <si>
    <t>WI211124734</t>
  </si>
  <si>
    <t>MI2111284254</t>
  </si>
  <si>
    <t>WI211124736</t>
  </si>
  <si>
    <t>MI2111284265</t>
  </si>
  <si>
    <t>WI211124741</t>
  </si>
  <si>
    <t>MI2111284274</t>
  </si>
  <si>
    <t>WI211124775</t>
  </si>
  <si>
    <t>201340000402</t>
  </si>
  <si>
    <t>MI2111284419</t>
  </si>
  <si>
    <t>WI211124806</t>
  </si>
  <si>
    <t>201300019330</t>
  </si>
  <si>
    <t>MI2111284745</t>
  </si>
  <si>
    <t>WI211124813</t>
  </si>
  <si>
    <t>MI2111284775</t>
  </si>
  <si>
    <t>WI211124826</t>
  </si>
  <si>
    <t>MI2111284866</t>
  </si>
  <si>
    <t>WI211124828</t>
  </si>
  <si>
    <t>MI2111284902</t>
  </si>
  <si>
    <t>WI211124841</t>
  </si>
  <si>
    <t>MI2111284935</t>
  </si>
  <si>
    <t>WI211124842</t>
  </si>
  <si>
    <t>MI2111284912</t>
  </si>
  <si>
    <t>WI211124843</t>
  </si>
  <si>
    <t>MI2111284944</t>
  </si>
  <si>
    <t>WI211124845</t>
  </si>
  <si>
    <t>MI2111284967</t>
  </si>
  <si>
    <t>WI211124860</t>
  </si>
  <si>
    <t>MI2111284982</t>
  </si>
  <si>
    <t>WI211124867</t>
  </si>
  <si>
    <t>MI2111284997</t>
  </si>
  <si>
    <t>WI21112487</t>
  </si>
  <si>
    <t>MI211128934</t>
  </si>
  <si>
    <t>WI211124875</t>
  </si>
  <si>
    <t>MI2111285112</t>
  </si>
  <si>
    <t>WI211124964</t>
  </si>
  <si>
    <t>201300019389</t>
  </si>
  <si>
    <t>MI2111286868</t>
  </si>
  <si>
    <t>WI211124967</t>
  </si>
  <si>
    <t>MI2111286882</t>
  </si>
  <si>
    <t>WI211124972</t>
  </si>
  <si>
    <t>MI2111286891</t>
  </si>
  <si>
    <t>WI211124982</t>
  </si>
  <si>
    <t>MI2111287059</t>
  </si>
  <si>
    <t>WI211124994</t>
  </si>
  <si>
    <t>MI2111287131</t>
  </si>
  <si>
    <t>WI211124997</t>
  </si>
  <si>
    <t>MI2111287150</t>
  </si>
  <si>
    <t>WI211125004</t>
  </si>
  <si>
    <t>201300019316</t>
  </si>
  <si>
    <t>MI2111287098</t>
  </si>
  <si>
    <t>WI211125009</t>
  </si>
  <si>
    <t>MI2111287161</t>
  </si>
  <si>
    <t>WI211125012</t>
  </si>
  <si>
    <t>MI2111287157</t>
  </si>
  <si>
    <t>WI211125154</t>
  </si>
  <si>
    <t>201330003526</t>
  </si>
  <si>
    <t>MI2111288139</t>
  </si>
  <si>
    <t>WI211125167</t>
  </si>
  <si>
    <t>201338000071</t>
  </si>
  <si>
    <t>MI2111288348</t>
  </si>
  <si>
    <t>WI211125342</t>
  </si>
  <si>
    <t>201300019427</t>
  </si>
  <si>
    <t>MI2111290465</t>
  </si>
  <si>
    <t>WI211125347</t>
  </si>
  <si>
    <t>201330014266</t>
  </si>
  <si>
    <t>MI2111290502</t>
  </si>
  <si>
    <t>Gina Chism</t>
  </si>
  <si>
    <t>WI211125351</t>
  </si>
  <si>
    <t>201110012134</t>
  </si>
  <si>
    <t>MI2111290646</t>
  </si>
  <si>
    <t>WI211125366</t>
  </si>
  <si>
    <t>MI2111290686</t>
  </si>
  <si>
    <t>WI211125443</t>
  </si>
  <si>
    <t>201130012671</t>
  </si>
  <si>
    <t>MI2111291712</t>
  </si>
  <si>
    <t>WI21112565</t>
  </si>
  <si>
    <t>201300019173</t>
  </si>
  <si>
    <t>MI211129989</t>
  </si>
  <si>
    <t>WI21112569</t>
  </si>
  <si>
    <t>MI211129984</t>
  </si>
  <si>
    <t>WI21112570</t>
  </si>
  <si>
    <t>MI211130004</t>
  </si>
  <si>
    <t>WI21112576</t>
  </si>
  <si>
    <t>MI211130016</t>
  </si>
  <si>
    <t>WI211125796</t>
  </si>
  <si>
    <t>201300019348</t>
  </si>
  <si>
    <t>MI2111295200</t>
  </si>
  <si>
    <t>WI211125819</t>
  </si>
  <si>
    <t>WI211125915</t>
  </si>
  <si>
    <t>201330003534</t>
  </si>
  <si>
    <t>MI2111296473</t>
  </si>
  <si>
    <t>WI211125916</t>
  </si>
  <si>
    <t>201300019424</t>
  </si>
  <si>
    <t>MI2111296258</t>
  </si>
  <si>
    <t>WI211125924</t>
  </si>
  <si>
    <t>MI2111296500</t>
  </si>
  <si>
    <t>WI211125929</t>
  </si>
  <si>
    <t>MI2111296742</t>
  </si>
  <si>
    <t>WI211126000</t>
  </si>
  <si>
    <t>WI211126024</t>
  </si>
  <si>
    <t>WI211126109</t>
  </si>
  <si>
    <t>201130012686</t>
  </si>
  <si>
    <t>MI2111298385</t>
  </si>
  <si>
    <t>WI211126145</t>
  </si>
  <si>
    <t>201100014105</t>
  </si>
  <si>
    <t>MI2111299003</t>
  </si>
  <si>
    <t>WI211126151</t>
  </si>
  <si>
    <t>MI2111299078</t>
  </si>
  <si>
    <t>WI211126152</t>
  </si>
  <si>
    <t>MI2111299070</t>
  </si>
  <si>
    <t>WI211126198</t>
  </si>
  <si>
    <t>WI211126217</t>
  </si>
  <si>
    <t>MI2111300075</t>
  </si>
  <si>
    <t>WI211126237</t>
  </si>
  <si>
    <t>WI211126260</t>
  </si>
  <si>
    <t>WI211126279</t>
  </si>
  <si>
    <t>WI211126382</t>
  </si>
  <si>
    <t>201330003460</t>
  </si>
  <si>
    <t>MI2111301936</t>
  </si>
  <si>
    <t>WI211126386</t>
  </si>
  <si>
    <t>MI2111302020</t>
  </si>
  <si>
    <t>WI211126388</t>
  </si>
  <si>
    <t>MI2111302003</t>
  </si>
  <si>
    <t>WI211126415</t>
  </si>
  <si>
    <t>MI2111302200</t>
  </si>
  <si>
    <t>WI211126416</t>
  </si>
  <si>
    <t>MI2111302453</t>
  </si>
  <si>
    <t>WI211126629</t>
  </si>
  <si>
    <t>201100014093</t>
  </si>
  <si>
    <t>MI2111306184</t>
  </si>
  <si>
    <t>WI211126641</t>
  </si>
  <si>
    <t>MI2111306170</t>
  </si>
  <si>
    <t>WI211126849</t>
  </si>
  <si>
    <t>201308007654</t>
  </si>
  <si>
    <t>MI2111308076</t>
  </si>
  <si>
    <t>WI211126871</t>
  </si>
  <si>
    <t>201300019382</t>
  </si>
  <si>
    <t>MI2111308698</t>
  </si>
  <si>
    <t>WI211126927</t>
  </si>
  <si>
    <t>MI2111309449</t>
  </si>
  <si>
    <t>WI211126930</t>
  </si>
  <si>
    <t>MI2111309503</t>
  </si>
  <si>
    <t>WI211126958</t>
  </si>
  <si>
    <t>MI2111309829</t>
  </si>
  <si>
    <t>WI211126974</t>
  </si>
  <si>
    <t>MI2111310023</t>
  </si>
  <si>
    <t>WI211126982</t>
  </si>
  <si>
    <t>MI2111310089</t>
  </si>
  <si>
    <t>WI211126989</t>
  </si>
  <si>
    <t>MI2111310107</t>
  </si>
  <si>
    <t>WI211126995</t>
  </si>
  <si>
    <t>MI2111309955</t>
  </si>
  <si>
    <t>WI211127003</t>
  </si>
  <si>
    <t>MI2111310115</t>
  </si>
  <si>
    <t>WI211127011</t>
  </si>
  <si>
    <t>MI2111310120</t>
  </si>
  <si>
    <t>WI211127012</t>
  </si>
  <si>
    <t>MI2111310451</t>
  </si>
  <si>
    <t>WI211127015</t>
  </si>
  <si>
    <t>MI2111310482</t>
  </si>
  <si>
    <t>WI211127016</t>
  </si>
  <si>
    <t>MI2111310139</t>
  </si>
  <si>
    <t>WI211127032</t>
  </si>
  <si>
    <t>MI2111310548</t>
  </si>
  <si>
    <t>WI211127055</t>
  </si>
  <si>
    <t>201100014103</t>
  </si>
  <si>
    <t>MI2111310591</t>
  </si>
  <si>
    <t>WI211127125</t>
  </si>
  <si>
    <t>201100014104</t>
  </si>
  <si>
    <t>MI2111311482</t>
  </si>
  <si>
    <t>WI211127173</t>
  </si>
  <si>
    <t>WI211127200</t>
  </si>
  <si>
    <t>WI211127202</t>
  </si>
  <si>
    <t>WI211127211</t>
  </si>
  <si>
    <t>201130012676</t>
  </si>
  <si>
    <t>MI2111312615</t>
  </si>
  <si>
    <t>WI211127250</t>
  </si>
  <si>
    <t>MI2111313322</t>
  </si>
  <si>
    <t>WI211127259</t>
  </si>
  <si>
    <t>WI211127403</t>
  </si>
  <si>
    <t>WI211127417</t>
  </si>
  <si>
    <t>201330003514</t>
  </si>
  <si>
    <t>MI2111314742</t>
  </si>
  <si>
    <t>WI211127460</t>
  </si>
  <si>
    <t>201130012685</t>
  </si>
  <si>
    <t>MI2111315246</t>
  </si>
  <si>
    <t>WI211127464</t>
  </si>
  <si>
    <t>WI211127534</t>
  </si>
  <si>
    <t>MI2111316141</t>
  </si>
  <si>
    <t>WI211127615</t>
  </si>
  <si>
    <t>201330003570</t>
  </si>
  <si>
    <t>MI2111316765</t>
  </si>
  <si>
    <t>WI211127618</t>
  </si>
  <si>
    <t>MI2111316823</t>
  </si>
  <si>
    <t>WI211127622</t>
  </si>
  <si>
    <t>MI2111316830</t>
  </si>
  <si>
    <t>WI211127624</t>
  </si>
  <si>
    <t>MI2111316875</t>
  </si>
  <si>
    <t>WI211127628</t>
  </si>
  <si>
    <t>MI2111316889</t>
  </si>
  <si>
    <t>WI211127629</t>
  </si>
  <si>
    <t>MI2111316842</t>
  </si>
  <si>
    <t>WI211127632</t>
  </si>
  <si>
    <t>MI2111316890</t>
  </si>
  <si>
    <t>WI211127635</t>
  </si>
  <si>
    <t>MI2111316948</t>
  </si>
  <si>
    <t>WI211127637</t>
  </si>
  <si>
    <t>MI2111316952</t>
  </si>
  <si>
    <t>WI211127648</t>
  </si>
  <si>
    <t>MI2111316990</t>
  </si>
  <si>
    <t>WI211127711</t>
  </si>
  <si>
    <t>MI2111317754</t>
  </si>
  <si>
    <t>WI211127725</t>
  </si>
  <si>
    <t>201130012675</t>
  </si>
  <si>
    <t>MI2111317938</t>
  </si>
  <si>
    <t>WI211127838</t>
  </si>
  <si>
    <t>201330014288</t>
  </si>
  <si>
    <t>MI2111318779</t>
  </si>
  <si>
    <t>WI211127866</t>
  </si>
  <si>
    <t>201100014071</t>
  </si>
  <si>
    <t>MI2111319483</t>
  </si>
  <si>
    <t>WI211127867</t>
  </si>
  <si>
    <t>MI2111319471</t>
  </si>
  <si>
    <t>WI211127872</t>
  </si>
  <si>
    <t>201300019432</t>
  </si>
  <si>
    <t>MI2111319496</t>
  </si>
  <si>
    <t>WI211127988</t>
  </si>
  <si>
    <t>201330003556</t>
  </si>
  <si>
    <t>MI2111321619</t>
  </si>
  <si>
    <t>WI211127990</t>
  </si>
  <si>
    <t>MI2111321609</t>
  </si>
  <si>
    <t>WI211128036</t>
  </si>
  <si>
    <t>201300019447</t>
  </si>
  <si>
    <t>MI2111322603</t>
  </si>
  <si>
    <t>WI211128040</t>
  </si>
  <si>
    <t>201300019440</t>
  </si>
  <si>
    <t>MI2111322632</t>
  </si>
  <si>
    <t>WI211128096</t>
  </si>
  <si>
    <t>201308007720</t>
  </si>
  <si>
    <t>MI2111323646</t>
  </si>
  <si>
    <t>WI211128111</t>
  </si>
  <si>
    <t>201130012693</t>
  </si>
  <si>
    <t>MI2111323848</t>
  </si>
  <si>
    <t>WI211128176</t>
  </si>
  <si>
    <t>201330003521</t>
  </si>
  <si>
    <t>MI2111324568</t>
  </si>
  <si>
    <t>WI211128183</t>
  </si>
  <si>
    <t>MI2111324736</t>
  </si>
  <si>
    <t>WI211128221</t>
  </si>
  <si>
    <t>201300019356</t>
  </si>
  <si>
    <t>MI2111325605</t>
  </si>
  <si>
    <t>WI211128222</t>
  </si>
  <si>
    <t>MI2111325626</t>
  </si>
  <si>
    <t>WI211128223</t>
  </si>
  <si>
    <t>MI2111325624</t>
  </si>
  <si>
    <t>WI211128224</t>
  </si>
  <si>
    <t>MI2111325647</t>
  </si>
  <si>
    <t>WI211128226</t>
  </si>
  <si>
    <t>MI2111325629</t>
  </si>
  <si>
    <t>WI211128228</t>
  </si>
  <si>
    <t>MI2111325655</t>
  </si>
  <si>
    <t>WI211128261</t>
  </si>
  <si>
    <t>201300019385</t>
  </si>
  <si>
    <t>MI2111326418</t>
  </si>
  <si>
    <t>WI211128262</t>
  </si>
  <si>
    <t>201300019178</t>
  </si>
  <si>
    <t>MI2111326460</t>
  </si>
  <si>
    <t>WI211128330</t>
  </si>
  <si>
    <t>201110012144</t>
  </si>
  <si>
    <t>MI2111327456</t>
  </si>
  <si>
    <t>WI211128343</t>
  </si>
  <si>
    <t>201300019431</t>
  </si>
  <si>
    <t>MI2111327635</t>
  </si>
  <si>
    <t>WI211128382</t>
  </si>
  <si>
    <t>201330003537</t>
  </si>
  <si>
    <t>MI2111328012</t>
  </si>
  <si>
    <t>WI211128383</t>
  </si>
  <si>
    <t>201100014108</t>
  </si>
  <si>
    <t>MI2111328026</t>
  </si>
  <si>
    <t>WI211128399</t>
  </si>
  <si>
    <t>201330003568</t>
  </si>
  <si>
    <t>MI2111328288</t>
  </si>
  <si>
    <t>WI211128473</t>
  </si>
  <si>
    <t>WI211128476</t>
  </si>
  <si>
    <t>WI211128480</t>
  </si>
  <si>
    <t>WI211128482</t>
  </si>
  <si>
    <t>WI211128489</t>
  </si>
  <si>
    <t>WI211128496</t>
  </si>
  <si>
    <t>WI211128497</t>
  </si>
  <si>
    <t>WI211128498</t>
  </si>
  <si>
    <t>WI211128499</t>
  </si>
  <si>
    <t>WI211128523</t>
  </si>
  <si>
    <t>WI211128525</t>
  </si>
  <si>
    <t>WI211128530</t>
  </si>
  <si>
    <t>WI211128532</t>
  </si>
  <si>
    <t>WI211128557</t>
  </si>
  <si>
    <t>WI211128559</t>
  </si>
  <si>
    <t>WI211128573</t>
  </si>
  <si>
    <t>WI211128574</t>
  </si>
  <si>
    <t>WI211128614</t>
  </si>
  <si>
    <t>WI211128636</t>
  </si>
  <si>
    <t>WI211128654</t>
  </si>
  <si>
    <t>MI2111331264</t>
  </si>
  <si>
    <t>WI211128796</t>
  </si>
  <si>
    <t>201308007523</t>
  </si>
  <si>
    <t>MI2111332531</t>
  </si>
  <si>
    <t>WI211128898</t>
  </si>
  <si>
    <t>WI211128972</t>
  </si>
  <si>
    <t>201330003535</t>
  </si>
  <si>
    <t>MI2111334723</t>
  </si>
  <si>
    <t>WI211128975</t>
  </si>
  <si>
    <t>MI2111334733</t>
  </si>
  <si>
    <t>WI211128981</t>
  </si>
  <si>
    <t>201330003520</t>
  </si>
  <si>
    <t>MI2111334931</t>
  </si>
  <si>
    <t>WI211128988</t>
  </si>
  <si>
    <t>MI2111334967</t>
  </si>
  <si>
    <t>WI211128989</t>
  </si>
  <si>
    <t>MI2111334947</t>
  </si>
  <si>
    <t>WI211128990</t>
  </si>
  <si>
    <t>MI2111334992</t>
  </si>
  <si>
    <t>WI211129040</t>
  </si>
  <si>
    <t>201330003539</t>
  </si>
  <si>
    <t>MI2111335362</t>
  </si>
  <si>
    <t>WI211129064</t>
  </si>
  <si>
    <t>201330003561</t>
  </si>
  <si>
    <t>MI2111335624</t>
  </si>
  <si>
    <t>WI211129075</t>
  </si>
  <si>
    <t>MI2111335663</t>
  </si>
  <si>
    <t>WI211129080</t>
  </si>
  <si>
    <t>MI2111335676</t>
  </si>
  <si>
    <t>WI211129087</t>
  </si>
  <si>
    <t>MI2111335684</t>
  </si>
  <si>
    <t>WI211129088</t>
  </si>
  <si>
    <t>MI2111335689</t>
  </si>
  <si>
    <t>WI211129097</t>
  </si>
  <si>
    <t>MI2111335702</t>
  </si>
  <si>
    <t>WI211129099</t>
  </si>
  <si>
    <t>MI2111335696</t>
  </si>
  <si>
    <t>WI211129112</t>
  </si>
  <si>
    <t>MI2111336163</t>
  </si>
  <si>
    <t>WI211129113</t>
  </si>
  <si>
    <t>MI2111336172</t>
  </si>
  <si>
    <t>WI211129179</t>
  </si>
  <si>
    <t>MI2111336895</t>
  </si>
  <si>
    <t>WI211129190</t>
  </si>
  <si>
    <t>201300019435</t>
  </si>
  <si>
    <t>MI2111336777</t>
  </si>
  <si>
    <t>WI211129210</t>
  </si>
  <si>
    <t>MI2111336950</t>
  </si>
  <si>
    <t>WI211129234</t>
  </si>
  <si>
    <t>201300019412</t>
  </si>
  <si>
    <t>MI2111337354</t>
  </si>
  <si>
    <t>WI211129296</t>
  </si>
  <si>
    <t>201330003573</t>
  </si>
  <si>
    <t>MI2111338049</t>
  </si>
  <si>
    <t>WI211129312</t>
  </si>
  <si>
    <t>201340000412</t>
  </si>
  <si>
    <t>MI2111337955</t>
  </si>
  <si>
    <t>WI211129321</t>
  </si>
  <si>
    <t>WI211129340</t>
  </si>
  <si>
    <t>WI211129364</t>
  </si>
  <si>
    <t>WI211129366</t>
  </si>
  <si>
    <t>201300019453</t>
  </si>
  <si>
    <t>MI2111339232</t>
  </si>
  <si>
    <t>WI211129367</t>
  </si>
  <si>
    <t>MI2111339257</t>
  </si>
  <si>
    <t>WI211129369</t>
  </si>
  <si>
    <t>MI2111339282</t>
  </si>
  <si>
    <t>WI211129371</t>
  </si>
  <si>
    <t>MI2111339298</t>
  </si>
  <si>
    <t>WI211129372</t>
  </si>
  <si>
    <t>MI2111339312</t>
  </si>
  <si>
    <t>WI211129376</t>
  </si>
  <si>
    <t>MI2111339387</t>
  </si>
  <si>
    <t>WI211129386</t>
  </si>
  <si>
    <t>WI211129439</t>
  </si>
  <si>
    <t>WI211129521</t>
  </si>
  <si>
    <t>201300019448</t>
  </si>
  <si>
    <t>MI2111341582</t>
  </si>
  <si>
    <t>WI211129538</t>
  </si>
  <si>
    <t>MI2111341717</t>
  </si>
  <si>
    <t>WI211129559</t>
  </si>
  <si>
    <t>WI211129595</t>
  </si>
  <si>
    <t>201130012637</t>
  </si>
  <si>
    <t>MI2111342176</t>
  </si>
  <si>
    <t>WI211129651</t>
  </si>
  <si>
    <t>201130012600</t>
  </si>
  <si>
    <t>MI2111342920</t>
  </si>
  <si>
    <t>WI211129713</t>
  </si>
  <si>
    <t>201130012672</t>
  </si>
  <si>
    <t>MI2111344022</t>
  </si>
  <si>
    <t>WI211129833</t>
  </si>
  <si>
    <t>201130012698</t>
  </si>
  <si>
    <t>MI2111344281</t>
  </si>
  <si>
    <t>WI211129903</t>
  </si>
  <si>
    <t>201308007633</t>
  </si>
  <si>
    <t>MI2111345361</t>
  </si>
  <si>
    <t>WI21113031</t>
  </si>
  <si>
    <t>WI211130572</t>
  </si>
  <si>
    <t>201300019420</t>
  </si>
  <si>
    <t>MI2111351204</t>
  </si>
  <si>
    <t>WI211130604</t>
  </si>
  <si>
    <t>MI2111351363</t>
  </si>
  <si>
    <t>WI211130645</t>
  </si>
  <si>
    <t>201130012711</t>
  </si>
  <si>
    <t>MI2111351751</t>
  </si>
  <si>
    <t>WI211130685</t>
  </si>
  <si>
    <t>201110012129</t>
  </si>
  <si>
    <t>MI2111352336</t>
  </si>
  <si>
    <t>WI211130698</t>
  </si>
  <si>
    <t>MI2111352365</t>
  </si>
  <si>
    <t>Poonam Patil</t>
  </si>
  <si>
    <t>WI211130704</t>
  </si>
  <si>
    <t>MI2111352378</t>
  </si>
  <si>
    <t>WI211130761</t>
  </si>
  <si>
    <t>201300019288</t>
  </si>
  <si>
    <t>MI2111353124</t>
  </si>
  <si>
    <t>WI211130763</t>
  </si>
  <si>
    <t>MI2111353122</t>
  </si>
  <si>
    <t>WI211130779</t>
  </si>
  <si>
    <t>MI2111353127</t>
  </si>
  <si>
    <t>WI211130785</t>
  </si>
  <si>
    <t>MI2111353129</t>
  </si>
  <si>
    <t>WI211130798</t>
  </si>
  <si>
    <t>MI2111353143</t>
  </si>
  <si>
    <t>WI211130799</t>
  </si>
  <si>
    <t>MI2111353147</t>
  </si>
  <si>
    <t>WI211130807</t>
  </si>
  <si>
    <t>MI2111353154</t>
  </si>
  <si>
    <t>WI211130808</t>
  </si>
  <si>
    <t>MI2111353153</t>
  </si>
  <si>
    <t>WI211130885</t>
  </si>
  <si>
    <t>201308007707</t>
  </si>
  <si>
    <t>MI2111354490</t>
  </si>
  <si>
    <t>WI211130887</t>
  </si>
  <si>
    <t>201330003381</t>
  </si>
  <si>
    <t>MI2111354662</t>
  </si>
  <si>
    <t>WI21113094</t>
  </si>
  <si>
    <t>WI211131038</t>
  </si>
  <si>
    <t>MI2111357253</t>
  </si>
  <si>
    <t>WI211131039</t>
  </si>
  <si>
    <t>MI2111357260</t>
  </si>
  <si>
    <t>WI211131102</t>
  </si>
  <si>
    <t>201130012641</t>
  </si>
  <si>
    <t>MI2111357996</t>
  </si>
  <si>
    <t>WI211131113</t>
  </si>
  <si>
    <t>MI2111358191</t>
  </si>
  <si>
    <t>WI211131116</t>
  </si>
  <si>
    <t>MI2111358222</t>
  </si>
  <si>
    <t>WI21113114</t>
  </si>
  <si>
    <t>WI211131238</t>
  </si>
  <si>
    <t>MI2111360138</t>
  </si>
  <si>
    <t>WI211131321</t>
  </si>
  <si>
    <t>201330003468</t>
  </si>
  <si>
    <t>MI2111361075</t>
  </si>
  <si>
    <t>WI211131324</t>
  </si>
  <si>
    <t>MI2111361110</t>
  </si>
  <si>
    <t>WI211131326</t>
  </si>
  <si>
    <t>MI2111361139</t>
  </si>
  <si>
    <t>WI211131330</t>
  </si>
  <si>
    <t>MI2111361114</t>
  </si>
  <si>
    <t>WI211131373</t>
  </si>
  <si>
    <t>MI2111361474</t>
  </si>
  <si>
    <t>WI2111316</t>
  </si>
  <si>
    <t>201130012505</t>
  </si>
  <si>
    <t>MI21114770</t>
  </si>
  <si>
    <t>WI211131672</t>
  </si>
  <si>
    <t>201300019379</t>
  </si>
  <si>
    <t>MI2111364946</t>
  </si>
  <si>
    <t>WI211131676</t>
  </si>
  <si>
    <t>MI2111364956</t>
  </si>
  <si>
    <t>WI211131683</t>
  </si>
  <si>
    <t>MI2111364968</t>
  </si>
  <si>
    <t>WI211131691</t>
  </si>
  <si>
    <t>MI2111365071</t>
  </si>
  <si>
    <t>WI211131812</t>
  </si>
  <si>
    <t>201100014112</t>
  </si>
  <si>
    <t>MI2111366278</t>
  </si>
  <si>
    <t>WI211131853</t>
  </si>
  <si>
    <t>201330003571</t>
  </si>
  <si>
    <t>MI2111366963</t>
  </si>
  <si>
    <t>WI211131893</t>
  </si>
  <si>
    <t>WI211131917</t>
  </si>
  <si>
    <t>201330003545</t>
  </si>
  <si>
    <t>MI2111367636</t>
  </si>
  <si>
    <t>WI211131918</t>
  </si>
  <si>
    <t>MI2111367653</t>
  </si>
  <si>
    <t>WI211131935</t>
  </si>
  <si>
    <t>WI211131954</t>
  </si>
  <si>
    <t>WI211131976</t>
  </si>
  <si>
    <t>WI211131982</t>
  </si>
  <si>
    <t>201100014109</t>
  </si>
  <si>
    <t>MI2111368634</t>
  </si>
  <si>
    <t>WI211131989</t>
  </si>
  <si>
    <t>MI2111368669</t>
  </si>
  <si>
    <t>WI211132009</t>
  </si>
  <si>
    <t>WI211132059</t>
  </si>
  <si>
    <t>WI211132060</t>
  </si>
  <si>
    <t>WI211132132</t>
  </si>
  <si>
    <t>201330003563</t>
  </si>
  <si>
    <t>MI2111369934</t>
  </si>
  <si>
    <t>WI211132202</t>
  </si>
  <si>
    <t>WI211132214</t>
  </si>
  <si>
    <t>WI211132226</t>
  </si>
  <si>
    <t>WI211132232</t>
  </si>
  <si>
    <t>WI211132253</t>
  </si>
  <si>
    <t>WI211132259</t>
  </si>
  <si>
    <t>WI211132279</t>
  </si>
  <si>
    <t>WI211132360</t>
  </si>
  <si>
    <t>201330014294</t>
  </si>
  <si>
    <t>MI2111373979</t>
  </si>
  <si>
    <t>WI211132552</t>
  </si>
  <si>
    <t>201330003608</t>
  </si>
  <si>
    <t>MI2111376281</t>
  </si>
  <si>
    <t>WI211132661</t>
  </si>
  <si>
    <t>201300019462</t>
  </si>
  <si>
    <t>MI2111378042</t>
  </si>
  <si>
    <t>WI211132732</t>
  </si>
  <si>
    <t>MI2111378741</t>
  </si>
  <si>
    <t>WI211132821</t>
  </si>
  <si>
    <t>201330003518</t>
  </si>
  <si>
    <t>MI2111379537</t>
  </si>
  <si>
    <t>WI211132822</t>
  </si>
  <si>
    <t>MI2111379572</t>
  </si>
  <si>
    <t>WI211132824</t>
  </si>
  <si>
    <t>MI2111379567</t>
  </si>
  <si>
    <t>WI211132826</t>
  </si>
  <si>
    <t>MI2111379586</t>
  </si>
  <si>
    <t>WI21113283</t>
  </si>
  <si>
    <t>201300018813</t>
  </si>
  <si>
    <t>MI211136066</t>
  </si>
  <si>
    <t>WI211132836</t>
  </si>
  <si>
    <t>MI2111379783</t>
  </si>
  <si>
    <t>WI211132837</t>
  </si>
  <si>
    <t>MI2111379773</t>
  </si>
  <si>
    <t>WI211132838</t>
  </si>
  <si>
    <t>MI2111379797</t>
  </si>
  <si>
    <t>WI211132840</t>
  </si>
  <si>
    <t>MI2111379790</t>
  </si>
  <si>
    <t>WI211132873</t>
  </si>
  <si>
    <t>201308007728</t>
  </si>
  <si>
    <t>MI2111380113</t>
  </si>
  <si>
    <t>WI211132902</t>
  </si>
  <si>
    <t>201110012145</t>
  </si>
  <si>
    <t>MI2111380479</t>
  </si>
  <si>
    <t>WI211132943</t>
  </si>
  <si>
    <t>201110012148</t>
  </si>
  <si>
    <t>MI2111381009</t>
  </si>
  <si>
    <t>WI211132993</t>
  </si>
  <si>
    <t>MI2111381617</t>
  </si>
  <si>
    <t>WI211132994</t>
  </si>
  <si>
    <t>MI2111381618</t>
  </si>
  <si>
    <t>WI211132995</t>
  </si>
  <si>
    <t>MI2111381635</t>
  </si>
  <si>
    <t>WI211132997</t>
  </si>
  <si>
    <t>MI2111381648</t>
  </si>
  <si>
    <t>WI211133060</t>
  </si>
  <si>
    <t>201300019482</t>
  </si>
  <si>
    <t>MI2111382483</t>
  </si>
  <si>
    <t>WI211133105</t>
  </si>
  <si>
    <t>MI2111383538</t>
  </si>
  <si>
    <t>WI211133106</t>
  </si>
  <si>
    <t>MI2111383545</t>
  </si>
  <si>
    <t>WI211133112</t>
  </si>
  <si>
    <t>201300019407</t>
  </si>
  <si>
    <t>MI2111383611</t>
  </si>
  <si>
    <t>WI211133115</t>
  </si>
  <si>
    <t>MI2111383647</t>
  </si>
  <si>
    <t>WI211133116</t>
  </si>
  <si>
    <t>MI2111383648</t>
  </si>
  <si>
    <t>WI211133125</t>
  </si>
  <si>
    <t>201300019496</t>
  </si>
  <si>
    <t>MI2111383822</t>
  </si>
  <si>
    <t>WI211133126</t>
  </si>
  <si>
    <t>201300019493</t>
  </si>
  <si>
    <t>MI2111383849</t>
  </si>
  <si>
    <t>WI211133162</t>
  </si>
  <si>
    <t>WI211133164</t>
  </si>
  <si>
    <t>WI211133167</t>
  </si>
  <si>
    <t>WI211133184</t>
  </si>
  <si>
    <t>WI211133187</t>
  </si>
  <si>
    <t>WI211133189</t>
  </si>
  <si>
    <t>WI211133194</t>
  </si>
  <si>
    <t>WI211133199</t>
  </si>
  <si>
    <t>WI211133204</t>
  </si>
  <si>
    <t>WI211133218</t>
  </si>
  <si>
    <t>WI211133516</t>
  </si>
  <si>
    <t>MI2111388368</t>
  </si>
  <si>
    <t>WI211133556</t>
  </si>
  <si>
    <t>WI211133780</t>
  </si>
  <si>
    <t>201340000414</t>
  </si>
  <si>
    <t>MI2111390876</t>
  </si>
  <si>
    <t>WI211133980</t>
  </si>
  <si>
    <t>WI21113406</t>
  </si>
  <si>
    <t>201330002324</t>
  </si>
  <si>
    <t>MI211137622</t>
  </si>
  <si>
    <t>WI211134278</t>
  </si>
  <si>
    <t>201130012684</t>
  </si>
  <si>
    <t>MI2111397221</t>
  </si>
  <si>
    <t>WI211134406</t>
  </si>
  <si>
    <t>201130012703</t>
  </si>
  <si>
    <t>MI2111398038</t>
  </si>
  <si>
    <t>WI211134450</t>
  </si>
  <si>
    <t>201308007719</t>
  </si>
  <si>
    <t>MI2111398288</t>
  </si>
  <si>
    <t>WI211134614</t>
  </si>
  <si>
    <t>201330003596</t>
  </si>
  <si>
    <t>MI2111399929</t>
  </si>
  <si>
    <t>WI211134639</t>
  </si>
  <si>
    <t>MI2111400355</t>
  </si>
  <si>
    <t>WI211134640</t>
  </si>
  <si>
    <t>MI2111400379</t>
  </si>
  <si>
    <t>WI211134737</t>
  </si>
  <si>
    <t>MI2111401671</t>
  </si>
  <si>
    <t>WI211134755</t>
  </si>
  <si>
    <t>201308007710</t>
  </si>
  <si>
    <t>MI2111401871</t>
  </si>
  <si>
    <t>WI211134948</t>
  </si>
  <si>
    <t>201300019481</t>
  </si>
  <si>
    <t>MI2111403132</t>
  </si>
  <si>
    <t>WI211134970</t>
  </si>
  <si>
    <t>201100014114</t>
  </si>
  <si>
    <t>MI2111403303</t>
  </si>
  <si>
    <t>WI211134975</t>
  </si>
  <si>
    <t>MI2111403313</t>
  </si>
  <si>
    <t>WI211134978</t>
  </si>
  <si>
    <t>MI2111403324</t>
  </si>
  <si>
    <t>WI211134987</t>
  </si>
  <si>
    <t>MI2111403364</t>
  </si>
  <si>
    <t>WI211134988</t>
  </si>
  <si>
    <t>MI2111403377</t>
  </si>
  <si>
    <t>WI211135011</t>
  </si>
  <si>
    <t>MI2111403466</t>
  </si>
  <si>
    <t>WI211135015</t>
  </si>
  <si>
    <t>MI2111403497</t>
  </si>
  <si>
    <t>WI211135016</t>
  </si>
  <si>
    <t>201330003600</t>
  </si>
  <si>
    <t>MI2111403548</t>
  </si>
  <si>
    <t>WI211135018</t>
  </si>
  <si>
    <t>MI2111403558</t>
  </si>
  <si>
    <t>WI211135019</t>
  </si>
  <si>
    <t>MI2111403585</t>
  </si>
  <si>
    <t>WI211135021</t>
  </si>
  <si>
    <t>MI2111403603</t>
  </si>
  <si>
    <t>WI211135022</t>
  </si>
  <si>
    <t>MI2111403629</t>
  </si>
  <si>
    <t>WI211135041</t>
  </si>
  <si>
    <t>MI2111403652</t>
  </si>
  <si>
    <t>WI211135071</t>
  </si>
  <si>
    <t>201308007708</t>
  </si>
  <si>
    <t>MI2111403902</t>
  </si>
  <si>
    <t>WI211135193</t>
  </si>
  <si>
    <t>201130012645</t>
  </si>
  <si>
    <t>MI2111404915</t>
  </si>
  <si>
    <t>WI211135198</t>
  </si>
  <si>
    <t>MI2111404916</t>
  </si>
  <si>
    <t>WI211135218</t>
  </si>
  <si>
    <t>MI2111405006</t>
  </si>
  <si>
    <t>WI211135229</t>
  </si>
  <si>
    <t>MI2111405020</t>
  </si>
  <si>
    <t>WI211135269</t>
  </si>
  <si>
    <t>201330003605</t>
  </si>
  <si>
    <t>MI2111405469</t>
  </si>
  <si>
    <t>WI211135325</t>
  </si>
  <si>
    <t>MI2111405965</t>
  </si>
  <si>
    <t>WI211135354</t>
  </si>
  <si>
    <t>201300019460</t>
  </si>
  <si>
    <t>MI2111406355</t>
  </si>
  <si>
    <t>WI211135355</t>
  </si>
  <si>
    <t>MI2111406375</t>
  </si>
  <si>
    <t>WI211135356</t>
  </si>
  <si>
    <t>MI2111406392</t>
  </si>
  <si>
    <t>WI211135357</t>
  </si>
  <si>
    <t>MI2111406405</t>
  </si>
  <si>
    <t>WI211135360</t>
  </si>
  <si>
    <t>MI2111406439</t>
  </si>
  <si>
    <t>WI211135366</t>
  </si>
  <si>
    <t>MI2111406454</t>
  </si>
  <si>
    <t>WI21113545</t>
  </si>
  <si>
    <t>201300019192</t>
  </si>
  <si>
    <t>MI211139232</t>
  </si>
  <si>
    <t>WI21113558</t>
  </si>
  <si>
    <t>201330003384</t>
  </si>
  <si>
    <t>MI211138799</t>
  </si>
  <si>
    <t>WI211135629</t>
  </si>
  <si>
    <t>201348000172</t>
  </si>
  <si>
    <t>MI2111409264</t>
  </si>
  <si>
    <t>WI211135668</t>
  </si>
  <si>
    <t>WI211135710</t>
  </si>
  <si>
    <t>201300019467</t>
  </si>
  <si>
    <t>MI2111410540</t>
  </si>
  <si>
    <t>WI211135764</t>
  </si>
  <si>
    <t>WI211135770</t>
  </si>
  <si>
    <t>WI211135832</t>
  </si>
  <si>
    <t>MI2111411693</t>
  </si>
  <si>
    <t>WI211135864</t>
  </si>
  <si>
    <t>MI2111411897</t>
  </si>
  <si>
    <t>WI211135870</t>
  </si>
  <si>
    <t>201130012705</t>
  </si>
  <si>
    <t>MI2111411892</t>
  </si>
  <si>
    <t>WI21113588</t>
  </si>
  <si>
    <t>201300019235</t>
  </si>
  <si>
    <t>MI211139275</t>
  </si>
  <si>
    <t>WI211135883</t>
  </si>
  <si>
    <t>WI211135984</t>
  </si>
  <si>
    <t>WI211135993</t>
  </si>
  <si>
    <t>WI211136014</t>
  </si>
  <si>
    <t>WI211136044</t>
  </si>
  <si>
    <t>WI211136046</t>
  </si>
  <si>
    <t>MI2111413674</t>
  </si>
  <si>
    <t>WI211136059</t>
  </si>
  <si>
    <t>WI211136113</t>
  </si>
  <si>
    <t>WI211136128</t>
  </si>
  <si>
    <t>WI211136143</t>
  </si>
  <si>
    <t>201130012714</t>
  </si>
  <si>
    <t>MI2111414826</t>
  </si>
  <si>
    <t>WI211136184</t>
  </si>
  <si>
    <t>MI2111415037</t>
  </si>
  <si>
    <t>WI211136190</t>
  </si>
  <si>
    <t>201130012710</t>
  </si>
  <si>
    <t>MI2111415047</t>
  </si>
  <si>
    <t>WI211136191</t>
  </si>
  <si>
    <t>MI2111415048</t>
  </si>
  <si>
    <t>WI211136194</t>
  </si>
  <si>
    <t>MI2111415055</t>
  </si>
  <si>
    <t>WI211136199</t>
  </si>
  <si>
    <t>MI2111415107</t>
  </si>
  <si>
    <t>WI211136200</t>
  </si>
  <si>
    <t>MI2111415122</t>
  </si>
  <si>
    <t>WI211136201</t>
  </si>
  <si>
    <t>MI2111415121</t>
  </si>
  <si>
    <t>WI211136202</t>
  </si>
  <si>
    <t>MI2111415129</t>
  </si>
  <si>
    <t>WI211136204</t>
  </si>
  <si>
    <t>MI2111415139</t>
  </si>
  <si>
    <t>WI211136207</t>
  </si>
  <si>
    <t>MI2111415156</t>
  </si>
  <si>
    <t>WI211136208</t>
  </si>
  <si>
    <t>MI2111415148</t>
  </si>
  <si>
    <t>WI211136211</t>
  </si>
  <si>
    <t>MI2111415179</t>
  </si>
  <si>
    <t>WI211136216</t>
  </si>
  <si>
    <t>MI2111415198</t>
  </si>
  <si>
    <t>WI211136220</t>
  </si>
  <si>
    <t>MI2111415208</t>
  </si>
  <si>
    <t>WI211136229</t>
  </si>
  <si>
    <t>MI2111415224</t>
  </si>
  <si>
    <t>WI211136322</t>
  </si>
  <si>
    <t>MI2111416844</t>
  </si>
  <si>
    <t>WI211136386</t>
  </si>
  <si>
    <t>Supriya Khape</t>
  </si>
  <si>
    <t>WI211136404</t>
  </si>
  <si>
    <t>WI211136606</t>
  </si>
  <si>
    <t>MI2111420331</t>
  </si>
  <si>
    <t>WI211136610</t>
  </si>
  <si>
    <t>MI2111420385</t>
  </si>
  <si>
    <t>WI21113666</t>
  </si>
  <si>
    <t>MI211140640</t>
  </si>
  <si>
    <t>WI21113676</t>
  </si>
  <si>
    <t>WI211136788</t>
  </si>
  <si>
    <t>201330003635</t>
  </si>
  <si>
    <t>MI2111422321</t>
  </si>
  <si>
    <t>WI21113679</t>
  </si>
  <si>
    <t>WI211136895</t>
  </si>
  <si>
    <t>WI211136938</t>
  </si>
  <si>
    <t>WI211136952</t>
  </si>
  <si>
    <t>WI2111370</t>
  </si>
  <si>
    <t>201330003357</t>
  </si>
  <si>
    <t>MI21114970</t>
  </si>
  <si>
    <t>WI211137187</t>
  </si>
  <si>
    <t>201130012683</t>
  </si>
  <si>
    <t>MI2111427664</t>
  </si>
  <si>
    <t>WI211137188</t>
  </si>
  <si>
    <t>MI2111427669</t>
  </si>
  <si>
    <t>WI211137190</t>
  </si>
  <si>
    <t>MI2111427732</t>
  </si>
  <si>
    <t>WI211137191</t>
  </si>
  <si>
    <t>MI2111427736</t>
  </si>
  <si>
    <t>WI211137192</t>
  </si>
  <si>
    <t>MI2111427740</t>
  </si>
  <si>
    <t>WI211137193</t>
  </si>
  <si>
    <t>MI2111427750</t>
  </si>
  <si>
    <t>WI211137206</t>
  </si>
  <si>
    <t>MI2111427938</t>
  </si>
  <si>
    <t>WI211137208</t>
  </si>
  <si>
    <t>MI2111427966</t>
  </si>
  <si>
    <t>WI211137209</t>
  </si>
  <si>
    <t>MI2111427974</t>
  </si>
  <si>
    <t>WI211137210</t>
  </si>
  <si>
    <t>MI2111427980</t>
  </si>
  <si>
    <t>WI211137211</t>
  </si>
  <si>
    <t>MI2111427983</t>
  </si>
  <si>
    <t>WI211137213</t>
  </si>
  <si>
    <t>MI2111427990</t>
  </si>
  <si>
    <t>WI211137262</t>
  </si>
  <si>
    <t>201300019430</t>
  </si>
  <si>
    <t>MI2111428684</t>
  </si>
  <si>
    <t>WI211137290</t>
  </si>
  <si>
    <t>WI211137324</t>
  </si>
  <si>
    <t>201330003615</t>
  </si>
  <si>
    <t>MI2111429456</t>
  </si>
  <si>
    <t>WI211137343</t>
  </si>
  <si>
    <t>WI211137360</t>
  </si>
  <si>
    <t>WI211137381</t>
  </si>
  <si>
    <t>MI2111430331</t>
  </si>
  <si>
    <t>WI211137414</t>
  </si>
  <si>
    <t>201110012147</t>
  </si>
  <si>
    <t>MI2111430695</t>
  </si>
  <si>
    <t>WI211137437</t>
  </si>
  <si>
    <t>201300019454</t>
  </si>
  <si>
    <t>MI2111431308</t>
  </si>
  <si>
    <t>WI211137439</t>
  </si>
  <si>
    <t>201330003628</t>
  </si>
  <si>
    <t>MI2111431405</t>
  </si>
  <si>
    <t>WI211137440</t>
  </si>
  <si>
    <t>MI2111431410</t>
  </si>
  <si>
    <t>WI211137442</t>
  </si>
  <si>
    <t>MI2111431414</t>
  </si>
  <si>
    <t>WI211137443</t>
  </si>
  <si>
    <t>MI2111431431</t>
  </si>
  <si>
    <t>WI211137445</t>
  </si>
  <si>
    <t>MI2111431438</t>
  </si>
  <si>
    <t>WI211137448</t>
  </si>
  <si>
    <t>MI2111431454</t>
  </si>
  <si>
    <t>WI211137474</t>
  </si>
  <si>
    <t>201130012704</t>
  </si>
  <si>
    <t>MI2111431720</t>
  </si>
  <si>
    <t>WI211137489</t>
  </si>
  <si>
    <t>201330003593</t>
  </si>
  <si>
    <t>MI2111432034</t>
  </si>
  <si>
    <t>WI211137491</t>
  </si>
  <si>
    <t>MI2111432057</t>
  </si>
  <si>
    <t>WI211137493</t>
  </si>
  <si>
    <t>MI2111432068</t>
  </si>
  <si>
    <t>WI211137496</t>
  </si>
  <si>
    <t>MI2111432096</t>
  </si>
  <si>
    <t>WI211137498</t>
  </si>
  <si>
    <t>MI2111432084</t>
  </si>
  <si>
    <t>WI211137500</t>
  </si>
  <si>
    <t>MI2111432113</t>
  </si>
  <si>
    <t>WI211137506</t>
  </si>
  <si>
    <t>MI2111432126</t>
  </si>
  <si>
    <t>WI211137507</t>
  </si>
  <si>
    <t>MI2111432141</t>
  </si>
  <si>
    <t>WI211137510</t>
  </si>
  <si>
    <t>201330014291</t>
  </si>
  <si>
    <t>MI2111432242</t>
  </si>
  <si>
    <t>WI211137550</t>
  </si>
  <si>
    <t>201110012154</t>
  </si>
  <si>
    <t>MI2111432850</t>
  </si>
  <si>
    <t>WI211137557</t>
  </si>
  <si>
    <t>201308007738</t>
  </si>
  <si>
    <t>MI2111433011</t>
  </si>
  <si>
    <t>WI211137602</t>
  </si>
  <si>
    <t>201340000415</t>
  </si>
  <si>
    <t>MI2111433660</t>
  </si>
  <si>
    <t>WI211137657</t>
  </si>
  <si>
    <t>201340000416</t>
  </si>
  <si>
    <t>MI2111434270</t>
  </si>
  <si>
    <t>WI211137682</t>
  </si>
  <si>
    <t>201308007642</t>
  </si>
  <si>
    <t>MI2111434409</t>
  </si>
  <si>
    <t>WI211137686</t>
  </si>
  <si>
    <t>MI2111434459</t>
  </si>
  <si>
    <t>WI211137745</t>
  </si>
  <si>
    <t>201300019520</t>
  </si>
  <si>
    <t>MI2111435228</t>
  </si>
  <si>
    <t>WI21113777</t>
  </si>
  <si>
    <t>MI211141698</t>
  </si>
  <si>
    <t>WI211137781</t>
  </si>
  <si>
    <t>201330003627</t>
  </si>
  <si>
    <t>MI2111435528</t>
  </si>
  <si>
    <t>WI211137786</t>
  </si>
  <si>
    <t>MI2111435544</t>
  </si>
  <si>
    <t>WI211137793</t>
  </si>
  <si>
    <t>MI2111435558</t>
  </si>
  <si>
    <t>WI211137806</t>
  </si>
  <si>
    <t>MI2111435584</t>
  </si>
  <si>
    <t>WI211137810</t>
  </si>
  <si>
    <t>MI2111435573</t>
  </si>
  <si>
    <t>WI211137815</t>
  </si>
  <si>
    <t>MI2111435605</t>
  </si>
  <si>
    <t>WI211137818</t>
  </si>
  <si>
    <t>MI2111435616</t>
  </si>
  <si>
    <t>WI211137819</t>
  </si>
  <si>
    <t>MI2111435626</t>
  </si>
  <si>
    <t>WI211137829</t>
  </si>
  <si>
    <t>201348000170</t>
  </si>
  <si>
    <t>MI2111435810</t>
  </si>
  <si>
    <t>WI211137884</t>
  </si>
  <si>
    <t>201300019483</t>
  </si>
  <si>
    <t>MI2111436940</t>
  </si>
  <si>
    <t>WI211137885</t>
  </si>
  <si>
    <t>MI2111436945</t>
  </si>
  <si>
    <t>WI211137886</t>
  </si>
  <si>
    <t>MI2111436953</t>
  </si>
  <si>
    <t>WI211137887</t>
  </si>
  <si>
    <t>MI2111436960</t>
  </si>
  <si>
    <t>WI211137888</t>
  </si>
  <si>
    <t>MI2111436980</t>
  </si>
  <si>
    <t>WI211137889</t>
  </si>
  <si>
    <t>MI2111436984</t>
  </si>
  <si>
    <t>WI211137890</t>
  </si>
  <si>
    <t>MI2111436988</t>
  </si>
  <si>
    <t>WI211137891</t>
  </si>
  <si>
    <t>MI2111436996</t>
  </si>
  <si>
    <t>WI211137892</t>
  </si>
  <si>
    <t>MI2111436999</t>
  </si>
  <si>
    <t>WI211137893</t>
  </si>
  <si>
    <t>MI2111437008</t>
  </si>
  <si>
    <t>WI211137894</t>
  </si>
  <si>
    <t>MI2111437014</t>
  </si>
  <si>
    <t>WI211137895</t>
  </si>
  <si>
    <t>MI2111437031</t>
  </si>
  <si>
    <t>WI211137896</t>
  </si>
  <si>
    <t>MI2111437032</t>
  </si>
  <si>
    <t>WI211137897</t>
  </si>
  <si>
    <t>MI2111437043</t>
  </si>
  <si>
    <t>WI211137898</t>
  </si>
  <si>
    <t>MI2111437044</t>
  </si>
  <si>
    <t>WI211137899</t>
  </si>
  <si>
    <t>MI2111437050</t>
  </si>
  <si>
    <t>WI211137900</t>
  </si>
  <si>
    <t>MI2111437056</t>
  </si>
  <si>
    <t>WI211137902</t>
  </si>
  <si>
    <t>MI2111437064</t>
  </si>
  <si>
    <t>WI211137904</t>
  </si>
  <si>
    <t>MI2111437084</t>
  </si>
  <si>
    <t>WI211137905</t>
  </si>
  <si>
    <t>MI2111437087</t>
  </si>
  <si>
    <t>WI211137941</t>
  </si>
  <si>
    <t>201300019305</t>
  </si>
  <si>
    <t>MI2111438149</t>
  </si>
  <si>
    <t>WI211137942</t>
  </si>
  <si>
    <t>MI2111438150</t>
  </si>
  <si>
    <t>WI211137946</t>
  </si>
  <si>
    <t>MI2111438174</t>
  </si>
  <si>
    <t>WI211137949</t>
  </si>
  <si>
    <t>MI2111438189</t>
  </si>
  <si>
    <t>WI2111380</t>
  </si>
  <si>
    <t>WI21113804</t>
  </si>
  <si>
    <t>201330002809</t>
  </si>
  <si>
    <t>MI211141445</t>
  </si>
  <si>
    <t>WI211138040</t>
  </si>
  <si>
    <t>MI2111439531</t>
  </si>
  <si>
    <t>WI211138090</t>
  </si>
  <si>
    <t>201300019311</t>
  </si>
  <si>
    <t>MI2111440104</t>
  </si>
  <si>
    <t>WI211138091</t>
  </si>
  <si>
    <t>MI2111440102</t>
  </si>
  <si>
    <t>WI211138097</t>
  </si>
  <si>
    <t>201300019524</t>
  </si>
  <si>
    <t>MI2111440191</t>
  </si>
  <si>
    <t>WI211138110</t>
  </si>
  <si>
    <t>201300019494</t>
  </si>
  <si>
    <t>MI2111440615</t>
  </si>
  <si>
    <t>WI211138164</t>
  </si>
  <si>
    <t>WI211138171</t>
  </si>
  <si>
    <t>WI211138181</t>
  </si>
  <si>
    <t>WI211138184</t>
  </si>
  <si>
    <t>WI211138189</t>
  </si>
  <si>
    <t>WI211138192</t>
  </si>
  <si>
    <t>WI211138201</t>
  </si>
  <si>
    <t>WI211138202</t>
  </si>
  <si>
    <t>WI211138203</t>
  </si>
  <si>
    <t>WI211138204</t>
  </si>
  <si>
    <t>WI211138211</t>
  </si>
  <si>
    <t>WI211138217</t>
  </si>
  <si>
    <t>WI211138223</t>
  </si>
  <si>
    <t>WI211138227</t>
  </si>
  <si>
    <t>WI211138231</t>
  </si>
  <si>
    <t>WI211138232</t>
  </si>
  <si>
    <t>WI211138234</t>
  </si>
  <si>
    <t>WI211138238</t>
  </si>
  <si>
    <t>WI211138390</t>
  </si>
  <si>
    <t>MI2111443994</t>
  </si>
  <si>
    <t>WI211138501</t>
  </si>
  <si>
    <t>MI2111445332</t>
  </si>
  <si>
    <t>WI21113853</t>
  </si>
  <si>
    <t>WI21113865</t>
  </si>
  <si>
    <t>WI211138815</t>
  </si>
  <si>
    <t>201340000418</t>
  </si>
  <si>
    <t>MI2111449195</t>
  </si>
  <si>
    <t>WI21113882</t>
  </si>
  <si>
    <t>WI211138869</t>
  </si>
  <si>
    <t>201330003623</t>
  </si>
  <si>
    <t>MI2111450157</t>
  </si>
  <si>
    <t>WI211138870</t>
  </si>
  <si>
    <t>MI2111450167</t>
  </si>
  <si>
    <t>WI211138929</t>
  </si>
  <si>
    <t>201300019468</t>
  </si>
  <si>
    <t>MI2111451202</t>
  </si>
  <si>
    <t>WI211138933</t>
  </si>
  <si>
    <t>MI2111451213</t>
  </si>
  <si>
    <t>WI211139115</t>
  </si>
  <si>
    <t>201330003648</t>
  </si>
  <si>
    <t>MI2111452299</t>
  </si>
  <si>
    <t>WI211139122</t>
  </si>
  <si>
    <t>MI2111452415</t>
  </si>
  <si>
    <t>WI211139124</t>
  </si>
  <si>
    <t>201308007714</t>
  </si>
  <si>
    <t>MI2111452468</t>
  </si>
  <si>
    <t>WI211139131</t>
  </si>
  <si>
    <t>MI2111452560</t>
  </si>
  <si>
    <t>WI211139147</t>
  </si>
  <si>
    <t>WI211139156</t>
  </si>
  <si>
    <t>WI211139219</t>
  </si>
  <si>
    <t>MI2111453359</t>
  </si>
  <si>
    <t>WI211139257</t>
  </si>
  <si>
    <t>201308007688</t>
  </si>
  <si>
    <t>MI2111453735</t>
  </si>
  <si>
    <t>WI211139359</t>
  </si>
  <si>
    <t>201130012729</t>
  </si>
  <si>
    <t>MI2111455215</t>
  </si>
  <si>
    <t>WI211139363</t>
  </si>
  <si>
    <t>MI2111455344</t>
  </si>
  <si>
    <t>WI211139364</t>
  </si>
  <si>
    <t>MI2111455347</t>
  </si>
  <si>
    <t>WI211139368</t>
  </si>
  <si>
    <t>MI2111455359</t>
  </si>
  <si>
    <t>WI211139371</t>
  </si>
  <si>
    <t>MI2111455394</t>
  </si>
  <si>
    <t>WI211139430</t>
  </si>
  <si>
    <t>201330003584</t>
  </si>
  <si>
    <t>MI2111455978</t>
  </si>
  <si>
    <t>WI211139436</t>
  </si>
  <si>
    <t>MI2111456001</t>
  </si>
  <si>
    <t>WI2111395</t>
  </si>
  <si>
    <t>201130012566</t>
  </si>
  <si>
    <t>MI21116128</t>
  </si>
  <si>
    <t>WI2111396</t>
  </si>
  <si>
    <t>MI21116121</t>
  </si>
  <si>
    <t>WI211139709</t>
  </si>
  <si>
    <t>201330003636</t>
  </si>
  <si>
    <t>MI2111458616</t>
  </si>
  <si>
    <t>WI211139778</t>
  </si>
  <si>
    <t>MI2111459468</t>
  </si>
  <si>
    <t>WI211139782</t>
  </si>
  <si>
    <t>MI2111459500</t>
  </si>
  <si>
    <t>WI211139807</t>
  </si>
  <si>
    <t>MI2111459914</t>
  </si>
  <si>
    <t>WI211139887</t>
  </si>
  <si>
    <t>201300019523</t>
  </si>
  <si>
    <t>MI2111461060</t>
  </si>
  <si>
    <t>WI211139936</t>
  </si>
  <si>
    <t>201300019472</t>
  </si>
  <si>
    <t>MI2111461944</t>
  </si>
  <si>
    <t>WI211139998</t>
  </si>
  <si>
    <t>201300019492</t>
  </si>
  <si>
    <t>MI2111462859</t>
  </si>
  <si>
    <t>WI211140027</t>
  </si>
  <si>
    <t>201300019111</t>
  </si>
  <si>
    <t>MI2111463818</t>
  </si>
  <si>
    <t>WI211140028</t>
  </si>
  <si>
    <t>MI2111463836</t>
  </si>
  <si>
    <t>WI211140033</t>
  </si>
  <si>
    <t>MI2111463880</t>
  </si>
  <si>
    <t>WI211140034</t>
  </si>
  <si>
    <t>MI2111463890</t>
  </si>
  <si>
    <t>WI211140066</t>
  </si>
  <si>
    <t>201100014132</t>
  </si>
  <si>
    <t>MI2111464120</t>
  </si>
  <si>
    <t>WI211140072</t>
  </si>
  <si>
    <t>MI2111464176</t>
  </si>
  <si>
    <t>WI211140087</t>
  </si>
  <si>
    <t>201300019519</t>
  </si>
  <si>
    <t>MI2111464410</t>
  </si>
  <si>
    <t>WI211140090</t>
  </si>
  <si>
    <t>201300019558</t>
  </si>
  <si>
    <t>MI2111464255</t>
  </si>
  <si>
    <t>WI211140092</t>
  </si>
  <si>
    <t>MI2111464436</t>
  </si>
  <si>
    <t>WI211140093</t>
  </si>
  <si>
    <t>MI2111464440</t>
  </si>
  <si>
    <t>WI211140099</t>
  </si>
  <si>
    <t>MI2111464588</t>
  </si>
  <si>
    <t>WI211140101</t>
  </si>
  <si>
    <t>MI2111464608</t>
  </si>
  <si>
    <t>WI211140102</t>
  </si>
  <si>
    <t>WI211140121</t>
  </si>
  <si>
    <t>MI2111464833</t>
  </si>
  <si>
    <t>WI211140155</t>
  </si>
  <si>
    <t>201330003594</t>
  </si>
  <si>
    <t>MI2111465201</t>
  </si>
  <si>
    <t>WI211140180</t>
  </si>
  <si>
    <t>201340000420</t>
  </si>
  <si>
    <t>MI2111465561</t>
  </si>
  <si>
    <t>WI211140218</t>
  </si>
  <si>
    <t>201340000419</t>
  </si>
  <si>
    <t>MI2111466369</t>
  </si>
  <si>
    <t>WI211140248</t>
  </si>
  <si>
    <t>WI211140312</t>
  </si>
  <si>
    <t>MI2111467765</t>
  </si>
  <si>
    <t>WI211140339</t>
  </si>
  <si>
    <t>MI2111468260</t>
  </si>
  <si>
    <t>WI211140344</t>
  </si>
  <si>
    <t>201100014134</t>
  </si>
  <si>
    <t>MI2111468346</t>
  </si>
  <si>
    <t>WI211140352</t>
  </si>
  <si>
    <t>201300019507</t>
  </si>
  <si>
    <t>MI2111468555</t>
  </si>
  <si>
    <t>WI211140355</t>
  </si>
  <si>
    <t>MI2111468612</t>
  </si>
  <si>
    <t>WI211140362</t>
  </si>
  <si>
    <t>MI2111468833</t>
  </si>
  <si>
    <t>WI211140392</t>
  </si>
  <si>
    <t>201130012697</t>
  </si>
  <si>
    <t>MI2111469492</t>
  </si>
  <si>
    <t>WI211140393</t>
  </si>
  <si>
    <t>MI2111469511</t>
  </si>
  <si>
    <t>WI211140512</t>
  </si>
  <si>
    <t>201330003682</t>
  </si>
  <si>
    <t>MI2111471401</t>
  </si>
  <si>
    <t>WI211140531</t>
  </si>
  <si>
    <t>201110012138</t>
  </si>
  <si>
    <t>MI2111471788</t>
  </si>
  <si>
    <t>WI211140532</t>
  </si>
  <si>
    <t>MI2111471805</t>
  </si>
  <si>
    <t>WI211140557</t>
  </si>
  <si>
    <t>201300019506</t>
  </si>
  <si>
    <t>MI2111472322</t>
  </si>
  <si>
    <t>WI211140584</t>
  </si>
  <si>
    <t>201110012159</t>
  </si>
  <si>
    <t>MI2111472821</t>
  </si>
  <si>
    <t>WI211140731</t>
  </si>
  <si>
    <t>MI2111474801</t>
  </si>
  <si>
    <t>WI211140738</t>
  </si>
  <si>
    <t>WI211140743</t>
  </si>
  <si>
    <t>201100014130</t>
  </si>
  <si>
    <t>MI2111474982</t>
  </si>
  <si>
    <t>WI211140763</t>
  </si>
  <si>
    <t>WI211140775</t>
  </si>
  <si>
    <t>WI211140807</t>
  </si>
  <si>
    <t>201340000423</t>
  </si>
  <si>
    <t>MI2111475658</t>
  </si>
  <si>
    <t>WI211140822</t>
  </si>
  <si>
    <t>WI211140896</t>
  </si>
  <si>
    <t>WI211140897</t>
  </si>
  <si>
    <t>201300019457</t>
  </si>
  <si>
    <t>MI2111476340</t>
  </si>
  <si>
    <t>WI211140912</t>
  </si>
  <si>
    <t>201130012738</t>
  </si>
  <si>
    <t>MI2111476452</t>
  </si>
  <si>
    <t>WI211140916</t>
  </si>
  <si>
    <t>WI211140945</t>
  </si>
  <si>
    <t>WI211140949</t>
  </si>
  <si>
    <t>WI211140977</t>
  </si>
  <si>
    <t>WI211141009</t>
  </si>
  <si>
    <t>201300019551</t>
  </si>
  <si>
    <t>MI2111477517</t>
  </si>
  <si>
    <t>WI211141032</t>
  </si>
  <si>
    <t>WI211141057</t>
  </si>
  <si>
    <t>WI21114106</t>
  </si>
  <si>
    <t>201130012612</t>
  </si>
  <si>
    <t>MI211145405</t>
  </si>
  <si>
    <t>WI211141062</t>
  </si>
  <si>
    <t>201300019565</t>
  </si>
  <si>
    <t>MI2111478635</t>
  </si>
  <si>
    <t>WI21114107</t>
  </si>
  <si>
    <t>MI211145439</t>
  </si>
  <si>
    <t>WI211141073</t>
  </si>
  <si>
    <t>201330003638</t>
  </si>
  <si>
    <t>MI2111478990</t>
  </si>
  <si>
    <t>WI21114110</t>
  </si>
  <si>
    <t>MI211145419</t>
  </si>
  <si>
    <t>WI211141116</t>
  </si>
  <si>
    <t>201100014133</t>
  </si>
  <si>
    <t>MI2111479966</t>
  </si>
  <si>
    <t>WI21114116</t>
  </si>
  <si>
    <t>MI211145478</t>
  </si>
  <si>
    <t>WI211141186</t>
  </si>
  <si>
    <t>201300019485</t>
  </si>
  <si>
    <t>MI2111480663</t>
  </si>
  <si>
    <t>WI211141198</t>
  </si>
  <si>
    <t>MI2111480988</t>
  </si>
  <si>
    <t>WI211141200</t>
  </si>
  <si>
    <t>MI2111481048</t>
  </si>
  <si>
    <t>WI211141201</t>
  </si>
  <si>
    <t>MI2111481050</t>
  </si>
  <si>
    <t>WI211141202</t>
  </si>
  <si>
    <t>MI2111481075</t>
  </si>
  <si>
    <t>WI211141203</t>
  </si>
  <si>
    <t>MI2111481099</t>
  </si>
  <si>
    <t>WI211141205</t>
  </si>
  <si>
    <t>MI2111481119</t>
  </si>
  <si>
    <t>WI211141265</t>
  </si>
  <si>
    <t>WI211141304</t>
  </si>
  <si>
    <t>WI211141312</t>
  </si>
  <si>
    <t>MI2111482087</t>
  </si>
  <si>
    <t>WI211141313</t>
  </si>
  <si>
    <t>WI211141331</t>
  </si>
  <si>
    <t>201110012150</t>
  </si>
  <si>
    <t>MI2111482522</t>
  </si>
  <si>
    <t>WI211141364</t>
  </si>
  <si>
    <t>201130012732</t>
  </si>
  <si>
    <t>MI2111483121</t>
  </si>
  <si>
    <t>WI211141375</t>
  </si>
  <si>
    <t>WI211141388</t>
  </si>
  <si>
    <t>WI211141395</t>
  </si>
  <si>
    <t>WI211141405</t>
  </si>
  <si>
    <t>201330003652</t>
  </si>
  <si>
    <t>MI2111483737</t>
  </si>
  <si>
    <t>WI211141406</t>
  </si>
  <si>
    <t>MI2111483742</t>
  </si>
  <si>
    <t>WI211141407</t>
  </si>
  <si>
    <t>WI211141408</t>
  </si>
  <si>
    <t>MI2111483754</t>
  </si>
  <si>
    <t>WI211141409</t>
  </si>
  <si>
    <t>MI2111483751</t>
  </si>
  <si>
    <t>WI211141417</t>
  </si>
  <si>
    <t>WI211141428</t>
  </si>
  <si>
    <t>WI211141451</t>
  </si>
  <si>
    <t>MI2111484550</t>
  </si>
  <si>
    <t>WI211141532</t>
  </si>
  <si>
    <t>201330003689</t>
  </si>
  <si>
    <t>MI2111486142</t>
  </si>
  <si>
    <t>WI211141536</t>
  </si>
  <si>
    <t>201300019512</t>
  </si>
  <si>
    <t>MI2111486232</t>
  </si>
  <si>
    <t>WI211141537</t>
  </si>
  <si>
    <t>MI2111486228</t>
  </si>
  <si>
    <t>WI211141538</t>
  </si>
  <si>
    <t>MI2111486245</t>
  </si>
  <si>
    <t>WI211141574</t>
  </si>
  <si>
    <t>201300019571</t>
  </si>
  <si>
    <t>MI2111486556</t>
  </si>
  <si>
    <t>WI211141617</t>
  </si>
  <si>
    <t>201300019548</t>
  </si>
  <si>
    <t>MI2111486973</t>
  </si>
  <si>
    <t>WI21114170</t>
  </si>
  <si>
    <t>201300019240</t>
  </si>
  <si>
    <t>MI211145932</t>
  </si>
  <si>
    <t>WI211141754</t>
  </si>
  <si>
    <t>201300019552</t>
  </si>
  <si>
    <t>MI2111487822</t>
  </si>
  <si>
    <t>WI211141755</t>
  </si>
  <si>
    <t>201300019442</t>
  </si>
  <si>
    <t>MI2111487837</t>
  </si>
  <si>
    <t>WI211141756</t>
  </si>
  <si>
    <t>MI2111487850</t>
  </si>
  <si>
    <t>WI211141769</t>
  </si>
  <si>
    <t>201110012162</t>
  </si>
  <si>
    <t>MI2111488058</t>
  </si>
  <si>
    <t>WI21114178</t>
  </si>
  <si>
    <t>201300019197</t>
  </si>
  <si>
    <t>MI211146135</t>
  </si>
  <si>
    <t>WI21114180</t>
  </si>
  <si>
    <t>MI211146138</t>
  </si>
  <si>
    <t>WI21114182</t>
  </si>
  <si>
    <t>MI211146141</t>
  </si>
  <si>
    <t>WI211141852</t>
  </si>
  <si>
    <t>MI2111488765</t>
  </si>
  <si>
    <t>WI211141886</t>
  </si>
  <si>
    <t>201300019579</t>
  </si>
  <si>
    <t>MI2111489185</t>
  </si>
  <si>
    <t>WI211141887</t>
  </si>
  <si>
    <t>201300019578</t>
  </si>
  <si>
    <t>MI2111489192</t>
  </si>
  <si>
    <t>WI211141984</t>
  </si>
  <si>
    <t>WI211141993</t>
  </si>
  <si>
    <t>WI211141996</t>
  </si>
  <si>
    <t>WI211141997</t>
  </si>
  <si>
    <t>WI211141999</t>
  </si>
  <si>
    <t>WI211142000</t>
  </si>
  <si>
    <t>WI211142006</t>
  </si>
  <si>
    <t>WI211142048</t>
  </si>
  <si>
    <t>WI211142076</t>
  </si>
  <si>
    <t>WI211142078</t>
  </si>
  <si>
    <t>WI211142085</t>
  </si>
  <si>
    <t>WI211142088</t>
  </si>
  <si>
    <t>WI211142092</t>
  </si>
  <si>
    <t>WI211142096</t>
  </si>
  <si>
    <t>WI211142108</t>
  </si>
  <si>
    <t>WI211142114</t>
  </si>
  <si>
    <t>WI211142124</t>
  </si>
  <si>
    <t>WI211142140</t>
  </si>
  <si>
    <t>WI21114217</t>
  </si>
  <si>
    <t>MI211146639</t>
  </si>
  <si>
    <t>WI211142182</t>
  </si>
  <si>
    <t>WI211142392</t>
  </si>
  <si>
    <t>MI2111493462</t>
  </si>
  <si>
    <t>WI211142493</t>
  </si>
  <si>
    <t>201110012153</t>
  </si>
  <si>
    <t>MI2111495043</t>
  </si>
  <si>
    <t>WI211142495</t>
  </si>
  <si>
    <t>MI2111495053</t>
  </si>
  <si>
    <t>WI211142497</t>
  </si>
  <si>
    <t>MI2111495070</t>
  </si>
  <si>
    <t>WI211142522</t>
  </si>
  <si>
    <t>201110012115</t>
  </si>
  <si>
    <t>MI2111495239</t>
  </si>
  <si>
    <t>WI211142529</t>
  </si>
  <si>
    <t>WI211142532</t>
  </si>
  <si>
    <t>MI2111495282</t>
  </si>
  <si>
    <t>WI211142546</t>
  </si>
  <si>
    <t>WI211142548</t>
  </si>
  <si>
    <t>WI211142568</t>
  </si>
  <si>
    <t>201330003662</t>
  </si>
  <si>
    <t>MI2111495844</t>
  </si>
  <si>
    <t>WI211142569</t>
  </si>
  <si>
    <t>MI2111495848</t>
  </si>
  <si>
    <t>WI211142571</t>
  </si>
  <si>
    <t>MI2111495855</t>
  </si>
  <si>
    <t>WI211142616</t>
  </si>
  <si>
    <t>201330003574</t>
  </si>
  <si>
    <t>MI2111496326</t>
  </si>
  <si>
    <t>WI211142617</t>
  </si>
  <si>
    <t>MI2111496336</t>
  </si>
  <si>
    <t>WI211142636</t>
  </si>
  <si>
    <t>201300019515</t>
  </si>
  <si>
    <t>MI2111496612</t>
  </si>
  <si>
    <t>WI211142638</t>
  </si>
  <si>
    <t>MI2111496615</t>
  </si>
  <si>
    <t>WI211142639</t>
  </si>
  <si>
    <t>WI211142644</t>
  </si>
  <si>
    <t>MI2111496724</t>
  </si>
  <si>
    <t>WI211142648</t>
  </si>
  <si>
    <t>MI2111496795</t>
  </si>
  <si>
    <t>WI211142655</t>
  </si>
  <si>
    <t>WI211142663</t>
  </si>
  <si>
    <t>MI2111496995</t>
  </si>
  <si>
    <t>WI211142666</t>
  </si>
  <si>
    <t>WI211142670</t>
  </si>
  <si>
    <t>MI2111497061</t>
  </si>
  <si>
    <t>WI211142675</t>
  </si>
  <si>
    <t>MI2111497077</t>
  </si>
  <si>
    <t>WI211142680</t>
  </si>
  <si>
    <t>MI2111497193</t>
  </si>
  <si>
    <t>WI211142697</t>
  </si>
  <si>
    <t>201130012701</t>
  </si>
  <si>
    <t>MI2111497489</t>
  </si>
  <si>
    <t>WI21114271</t>
  </si>
  <si>
    <t>WI211142739</t>
  </si>
  <si>
    <t>MI2111497749</t>
  </si>
  <si>
    <t>WI211142745</t>
  </si>
  <si>
    <t>201340000422</t>
  </si>
  <si>
    <t>MI2111497761</t>
  </si>
  <si>
    <t>WI21114278</t>
  </si>
  <si>
    <t>201300019246</t>
  </si>
  <si>
    <t>MI211147530</t>
  </si>
  <si>
    <t>WI211142804</t>
  </si>
  <si>
    <t>201330003653</t>
  </si>
  <si>
    <t>MI2111498298</t>
  </si>
  <si>
    <t>WI211142806</t>
  </si>
  <si>
    <t>MI2111498303</t>
  </si>
  <si>
    <t>WI211142807</t>
  </si>
  <si>
    <t>MI2111498305</t>
  </si>
  <si>
    <t>WI211142808</t>
  </si>
  <si>
    <t>MI2111498311</t>
  </si>
  <si>
    <t>WI211142813</t>
  </si>
  <si>
    <t>MI2111498351</t>
  </si>
  <si>
    <t>WI211142815</t>
  </si>
  <si>
    <t>MI2111498357</t>
  </si>
  <si>
    <t>WI211142816</t>
  </si>
  <si>
    <t>MI2111498315</t>
  </si>
  <si>
    <t>WI211142830</t>
  </si>
  <si>
    <t>201330003660</t>
  </si>
  <si>
    <t>MI2111498460</t>
  </si>
  <si>
    <t>WI211142834</t>
  </si>
  <si>
    <t>MI2111498465</t>
  </si>
  <si>
    <t>WI211142835</t>
  </si>
  <si>
    <t>MI2111498467</t>
  </si>
  <si>
    <t>WI211142839</t>
  </si>
  <si>
    <t>MI2111498483</t>
  </si>
  <si>
    <t>WI211142868</t>
  </si>
  <si>
    <t>MI2111498779</t>
  </si>
  <si>
    <t>WI211142873</t>
  </si>
  <si>
    <t>201130012730</t>
  </si>
  <si>
    <t>MI2111498774</t>
  </si>
  <si>
    <t>WI211142886</t>
  </si>
  <si>
    <t>MI2111498931</t>
  </si>
  <si>
    <t>DELETED</t>
  </si>
  <si>
    <t>WI211142890</t>
  </si>
  <si>
    <t>MI2111498941</t>
  </si>
  <si>
    <t>WI211142902</t>
  </si>
  <si>
    <t>201130012736</t>
  </si>
  <si>
    <t>MI2111499014</t>
  </si>
  <si>
    <t>WI211142903</t>
  </si>
  <si>
    <t>MI2111499016</t>
  </si>
  <si>
    <t>WI211142905</t>
  </si>
  <si>
    <t>MI2111499025</t>
  </si>
  <si>
    <t>WI211142906</t>
  </si>
  <si>
    <t>MI2111499029</t>
  </si>
  <si>
    <t>WI211142947</t>
  </si>
  <si>
    <t>201330003687</t>
  </si>
  <si>
    <t>MI2111499273</t>
  </si>
  <si>
    <t>WI211142966</t>
  </si>
  <si>
    <t>201100014136</t>
  </si>
  <si>
    <t>MI2111499774</t>
  </si>
  <si>
    <t>WI211142971</t>
  </si>
  <si>
    <t>MI2111499794</t>
  </si>
  <si>
    <t>WI211142972</t>
  </si>
  <si>
    <t>MI2111499820</t>
  </si>
  <si>
    <t>WI211142973</t>
  </si>
  <si>
    <t>MI2111499823</t>
  </si>
  <si>
    <t>WI211142979</t>
  </si>
  <si>
    <t>MI2111499825</t>
  </si>
  <si>
    <t>WI211143007</t>
  </si>
  <si>
    <t>MI2111500327</t>
  </si>
  <si>
    <t>WI211143013</t>
  </si>
  <si>
    <t>Cindy Lyn Mendoza</t>
  </si>
  <si>
    <t>WI21114302</t>
  </si>
  <si>
    <t>MI211148164</t>
  </si>
  <si>
    <t>WI211143036</t>
  </si>
  <si>
    <t>WI211143046</t>
  </si>
  <si>
    <t>WI211143061</t>
  </si>
  <si>
    <t>MI2111501088</t>
  </si>
  <si>
    <t>WI211143063</t>
  </si>
  <si>
    <t>WI211143065</t>
  </si>
  <si>
    <t>MI2111501093</t>
  </si>
  <si>
    <t>WI211143071</t>
  </si>
  <si>
    <t>MI2111501109</t>
  </si>
  <si>
    <t>WI211143073</t>
  </si>
  <si>
    <t>MI2111501122</t>
  </si>
  <si>
    <t>WI211143084</t>
  </si>
  <si>
    <t>WI2111431</t>
  </si>
  <si>
    <t>WI211143105</t>
  </si>
  <si>
    <t>201308007743</t>
  </si>
  <si>
    <t>MI2111501426</t>
  </si>
  <si>
    <t>WI211143137</t>
  </si>
  <si>
    <t>WI211143152</t>
  </si>
  <si>
    <t>WI211143156</t>
  </si>
  <si>
    <t>MI2111501813</t>
  </si>
  <si>
    <t>WI211143239</t>
  </si>
  <si>
    <t>WI211143246</t>
  </si>
  <si>
    <t>201330003691</t>
  </si>
  <si>
    <t>MI2111502674</t>
  </si>
  <si>
    <t>WI211143263</t>
  </si>
  <si>
    <t>201308007715</t>
  </si>
  <si>
    <t>MI2111502865</t>
  </si>
  <si>
    <t>WI211143273</t>
  </si>
  <si>
    <t>WI211143306</t>
  </si>
  <si>
    <t>WI211143326</t>
  </si>
  <si>
    <t>MI2111503381</t>
  </si>
  <si>
    <t>WI211143366</t>
  </si>
  <si>
    <t>WI211143397</t>
  </si>
  <si>
    <t>WI211143415</t>
  </si>
  <si>
    <t>WI211143465</t>
  </si>
  <si>
    <t>WI211143510</t>
  </si>
  <si>
    <t>201340000424</t>
  </si>
  <si>
    <t>MI2111505739</t>
  </si>
  <si>
    <t>WI211143511</t>
  </si>
  <si>
    <t>MI2111505754</t>
  </si>
  <si>
    <t>WI211143606</t>
  </si>
  <si>
    <t>MI2111507017</t>
  </si>
  <si>
    <t>WI211143610</t>
  </si>
  <si>
    <t>MI2111507139</t>
  </si>
  <si>
    <t>WI211143637</t>
  </si>
  <si>
    <t>MI2111507268</t>
  </si>
  <si>
    <t>WI211143647</t>
  </si>
  <si>
    <t>201300019541</t>
  </si>
  <si>
    <t>MI2111507287</t>
  </si>
  <si>
    <t>WI211143651</t>
  </si>
  <si>
    <t>MI2111507297</t>
  </si>
  <si>
    <t>WI211143737</t>
  </si>
  <si>
    <t>201308007748</t>
  </si>
  <si>
    <t>MI2111507985</t>
  </si>
  <si>
    <t>WI211143748</t>
  </si>
  <si>
    <t>WI211143828</t>
  </si>
  <si>
    <t>WI211143854</t>
  </si>
  <si>
    <t>WI211143862</t>
  </si>
  <si>
    <t>MI2111509326</t>
  </si>
  <si>
    <t>WI211143906</t>
  </si>
  <si>
    <t>WI211144076</t>
  </si>
  <si>
    <t>WI211144091</t>
  </si>
  <si>
    <t>WI211144099</t>
  </si>
  <si>
    <t>WI211144148</t>
  </si>
  <si>
    <t>WI211144177</t>
  </si>
  <si>
    <t>WI211144184</t>
  </si>
  <si>
    <t>201308007761</t>
  </si>
  <si>
    <t>MI2111512557</t>
  </si>
  <si>
    <t>WI211144205</t>
  </si>
  <si>
    <t>WI211144235</t>
  </si>
  <si>
    <t>WI211144238</t>
  </si>
  <si>
    <t>WI211144321</t>
  </si>
  <si>
    <t>WI211144368</t>
  </si>
  <si>
    <t>201130012708</t>
  </si>
  <si>
    <t>MI2111514679</t>
  </si>
  <si>
    <t>WI211144470</t>
  </si>
  <si>
    <t>201330003690</t>
  </si>
  <si>
    <t>MI2111515568</t>
  </si>
  <si>
    <t>WI211144478</t>
  </si>
  <si>
    <t>MI2111515764</t>
  </si>
  <si>
    <t>WI211144482</t>
  </si>
  <si>
    <t>WI211144496</t>
  </si>
  <si>
    <t>WI211144500</t>
  </si>
  <si>
    <t>201130012739</t>
  </si>
  <si>
    <t>MI2111515940</t>
  </si>
  <si>
    <t>WI211144502</t>
  </si>
  <si>
    <t>MI2111516059</t>
  </si>
  <si>
    <t>WI211144598</t>
  </si>
  <si>
    <t>WI211144615</t>
  </si>
  <si>
    <t>MI2111517441</t>
  </si>
  <si>
    <t>WI211144622</t>
  </si>
  <si>
    <t>WI211144632</t>
  </si>
  <si>
    <t>MI2111517555</t>
  </si>
  <si>
    <t>WI211145060</t>
  </si>
  <si>
    <t>201308007760</t>
  </si>
  <si>
    <t>MI2111521592</t>
  </si>
  <si>
    <t>WI211145230</t>
  </si>
  <si>
    <t>WI211145250</t>
  </si>
  <si>
    <t>201300019581</t>
  </si>
  <si>
    <t>MI2111524303</t>
  </si>
  <si>
    <t>WI211145253</t>
  </si>
  <si>
    <t>MI2111524327</t>
  </si>
  <si>
    <t>WI211145255</t>
  </si>
  <si>
    <t>MI2111524331</t>
  </si>
  <si>
    <t>WI211145301</t>
  </si>
  <si>
    <t>201130012702</t>
  </si>
  <si>
    <t>MI2111524823</t>
  </si>
  <si>
    <t>WI211145303</t>
  </si>
  <si>
    <t>MI2111524855</t>
  </si>
  <si>
    <t>WI211145318</t>
  </si>
  <si>
    <t>201100014120</t>
  </si>
  <si>
    <t>MI2111524911</t>
  </si>
  <si>
    <t>WI211145320</t>
  </si>
  <si>
    <t>MI2111524970</t>
  </si>
  <si>
    <t>WI211145322</t>
  </si>
  <si>
    <t>MI2111525017</t>
  </si>
  <si>
    <t>WI211145325</t>
  </si>
  <si>
    <t>MI2111525142</t>
  </si>
  <si>
    <t>WI211145328</t>
  </si>
  <si>
    <t>MI2111525032</t>
  </si>
  <si>
    <t>WI211145414</t>
  </si>
  <si>
    <t>201130012660</t>
  </si>
  <si>
    <t>MI2111526177</t>
  </si>
  <si>
    <t>WI211145464</t>
  </si>
  <si>
    <t>WI211145467</t>
  </si>
  <si>
    <t>201330003679</t>
  </si>
  <si>
    <t>MI2111526576</t>
  </si>
  <si>
    <t>WI211145468</t>
  </si>
  <si>
    <t>MI2111526582</t>
  </si>
  <si>
    <t>WI211145470</t>
  </si>
  <si>
    <t>MI2111526585</t>
  </si>
  <si>
    <t>WI211145471</t>
  </si>
  <si>
    <t>MI2111526595</t>
  </si>
  <si>
    <t>WI211145483</t>
  </si>
  <si>
    <t>WI211145505</t>
  </si>
  <si>
    <t>201300019545</t>
  </si>
  <si>
    <t>MI2111526980</t>
  </si>
  <si>
    <t>WI211145516</t>
  </si>
  <si>
    <t>201300019534</t>
  </si>
  <si>
    <t>MI2111527207</t>
  </si>
  <si>
    <t>WI211145517</t>
  </si>
  <si>
    <t>MI2111527221</t>
  </si>
  <si>
    <t>WI211145518</t>
  </si>
  <si>
    <t>MI2111527212</t>
  </si>
  <si>
    <t>WI211145536</t>
  </si>
  <si>
    <t>MI2111527603</t>
  </si>
  <si>
    <t>WI211145537</t>
  </si>
  <si>
    <t>MI2111527621</t>
  </si>
  <si>
    <t>WI211145538</t>
  </si>
  <si>
    <t>MI2111527628</t>
  </si>
  <si>
    <t>WI211145549</t>
  </si>
  <si>
    <t>MI2111527781</t>
  </si>
  <si>
    <t>WI211145550</t>
  </si>
  <si>
    <t>MI2111527787</t>
  </si>
  <si>
    <t>WI211145551</t>
  </si>
  <si>
    <t>MI2111527797</t>
  </si>
  <si>
    <t>WI211145580</t>
  </si>
  <si>
    <t>WI211145647</t>
  </si>
  <si>
    <t>WI211145673</t>
  </si>
  <si>
    <t>201300019568</t>
  </si>
  <si>
    <t>MI2111530482</t>
  </si>
  <si>
    <t>WI211145716</t>
  </si>
  <si>
    <t>201100014131</t>
  </si>
  <si>
    <t>MI2111531104</t>
  </si>
  <si>
    <t>WI211145717</t>
  </si>
  <si>
    <t>MI2111531123</t>
  </si>
  <si>
    <t>WI211145722</t>
  </si>
  <si>
    <t>MI2111531143</t>
  </si>
  <si>
    <t>WI211145741</t>
  </si>
  <si>
    <t>201300019600</t>
  </si>
  <si>
    <t>MI2111531479</t>
  </si>
  <si>
    <t>WI211145746</t>
  </si>
  <si>
    <t>201340000425</t>
  </si>
  <si>
    <t>MI2111531492</t>
  </si>
  <si>
    <t>WI211145809</t>
  </si>
  <si>
    <t>201338000068</t>
  </si>
  <si>
    <t>MI2111532215</t>
  </si>
  <si>
    <t>WI211145849</t>
  </si>
  <si>
    <t>201308007755</t>
  </si>
  <si>
    <t>MI2111532772</t>
  </si>
  <si>
    <t>WI21114585</t>
  </si>
  <si>
    <t>201330003409</t>
  </si>
  <si>
    <t>MI211149627</t>
  </si>
  <si>
    <t>WI211145860</t>
  </si>
  <si>
    <t>MI2111532932</t>
  </si>
  <si>
    <t>WI211145866</t>
  </si>
  <si>
    <t>201110012168</t>
  </si>
  <si>
    <t>MI2111533054</t>
  </si>
  <si>
    <t>WI211145882</t>
  </si>
  <si>
    <t>201100014102</t>
  </si>
  <si>
    <t>MI2111533288</t>
  </si>
  <si>
    <t>WI211145919</t>
  </si>
  <si>
    <t>201330003708</t>
  </si>
  <si>
    <t>MI2111534250</t>
  </si>
  <si>
    <t>WI211145997</t>
  </si>
  <si>
    <t>MI2111534897</t>
  </si>
  <si>
    <t>WI211146046</t>
  </si>
  <si>
    <t>201100014100</t>
  </si>
  <si>
    <t>MI2111535398</t>
  </si>
  <si>
    <t>WI211146055</t>
  </si>
  <si>
    <t>201100014149</t>
  </si>
  <si>
    <t>MI2111535559</t>
  </si>
  <si>
    <t>WI211146067</t>
  </si>
  <si>
    <t>201330003702</t>
  </si>
  <si>
    <t>MI2111535772</t>
  </si>
  <si>
    <t>WI211146068</t>
  </si>
  <si>
    <t>MI2111535799</t>
  </si>
  <si>
    <t>WI211146069</t>
  </si>
  <si>
    <t>MI2111535807</t>
  </si>
  <si>
    <t>WI211146070</t>
  </si>
  <si>
    <t>MI2111535808</t>
  </si>
  <si>
    <t>WI211146078</t>
  </si>
  <si>
    <t>201330003730</t>
  </si>
  <si>
    <t>MI2111535886</t>
  </si>
  <si>
    <t>WI211146695</t>
  </si>
  <si>
    <t>WI211146696</t>
  </si>
  <si>
    <t>WI211146697</t>
  </si>
  <si>
    <t>WI211146698</t>
  </si>
  <si>
    <t>WI211146700</t>
  </si>
  <si>
    <t>WI211146701</t>
  </si>
  <si>
    <t>WI211146702</t>
  </si>
  <si>
    <t>WI211146703</t>
  </si>
  <si>
    <t>WI211146704</t>
  </si>
  <si>
    <t>WI211146705</t>
  </si>
  <si>
    <t>WI211146707</t>
  </si>
  <si>
    <t>WI211146708</t>
  </si>
  <si>
    <t>WI211146709</t>
  </si>
  <si>
    <t>WI211146710</t>
  </si>
  <si>
    <t>WI211146715</t>
  </si>
  <si>
    <t>WI211146795</t>
  </si>
  <si>
    <t>201330003701</t>
  </si>
  <si>
    <t>MI2111545542</t>
  </si>
  <si>
    <t>WI211146796</t>
  </si>
  <si>
    <t>MI2111545551</t>
  </si>
  <si>
    <t>WI211146797</t>
  </si>
  <si>
    <t>MI2111545539</t>
  </si>
  <si>
    <t>WI211146963</t>
  </si>
  <si>
    <t>201130012745</t>
  </si>
  <si>
    <t>MI2111548699</t>
  </si>
  <si>
    <t>WI211146964</t>
  </si>
  <si>
    <t>MI2111548714</t>
  </si>
  <si>
    <t>WI211146966</t>
  </si>
  <si>
    <t>MI2111548719</t>
  </si>
  <si>
    <t>WI211146967</t>
  </si>
  <si>
    <t>MI2111548725</t>
  </si>
  <si>
    <t>WI211146973</t>
  </si>
  <si>
    <t>MI2111548729</t>
  </si>
  <si>
    <t>WI211146974</t>
  </si>
  <si>
    <t>MI2111548758</t>
  </si>
  <si>
    <t>WI211146992</t>
  </si>
  <si>
    <t>201110012160</t>
  </si>
  <si>
    <t>MI2111548882</t>
  </si>
  <si>
    <t>WI211146999</t>
  </si>
  <si>
    <t>MI2111548918</t>
  </si>
  <si>
    <t>WI211147006</t>
  </si>
  <si>
    <t>MI2111548983</t>
  </si>
  <si>
    <t>WI211147011</t>
  </si>
  <si>
    <t>MI2111549005</t>
  </si>
  <si>
    <t>WI211147023</t>
  </si>
  <si>
    <t>WI211147028</t>
  </si>
  <si>
    <t>MI2111549085</t>
  </si>
  <si>
    <t>WI211147045</t>
  </si>
  <si>
    <t>WI211147068</t>
  </si>
  <si>
    <t>201130012663</t>
  </si>
  <si>
    <t>MI2111549487</t>
  </si>
  <si>
    <t>WI211147077</t>
  </si>
  <si>
    <t>WI211147091</t>
  </si>
  <si>
    <t>WI211147092</t>
  </si>
  <si>
    <t>201330003672</t>
  </si>
  <si>
    <t>MI2111549827</t>
  </si>
  <si>
    <t>WI211147093</t>
  </si>
  <si>
    <t>MI2111549862</t>
  </si>
  <si>
    <t>WI211147112</t>
  </si>
  <si>
    <t>MI2111549998</t>
  </si>
  <si>
    <t>WI211147124</t>
  </si>
  <si>
    <t>MI2111550089</t>
  </si>
  <si>
    <t>WI211147209</t>
  </si>
  <si>
    <t>WI211147257</t>
  </si>
  <si>
    <t>201110012164</t>
  </si>
  <si>
    <t>MI2111551761</t>
  </si>
  <si>
    <t>WI211147387</t>
  </si>
  <si>
    <t>MI2111552863</t>
  </si>
  <si>
    <t>WI211147416</t>
  </si>
  <si>
    <t>MI2111553297</t>
  </si>
  <si>
    <t>WI211147421</t>
  </si>
  <si>
    <t>201330003618</t>
  </si>
  <si>
    <t>MI2111553349</t>
  </si>
  <si>
    <t>WI211147426</t>
  </si>
  <si>
    <t>MI2111553366</t>
  </si>
  <si>
    <t>WI211147428</t>
  </si>
  <si>
    <t>MI2111553378</t>
  </si>
  <si>
    <t>WI211147471</t>
  </si>
  <si>
    <t>201100014095</t>
  </si>
  <si>
    <t>MI2111554000</t>
  </si>
  <si>
    <t>WI211147475</t>
  </si>
  <si>
    <t>201330003616</t>
  </si>
  <si>
    <t>MI2111554096</t>
  </si>
  <si>
    <t>WI211147489</t>
  </si>
  <si>
    <t>201330003695</t>
  </si>
  <si>
    <t>MI2111554161</t>
  </si>
  <si>
    <t>WI211147511</t>
  </si>
  <si>
    <t>MI2111554543</t>
  </si>
  <si>
    <t>WI211147513</t>
  </si>
  <si>
    <t>MI2111554544</t>
  </si>
  <si>
    <t>WI211147630</t>
  </si>
  <si>
    <t>201330015545</t>
  </si>
  <si>
    <t>MI2111555777</t>
  </si>
  <si>
    <t>WI211147671</t>
  </si>
  <si>
    <t>MI2111556506</t>
  </si>
  <si>
    <t>WI211147679</t>
  </si>
  <si>
    <t>MI2111556596</t>
  </si>
  <si>
    <t>WI21114777</t>
  </si>
  <si>
    <t>201100014060</t>
  </si>
  <si>
    <t>MI211151090</t>
  </si>
  <si>
    <t>WI211147785</t>
  </si>
  <si>
    <t>201300019573</t>
  </si>
  <si>
    <t>MI2111558194</t>
  </si>
  <si>
    <t>WI21114779</t>
  </si>
  <si>
    <t>201330003406</t>
  </si>
  <si>
    <t>MI211151119</t>
  </si>
  <si>
    <t>WI21114781</t>
  </si>
  <si>
    <t>201100014059</t>
  </si>
  <si>
    <t>MI211151236</t>
  </si>
  <si>
    <t>WI21114782</t>
  </si>
  <si>
    <t>201100014061</t>
  </si>
  <si>
    <t>MI211151239</t>
  </si>
  <si>
    <t>WI211147824</t>
  </si>
  <si>
    <t>201340000413</t>
  </si>
  <si>
    <t>MI2111558474</t>
  </si>
  <si>
    <t>WI211147862</t>
  </si>
  <si>
    <t>201308007742</t>
  </si>
  <si>
    <t>MI2111559324</t>
  </si>
  <si>
    <t>WI211147867</t>
  </si>
  <si>
    <t>MI2111559518</t>
  </si>
  <si>
    <t>WI211147883</t>
  </si>
  <si>
    <t>201300019470</t>
  </si>
  <si>
    <t>MI2111559613</t>
  </si>
  <si>
    <t>WI211147885</t>
  </si>
  <si>
    <t>MI2111559621</t>
  </si>
  <si>
    <t>WI211147891</t>
  </si>
  <si>
    <t>MI2111559624</t>
  </si>
  <si>
    <t>WI211147893</t>
  </si>
  <si>
    <t>MI2111559632</t>
  </si>
  <si>
    <t>WI21114791</t>
  </si>
  <si>
    <t>201100014044</t>
  </si>
  <si>
    <t>MI211151302</t>
  </si>
  <si>
    <t>WI211147918</t>
  </si>
  <si>
    <t>MI2111559762</t>
  </si>
  <si>
    <t>WI21114792</t>
  </si>
  <si>
    <t>MI211151284</t>
  </si>
  <si>
    <t>WI211147928</t>
  </si>
  <si>
    <t>MI2111559779</t>
  </si>
  <si>
    <t>WI211147931</t>
  </si>
  <si>
    <t>MI2111559786</t>
  </si>
  <si>
    <t>WI211147934</t>
  </si>
  <si>
    <t>MI2111559796</t>
  </si>
  <si>
    <t>WI211147936</t>
  </si>
  <si>
    <t>MI2111559803</t>
  </si>
  <si>
    <t>WI211147971</t>
  </si>
  <si>
    <t>201100014146</t>
  </si>
  <si>
    <t>MI2111560410</t>
  </si>
  <si>
    <t>WI211147972</t>
  </si>
  <si>
    <t>MI2111560412</t>
  </si>
  <si>
    <t>WI211147973</t>
  </si>
  <si>
    <t>MI2111560416</t>
  </si>
  <si>
    <t>WI211148025</t>
  </si>
  <si>
    <t>201330003642</t>
  </si>
  <si>
    <t>MI2111561147</t>
  </si>
  <si>
    <t>WI211148027</t>
  </si>
  <si>
    <t>MI2111561158</t>
  </si>
  <si>
    <t>WI211148048</t>
  </si>
  <si>
    <t>MI2111561377</t>
  </si>
  <si>
    <t>WI211148049</t>
  </si>
  <si>
    <t>MI2111561387</t>
  </si>
  <si>
    <t>WI211148056</t>
  </si>
  <si>
    <t>201300019603</t>
  </si>
  <si>
    <t>MI2111561523</t>
  </si>
  <si>
    <t>WI211148074</t>
  </si>
  <si>
    <t>WI211148077</t>
  </si>
  <si>
    <t>MI2111562000</t>
  </si>
  <si>
    <t>WI211148087</t>
  </si>
  <si>
    <t>WI211148092</t>
  </si>
  <si>
    <t>201130012719</t>
  </si>
  <si>
    <t>MI2111562085</t>
  </si>
  <si>
    <t>WI211148100</t>
  </si>
  <si>
    <t>MI2111562195</t>
  </si>
  <si>
    <t>WI211148103</t>
  </si>
  <si>
    <t>MI2111562213</t>
  </si>
  <si>
    <t>WI211148110</t>
  </si>
  <si>
    <t>WI211148132</t>
  </si>
  <si>
    <t>201300018956</t>
  </si>
  <si>
    <t>MI2111562650</t>
  </si>
  <si>
    <t>WI211148166</t>
  </si>
  <si>
    <t>WI21114817</t>
  </si>
  <si>
    <t>MI211151312</t>
  </si>
  <si>
    <t>WI21114818</t>
  </si>
  <si>
    <t>MI211151317</t>
  </si>
  <si>
    <t>WI21114819</t>
  </si>
  <si>
    <t>201130012630</t>
  </si>
  <si>
    <t>MI211151310</t>
  </si>
  <si>
    <t>WI21114820</t>
  </si>
  <si>
    <t>MI211151321</t>
  </si>
  <si>
    <t>WI211148229</t>
  </si>
  <si>
    <t>WI211148281</t>
  </si>
  <si>
    <t>WI211148288</t>
  </si>
  <si>
    <t>201100014144</t>
  </si>
  <si>
    <t>MI2111564221</t>
  </si>
  <si>
    <t>WI211148291</t>
  </si>
  <si>
    <t>MI2111564252</t>
  </si>
  <si>
    <t>WI211148294</t>
  </si>
  <si>
    <t>201130012755</t>
  </si>
  <si>
    <t>MI2111564231</t>
  </si>
  <si>
    <t>WI211148313</t>
  </si>
  <si>
    <t>201110012163</t>
  </si>
  <si>
    <t>MI2111564481</t>
  </si>
  <si>
    <t>WI211148326</t>
  </si>
  <si>
    <t>MI2111564592</t>
  </si>
  <si>
    <t>WI211148346</t>
  </si>
  <si>
    <t>MI2111564852</t>
  </si>
  <si>
    <t>WI21114840</t>
  </si>
  <si>
    <t>201130012631</t>
  </si>
  <si>
    <t>MI211152317</t>
  </si>
  <si>
    <t>WI211148506</t>
  </si>
  <si>
    <t>201308007749</t>
  </si>
  <si>
    <t>MI2111566222</t>
  </si>
  <si>
    <t>WI211148510</t>
  </si>
  <si>
    <t>MI2111566376</t>
  </si>
  <si>
    <t>WI211148652</t>
  </si>
  <si>
    <t>MI2111568128</t>
  </si>
  <si>
    <t>WI211148701</t>
  </si>
  <si>
    <t>201308007774</t>
  </si>
  <si>
    <t>MI2111568836</t>
  </si>
  <si>
    <t>WI21114871</t>
  </si>
  <si>
    <t>201300019255</t>
  </si>
  <si>
    <t>MI211152764</t>
  </si>
  <si>
    <t>WI211148736</t>
  </si>
  <si>
    <t>MI2111569368</t>
  </si>
  <si>
    <t>WI211148760</t>
  </si>
  <si>
    <t>201130012764</t>
  </si>
  <si>
    <t>MI2111569589</t>
  </si>
  <si>
    <t>WI21114879</t>
  </si>
  <si>
    <t>201300019252</t>
  </si>
  <si>
    <t>MI211152897</t>
  </si>
  <si>
    <t>WI21114880</t>
  </si>
  <si>
    <t>201330003331</t>
  </si>
  <si>
    <t>MI211152928</t>
  </si>
  <si>
    <t>WI21114881</t>
  </si>
  <si>
    <t>MI211152929</t>
  </si>
  <si>
    <t>WI211148863</t>
  </si>
  <si>
    <t>MI2111570842</t>
  </si>
  <si>
    <t>WI211148872</t>
  </si>
  <si>
    <t>WI211148886</t>
  </si>
  <si>
    <t>WI211148941</t>
  </si>
  <si>
    <t>MI2111571927</t>
  </si>
  <si>
    <t>WI21114896</t>
  </si>
  <si>
    <t>201300019256</t>
  </si>
  <si>
    <t>MI211153323</t>
  </si>
  <si>
    <t>WI211148968</t>
  </si>
  <si>
    <t>WI211149082</t>
  </si>
  <si>
    <t>201130012757</t>
  </si>
  <si>
    <t>MI2111572948</t>
  </si>
  <si>
    <t>WI211149084</t>
  </si>
  <si>
    <t>MI2111572958</t>
  </si>
  <si>
    <t>WI211149110</t>
  </si>
  <si>
    <t>WI211149143</t>
  </si>
  <si>
    <t>201100014147</t>
  </si>
  <si>
    <t>MI2111573348</t>
  </si>
  <si>
    <t>WI211149161</t>
  </si>
  <si>
    <t>WI211149208</t>
  </si>
  <si>
    <t>WI211149222</t>
  </si>
  <si>
    <t>201130012752</t>
  </si>
  <si>
    <t>MI2111574312</t>
  </si>
  <si>
    <t>WI211149225</t>
  </si>
  <si>
    <t>201110012172</t>
  </si>
  <si>
    <t>MI2111574410</t>
  </si>
  <si>
    <t>WI211149260</t>
  </si>
  <si>
    <t>WI211149286</t>
  </si>
  <si>
    <t>WI211149291</t>
  </si>
  <si>
    <t>WI21114931</t>
  </si>
  <si>
    <t>WI21114932</t>
  </si>
  <si>
    <t>WI21114935</t>
  </si>
  <si>
    <t>WI211149360</t>
  </si>
  <si>
    <t>WI211149393</t>
  </si>
  <si>
    <t>WI211149413</t>
  </si>
  <si>
    <t>MI2111576201</t>
  </si>
  <si>
    <t>WI211149415</t>
  </si>
  <si>
    <t>MI2111576202</t>
  </si>
  <si>
    <t>WI211149420</t>
  </si>
  <si>
    <t>201330003710</t>
  </si>
  <si>
    <t>MI2111576249</t>
  </si>
  <si>
    <t>WI211149421</t>
  </si>
  <si>
    <t>MI2111576250</t>
  </si>
  <si>
    <t>WI211149422</t>
  </si>
  <si>
    <t>WI211149423</t>
  </si>
  <si>
    <t>MI2111576281</t>
  </si>
  <si>
    <t>WI211149424</t>
  </si>
  <si>
    <t>MI2111576253</t>
  </si>
  <si>
    <t>WI211149427</t>
  </si>
  <si>
    <t>WI211149444</t>
  </si>
  <si>
    <t>WI211149453</t>
  </si>
  <si>
    <t>WI211149470</t>
  </si>
  <si>
    <t>WI211149491</t>
  </si>
  <si>
    <t>201300019627</t>
  </si>
  <si>
    <t>MI2111577618</t>
  </si>
  <si>
    <t>WI211149500</t>
  </si>
  <si>
    <t>WI211149509</t>
  </si>
  <si>
    <t>WI21114955</t>
  </si>
  <si>
    <t>WI21114958</t>
  </si>
  <si>
    <t>WI211149616</t>
  </si>
  <si>
    <t>201300019617</t>
  </si>
  <si>
    <t>MI2111579240</t>
  </si>
  <si>
    <t>WI211149752</t>
  </si>
  <si>
    <t>201330003713</t>
  </si>
  <si>
    <t>MI2111580566</t>
  </si>
  <si>
    <t>WI211149826</t>
  </si>
  <si>
    <t>201300019599</t>
  </si>
  <si>
    <t>MI2111581251</t>
  </si>
  <si>
    <t>WI211149878</t>
  </si>
  <si>
    <t>201300019614</t>
  </si>
  <si>
    <t>MI2111581827</t>
  </si>
  <si>
    <t>WI211149907</t>
  </si>
  <si>
    <t>201330003735</t>
  </si>
  <si>
    <t>MI2111582279</t>
  </si>
  <si>
    <t>WI211150013</t>
  </si>
  <si>
    <t>201100014122</t>
  </si>
  <si>
    <t>MI2111583296</t>
  </si>
  <si>
    <t>WI211150055</t>
  </si>
  <si>
    <t>201300019621</t>
  </si>
  <si>
    <t>MI2111583823</t>
  </si>
  <si>
    <t>WI211150057</t>
  </si>
  <si>
    <t>MI2111583850</t>
  </si>
  <si>
    <t>WI211150058</t>
  </si>
  <si>
    <t>MI2111583853</t>
  </si>
  <si>
    <t>WI211150063</t>
  </si>
  <si>
    <t>MI2111583867</t>
  </si>
  <si>
    <t>WI211150064</t>
  </si>
  <si>
    <t>MI2111583864</t>
  </si>
  <si>
    <t>WI211150066</t>
  </si>
  <si>
    <t>MI2111583888</t>
  </si>
  <si>
    <t>WI211150067</t>
  </si>
  <si>
    <t>MI2111583884</t>
  </si>
  <si>
    <t>WI211150069</t>
  </si>
  <si>
    <t>MI2111583910</t>
  </si>
  <si>
    <t>WI211150151</t>
  </si>
  <si>
    <t>WI211150154</t>
  </si>
  <si>
    <t>WI21115016</t>
  </si>
  <si>
    <t>WI211150166</t>
  </si>
  <si>
    <t>201130012761</t>
  </si>
  <si>
    <t>MI2111585008</t>
  </si>
  <si>
    <t>WI211150169</t>
  </si>
  <si>
    <t>WI211150210</t>
  </si>
  <si>
    <t>MI2111585424</t>
  </si>
  <si>
    <t>WI211150216</t>
  </si>
  <si>
    <t>WI211150288</t>
  </si>
  <si>
    <t>201330014300</t>
  </si>
  <si>
    <t>MI2111586197</t>
  </si>
  <si>
    <t>WI211150342</t>
  </si>
  <si>
    <t>201330003715</t>
  </si>
  <si>
    <t>MI2111587281</t>
  </si>
  <si>
    <t>WI211150344</t>
  </si>
  <si>
    <t>MI2111587289</t>
  </si>
  <si>
    <t>WI211150345</t>
  </si>
  <si>
    <t>MI2111587292</t>
  </si>
  <si>
    <t>WI211150350</t>
  </si>
  <si>
    <t>201330003683</t>
  </si>
  <si>
    <t>MI2111587380</t>
  </si>
  <si>
    <t>WI211150351</t>
  </si>
  <si>
    <t>MI2111587384</t>
  </si>
  <si>
    <t>WI211150353</t>
  </si>
  <si>
    <t>201330003678</t>
  </si>
  <si>
    <t>MI2111587433</t>
  </si>
  <si>
    <t>WI211150354</t>
  </si>
  <si>
    <t>MI2111587438</t>
  </si>
  <si>
    <t>WI211150373</t>
  </si>
  <si>
    <t>201110012171</t>
  </si>
  <si>
    <t>MI2111587664</t>
  </si>
  <si>
    <t>WI211150384</t>
  </si>
  <si>
    <t>201308007730</t>
  </si>
  <si>
    <t>MI2111587853</t>
  </si>
  <si>
    <t>WI21115041</t>
  </si>
  <si>
    <t>WI211150430</t>
  </si>
  <si>
    <t>201308007724</t>
  </si>
  <si>
    <t>MI2111588604</t>
  </si>
  <si>
    <t>WI211150516</t>
  </si>
  <si>
    <t>MI2111590243</t>
  </si>
  <si>
    <t>WI211150532</t>
  </si>
  <si>
    <t>201330003742</t>
  </si>
  <si>
    <t>MI2111590524</t>
  </si>
  <si>
    <t>WI211150534</t>
  </si>
  <si>
    <t>MI2111590523</t>
  </si>
  <si>
    <t>WI211150541</t>
  </si>
  <si>
    <t>201330003724</t>
  </si>
  <si>
    <t>MI2111590528</t>
  </si>
  <si>
    <t>WI211150542</t>
  </si>
  <si>
    <t>201330003729</t>
  </si>
  <si>
    <t>MI2111590546</t>
  </si>
  <si>
    <t>WI211150700</t>
  </si>
  <si>
    <t>201100014157</t>
  </si>
  <si>
    <t>MI2111592949</t>
  </si>
  <si>
    <t>WI211150747</t>
  </si>
  <si>
    <t>201300019650</t>
  </si>
  <si>
    <t>MI2111593680</t>
  </si>
  <si>
    <t>WI211150752</t>
  </si>
  <si>
    <t>201300019559</t>
  </si>
  <si>
    <t>MI2111593791</t>
  </si>
  <si>
    <t>WI21115079</t>
  </si>
  <si>
    <t>WI211150814</t>
  </si>
  <si>
    <t>201110012156</t>
  </si>
  <si>
    <t>MI2111594762</t>
  </si>
  <si>
    <t>WI211150841</t>
  </si>
  <si>
    <t>WI211150842</t>
  </si>
  <si>
    <t>WI211150843</t>
  </si>
  <si>
    <t>WI211150846</t>
  </si>
  <si>
    <t>WI211150848</t>
  </si>
  <si>
    <t>WI211150860</t>
  </si>
  <si>
    <t>WI211150862</t>
  </si>
  <si>
    <t>WI211150863</t>
  </si>
  <si>
    <t>WI211150867</t>
  </si>
  <si>
    <t>WI211150868</t>
  </si>
  <si>
    <t>WI21115106</t>
  </si>
  <si>
    <t>WI211151205</t>
  </si>
  <si>
    <t>MI2111598919</t>
  </si>
  <si>
    <t>WI211151338</t>
  </si>
  <si>
    <t>201300019540</t>
  </si>
  <si>
    <t>MI2111600308</t>
  </si>
  <si>
    <t>WI211151339</t>
  </si>
  <si>
    <t>MI2111600311</t>
  </si>
  <si>
    <t>WI211151340</t>
  </si>
  <si>
    <t>MI2111600318</t>
  </si>
  <si>
    <t>WI211151341</t>
  </si>
  <si>
    <t>201330003680</t>
  </si>
  <si>
    <t>MI2111600329</t>
  </si>
  <si>
    <t>WI211151342</t>
  </si>
  <si>
    <t>MI2111600347</t>
  </si>
  <si>
    <t>WI211151343</t>
  </si>
  <si>
    <t>MI2111600334</t>
  </si>
  <si>
    <t>WI211151389</t>
  </si>
  <si>
    <t>201300019652</t>
  </si>
  <si>
    <t>MI2111600988</t>
  </si>
  <si>
    <t>WI211151394</t>
  </si>
  <si>
    <t>MI2111601002</t>
  </si>
  <si>
    <t>WI211151395</t>
  </si>
  <si>
    <t>MI2111601012</t>
  </si>
  <si>
    <t>WI211151431</t>
  </si>
  <si>
    <t>WI211151459</t>
  </si>
  <si>
    <t>201110012170</t>
  </si>
  <si>
    <t>MI2111601797</t>
  </si>
  <si>
    <t>WI211151497</t>
  </si>
  <si>
    <t>MI2111602252</t>
  </si>
  <si>
    <t>WI21115161</t>
  </si>
  <si>
    <t>WI211151666</t>
  </si>
  <si>
    <t>201330003719</t>
  </si>
  <si>
    <t>MI2111604250</t>
  </si>
  <si>
    <t>WI211151681</t>
  </si>
  <si>
    <t>MI2111604383</t>
  </si>
  <si>
    <t>WI211151684</t>
  </si>
  <si>
    <t>MI2111604391</t>
  </si>
  <si>
    <t>WI211151721</t>
  </si>
  <si>
    <t>201340000429</t>
  </si>
  <si>
    <t>MI2111604761</t>
  </si>
  <si>
    <t>WI211151760</t>
  </si>
  <si>
    <t>201300018404</t>
  </si>
  <si>
    <t>MI2111605233</t>
  </si>
  <si>
    <t>WI211151782</t>
  </si>
  <si>
    <t>201300019624</t>
  </si>
  <si>
    <t>MI2111605441</t>
  </si>
  <si>
    <t>WI211151803</t>
  </si>
  <si>
    <t>MI2111605640</t>
  </si>
  <si>
    <t>WI211151816</t>
  </si>
  <si>
    <t>201330003717</t>
  </si>
  <si>
    <t>MI2111605767</t>
  </si>
  <si>
    <t>WI211151817</t>
  </si>
  <si>
    <t>MI2111605771</t>
  </si>
  <si>
    <t>WI211151820</t>
  </si>
  <si>
    <t>MI2111605792</t>
  </si>
  <si>
    <t>WI211151832</t>
  </si>
  <si>
    <t>MI2111605801</t>
  </si>
  <si>
    <t>WI211151837</t>
  </si>
  <si>
    <t>MI2111605851</t>
  </si>
  <si>
    <t>WI211151839</t>
  </si>
  <si>
    <t>WI211151857</t>
  </si>
  <si>
    <t>MI2111605919</t>
  </si>
  <si>
    <t>WI211151908</t>
  </si>
  <si>
    <t>MI2111606267</t>
  </si>
  <si>
    <t>WI211151959</t>
  </si>
  <si>
    <t>WI211151974</t>
  </si>
  <si>
    <t>WI211152052</t>
  </si>
  <si>
    <t>201300019634</t>
  </si>
  <si>
    <t>MI2111607769</t>
  </si>
  <si>
    <t>WI211152062</t>
  </si>
  <si>
    <t>MI2111607833</t>
  </si>
  <si>
    <t>WI211152063</t>
  </si>
  <si>
    <t>MI2111607824</t>
  </si>
  <si>
    <t>WI211152088</t>
  </si>
  <si>
    <t>WI211152104</t>
  </si>
  <si>
    <t>MI2111608182</t>
  </si>
  <si>
    <t>WI211152122</t>
  </si>
  <si>
    <t>WI211152248</t>
  </si>
  <si>
    <t>201330003746</t>
  </si>
  <si>
    <t>MI2111609806</t>
  </si>
  <si>
    <t>WI211152255</t>
  </si>
  <si>
    <t>MI2111609828</t>
  </si>
  <si>
    <t>WI211152260</t>
  </si>
  <si>
    <t>MI2111609931</t>
  </si>
  <si>
    <t>WI211152262</t>
  </si>
  <si>
    <t>MI2111609936</t>
  </si>
  <si>
    <t>WI211152263</t>
  </si>
  <si>
    <t>MI2111609954</t>
  </si>
  <si>
    <t>WI211152279</t>
  </si>
  <si>
    <t>MI2111610135</t>
  </si>
  <si>
    <t>WI211152284</t>
  </si>
  <si>
    <t>MI2111610202</t>
  </si>
  <si>
    <t>WI211152291</t>
  </si>
  <si>
    <t>MI2111610234</t>
  </si>
  <si>
    <t>WI211152295</t>
  </si>
  <si>
    <t>201300019636</t>
  </si>
  <si>
    <t>MI2111610247</t>
  </si>
  <si>
    <t>WI211152297</t>
  </si>
  <si>
    <t>MI2111610271</t>
  </si>
  <si>
    <t>WI211152302</t>
  </si>
  <si>
    <t>MI2111610325</t>
  </si>
  <si>
    <t>WI211152307</t>
  </si>
  <si>
    <t>MI2111610379</t>
  </si>
  <si>
    <t>WI211152316</t>
  </si>
  <si>
    <t>201300019595</t>
  </si>
  <si>
    <t>MI2111610410</t>
  </si>
  <si>
    <t>WI211152329</t>
  </si>
  <si>
    <t>MI2111610567</t>
  </si>
  <si>
    <t>WI211152395</t>
  </si>
  <si>
    <t>201308007787</t>
  </si>
  <si>
    <t>MI2111611225</t>
  </si>
  <si>
    <t>WI211152569</t>
  </si>
  <si>
    <t>MI2111613010</t>
  </si>
  <si>
    <t>WI211152596</t>
  </si>
  <si>
    <t>201300019659</t>
  </si>
  <si>
    <t>MI2111613325</t>
  </si>
  <si>
    <t>WI211152597</t>
  </si>
  <si>
    <t>MI2111613343</t>
  </si>
  <si>
    <t>WI211152604</t>
  </si>
  <si>
    <t>MI2111613378</t>
  </si>
  <si>
    <t>WI211152611</t>
  </si>
  <si>
    <t>MI2111613434</t>
  </si>
  <si>
    <t>WI211152617</t>
  </si>
  <si>
    <t>MI2111613446</t>
  </si>
  <si>
    <t>WI211152621</t>
  </si>
  <si>
    <t>MI2111613407</t>
  </si>
  <si>
    <t>WI211152624</t>
  </si>
  <si>
    <t>201300019608</t>
  </si>
  <si>
    <t>MI2111613523</t>
  </si>
  <si>
    <t>WI211152629</t>
  </si>
  <si>
    <t>MI2111613525</t>
  </si>
  <si>
    <t>WI211152636</t>
  </si>
  <si>
    <t>MI2111613532</t>
  </si>
  <si>
    <t>WI211152639</t>
  </si>
  <si>
    <t>MI2111613529</t>
  </si>
  <si>
    <t>WI211152643</t>
  </si>
  <si>
    <t>MI2111613507</t>
  </si>
  <si>
    <t>WI211152648</t>
  </si>
  <si>
    <t>MI2111613563</t>
  </si>
  <si>
    <t>WI211152651</t>
  </si>
  <si>
    <t>MI2111613558</t>
  </si>
  <si>
    <t>WI211152659</t>
  </si>
  <si>
    <t>MI2111613630</t>
  </si>
  <si>
    <t>WI211152667</t>
  </si>
  <si>
    <t>MI2111613654</t>
  </si>
  <si>
    <t>WI211152849</t>
  </si>
  <si>
    <t>MI2111615754</t>
  </si>
  <si>
    <t>WI211152850</t>
  </si>
  <si>
    <t>MI2111615674</t>
  </si>
  <si>
    <t>WI211152900</t>
  </si>
  <si>
    <t>201308007791</t>
  </si>
  <si>
    <t>MI2111616185</t>
  </si>
  <si>
    <t>WI211153080</t>
  </si>
  <si>
    <t>201330003477</t>
  </si>
  <si>
    <t>MI2111617513</t>
  </si>
  <si>
    <t>WI211153111</t>
  </si>
  <si>
    <t>MI2111617746</t>
  </si>
  <si>
    <t>WI211153127</t>
  </si>
  <si>
    <t>201300019592</t>
  </si>
  <si>
    <t>MI2111617771</t>
  </si>
  <si>
    <t>WI211153331</t>
  </si>
  <si>
    <t>201110012182</t>
  </si>
  <si>
    <t>MI2111620370</t>
  </si>
  <si>
    <t>WI211153339</t>
  </si>
  <si>
    <t>201100014164</t>
  </si>
  <si>
    <t>MI2111620521</t>
  </si>
  <si>
    <t>WI211153344</t>
  </si>
  <si>
    <t>MI2111620551</t>
  </si>
  <si>
    <t>WI211153350</t>
  </si>
  <si>
    <t>MI2111620667</t>
  </si>
  <si>
    <t>WI211153386</t>
  </si>
  <si>
    <t>MI2111620961</t>
  </si>
  <si>
    <t>WI211153448</t>
  </si>
  <si>
    <t>201330003625</t>
  </si>
  <si>
    <t>MI2111621602</t>
  </si>
  <si>
    <t>WI211153498</t>
  </si>
  <si>
    <t>201330003740</t>
  </si>
  <si>
    <t>MI2111622288</t>
  </si>
  <si>
    <t>WI211153521</t>
  </si>
  <si>
    <t>MI2111622795</t>
  </si>
  <si>
    <t>WI211153562</t>
  </si>
  <si>
    <t>201300019642</t>
  </si>
  <si>
    <t>MI2111623055</t>
  </si>
  <si>
    <t>WI211153628</t>
  </si>
  <si>
    <t>MI2111623694</t>
  </si>
  <si>
    <t>WI211153693</t>
  </si>
  <si>
    <t>MI2111624466</t>
  </si>
  <si>
    <t>WI211153701</t>
  </si>
  <si>
    <t>201300019499</t>
  </si>
  <si>
    <t>MI2111624582</t>
  </si>
  <si>
    <t>WI211153718</t>
  </si>
  <si>
    <t>WI211153743</t>
  </si>
  <si>
    <t>201300019637</t>
  </si>
  <si>
    <t>MI2111625225</t>
  </si>
  <si>
    <t>WI211153760</t>
  </si>
  <si>
    <t>201130012746</t>
  </si>
  <si>
    <t>MI2111625365</t>
  </si>
  <si>
    <t>WI211153762</t>
  </si>
  <si>
    <t>201130012750</t>
  </si>
  <si>
    <t>MI2111625423</t>
  </si>
  <si>
    <t>WI211153763</t>
  </si>
  <si>
    <t>MI2111625449</t>
  </si>
  <si>
    <t>WI211153764</t>
  </si>
  <si>
    <t>MI2111625444</t>
  </si>
  <si>
    <t>WI211153765</t>
  </si>
  <si>
    <t>MI2111625506</t>
  </si>
  <si>
    <t>WI211153766</t>
  </si>
  <si>
    <t>MI2111625517</t>
  </si>
  <si>
    <t>WI211153769</t>
  </si>
  <si>
    <t>MI2111625532</t>
  </si>
  <si>
    <t>WI211153779</t>
  </si>
  <si>
    <t>WI211153780</t>
  </si>
  <si>
    <t>MI2111625762</t>
  </si>
  <si>
    <t>WI211153785</t>
  </si>
  <si>
    <t>MI2111625753</t>
  </si>
  <si>
    <t>WI211153831</t>
  </si>
  <si>
    <t>201330003727</t>
  </si>
  <si>
    <t>MI2111626327</t>
  </si>
  <si>
    <t>WI211153852</t>
  </si>
  <si>
    <t>WI211153865</t>
  </si>
  <si>
    <t>WI211153889</t>
  </si>
  <si>
    <t>201330003700</t>
  </si>
  <si>
    <t>MI2111626875</t>
  </si>
  <si>
    <t>WI211153915</t>
  </si>
  <si>
    <t>MI2111627007</t>
  </si>
  <si>
    <t>WI211153969</t>
  </si>
  <si>
    <t>WI211153970</t>
  </si>
  <si>
    <t>201338000074</t>
  </si>
  <si>
    <t>MI2111627361</t>
  </si>
  <si>
    <t>WI211153974</t>
  </si>
  <si>
    <t>MI2111627373</t>
  </si>
  <si>
    <t>WI211153975</t>
  </si>
  <si>
    <t>MI2111627404</t>
  </si>
  <si>
    <t>WI211154024</t>
  </si>
  <si>
    <t>WI211154058</t>
  </si>
  <si>
    <t>WI211154069</t>
  </si>
  <si>
    <t>MI2111628076</t>
  </si>
  <si>
    <t>WI211154070</t>
  </si>
  <si>
    <t>MI2111628069</t>
  </si>
  <si>
    <t>WI211154083</t>
  </si>
  <si>
    <t>MI2111628257</t>
  </si>
  <si>
    <t>WI211154084</t>
  </si>
  <si>
    <t>MI2111628265</t>
  </si>
  <si>
    <t>WI211154086</t>
  </si>
  <si>
    <t>MI2111628271</t>
  </si>
  <si>
    <t>WI211154089</t>
  </si>
  <si>
    <t>MI2111628280</t>
  </si>
  <si>
    <t>WI211154103</t>
  </si>
  <si>
    <t>MI2111628365</t>
  </si>
  <si>
    <t>WI211154117</t>
  </si>
  <si>
    <t>WI211154155</t>
  </si>
  <si>
    <t>201300019576</t>
  </si>
  <si>
    <t>MI2111628932</t>
  </si>
  <si>
    <t>WI211154287</t>
  </si>
  <si>
    <t>WI211154384</t>
  </si>
  <si>
    <t>WI211154401</t>
  </si>
  <si>
    <t>201130012603</t>
  </si>
  <si>
    <t>MI2111630601</t>
  </si>
  <si>
    <t>WI211154407</t>
  </si>
  <si>
    <t>MI2111630637</t>
  </si>
  <si>
    <t>WI21115441</t>
  </si>
  <si>
    <t>201330003119</t>
  </si>
  <si>
    <t>MI211159008</t>
  </si>
  <si>
    <t>WI211154412</t>
  </si>
  <si>
    <t>MI2111630697</t>
  </si>
  <si>
    <t>WI211154413</t>
  </si>
  <si>
    <t>MI2111630751</t>
  </si>
  <si>
    <t>WI211154414</t>
  </si>
  <si>
    <t>MI2111630742</t>
  </si>
  <si>
    <t>WI211154417</t>
  </si>
  <si>
    <t>MI2111630784</t>
  </si>
  <si>
    <t>WI211154419</t>
  </si>
  <si>
    <t>MI2111630773</t>
  </si>
  <si>
    <t>WI211154425</t>
  </si>
  <si>
    <t>MI2111630859</t>
  </si>
  <si>
    <t>WI211154439</t>
  </si>
  <si>
    <t>201330003696</t>
  </si>
  <si>
    <t>MI2111630914</t>
  </si>
  <si>
    <t>WI211154440</t>
  </si>
  <si>
    <t>MI2111630883</t>
  </si>
  <si>
    <t>WI211154442</t>
  </si>
  <si>
    <t>MI2111630903</t>
  </si>
  <si>
    <t>WI211154444</t>
  </si>
  <si>
    <t>MI2111630919</t>
  </si>
  <si>
    <t>WI211154449</t>
  </si>
  <si>
    <t>MI2111630916</t>
  </si>
  <si>
    <t>WI211154454</t>
  </si>
  <si>
    <t>MI2111631001</t>
  </si>
  <si>
    <t>WI211154585</t>
  </si>
  <si>
    <t>201100014167</t>
  </si>
  <si>
    <t>MI2111632104</t>
  </si>
  <si>
    <t>WI211154648</t>
  </si>
  <si>
    <t>201130012727</t>
  </si>
  <si>
    <t>MI2111632567</t>
  </si>
  <si>
    <t>WI211154649</t>
  </si>
  <si>
    <t>MI2111632583</t>
  </si>
  <si>
    <t>WI211154652</t>
  </si>
  <si>
    <t>MI2111632591</t>
  </si>
  <si>
    <t>WI211154656</t>
  </si>
  <si>
    <t>MI2111632691</t>
  </si>
  <si>
    <t>WI211154661</t>
  </si>
  <si>
    <t>MI2111632709</t>
  </si>
  <si>
    <t>WI211154662</t>
  </si>
  <si>
    <t>MI2111632729</t>
  </si>
  <si>
    <t>WI211154663</t>
  </si>
  <si>
    <t>MI2111632718</t>
  </si>
  <si>
    <t>WI211154664</t>
  </si>
  <si>
    <t>MI2111632615</t>
  </si>
  <si>
    <t>WI21115474</t>
  </si>
  <si>
    <t>MI211159013</t>
  </si>
  <si>
    <t>WI211154869</t>
  </si>
  <si>
    <t>MI2111634037</t>
  </si>
  <si>
    <t>WI211154870</t>
  </si>
  <si>
    <t>201300019662</t>
  </si>
  <si>
    <t>MI2111634092</t>
  </si>
  <si>
    <t>WI211154940</t>
  </si>
  <si>
    <t>201130012770</t>
  </si>
  <si>
    <t>MI2111635066</t>
  </si>
  <si>
    <t>WI211155001</t>
  </si>
  <si>
    <t>201330003745</t>
  </si>
  <si>
    <t>MI2111635791</t>
  </si>
  <si>
    <t>WI211155194</t>
  </si>
  <si>
    <t>201300019638</t>
  </si>
  <si>
    <t>MI2111637677</t>
  </si>
  <si>
    <t>WI211155284</t>
  </si>
  <si>
    <t>201100014156</t>
  </si>
  <si>
    <t>MI2111638680</t>
  </si>
  <si>
    <t>WI211155297</t>
  </si>
  <si>
    <t>MI2111638744</t>
  </si>
  <si>
    <t>WI211155395</t>
  </si>
  <si>
    <t>201308007780</t>
  </si>
  <si>
    <t>MI2111639169</t>
  </si>
  <si>
    <t>WI211155440</t>
  </si>
  <si>
    <t>MI2111640087</t>
  </si>
  <si>
    <t>WI211155445</t>
  </si>
  <si>
    <t>MI2111640166</t>
  </si>
  <si>
    <t>WI211155461</t>
  </si>
  <si>
    <t>201330003794</t>
  </si>
  <si>
    <t>MI2111640203</t>
  </si>
  <si>
    <t>WI211155529</t>
  </si>
  <si>
    <t>MI2111640460</t>
  </si>
  <si>
    <t>WI211155540</t>
  </si>
  <si>
    <t>MI2111640502</t>
  </si>
  <si>
    <t>WI211155582</t>
  </si>
  <si>
    <t>201308007802</t>
  </si>
  <si>
    <t>MI2111641036</t>
  </si>
  <si>
    <t>WI211155604</t>
  </si>
  <si>
    <t>MI2111641468</t>
  </si>
  <si>
    <t>WI211155612</t>
  </si>
  <si>
    <t>201330003750</t>
  </si>
  <si>
    <t>MI2111641526</t>
  </si>
  <si>
    <t>WI211155615</t>
  </si>
  <si>
    <t>MI2111641527</t>
  </si>
  <si>
    <t>WI211155621</t>
  </si>
  <si>
    <t>MI2111641528</t>
  </si>
  <si>
    <t>WI211155625</t>
  </si>
  <si>
    <t>MI2111641529</t>
  </si>
  <si>
    <t>WI211155626</t>
  </si>
  <si>
    <t>MI2111641530</t>
  </si>
  <si>
    <t>WI211155677</t>
  </si>
  <si>
    <t>201308007718</t>
  </si>
  <si>
    <t>MI2111642382</t>
  </si>
  <si>
    <t>WI211155678</t>
  </si>
  <si>
    <t>201130012748</t>
  </si>
  <si>
    <t>MI2111642412</t>
  </si>
  <si>
    <t>WI211155695</t>
  </si>
  <si>
    <t>201300019683</t>
  </si>
  <si>
    <t>MI2111642664</t>
  </si>
  <si>
    <t>WI211155710</t>
  </si>
  <si>
    <t>MI2111642834</t>
  </si>
  <si>
    <t>WI211155735</t>
  </si>
  <si>
    <t>201308007794</t>
  </si>
  <si>
    <t>MI2111643080</t>
  </si>
  <si>
    <t>WI211155769</t>
  </si>
  <si>
    <t>201330003669</t>
  </si>
  <si>
    <t>MI2111643941</t>
  </si>
  <si>
    <t>WI211155770</t>
  </si>
  <si>
    <t>MI2111643947</t>
  </si>
  <si>
    <t>WI211155772</t>
  </si>
  <si>
    <t>MI2111644102</t>
  </si>
  <si>
    <t>WI211155773</t>
  </si>
  <si>
    <t>MI2111644104</t>
  </si>
  <si>
    <t>WI211155774</t>
  </si>
  <si>
    <t>MI2111644112</t>
  </si>
  <si>
    <t>WI211155775</t>
  </si>
  <si>
    <t>MI2111644110</t>
  </si>
  <si>
    <t>WI211155776</t>
  </si>
  <si>
    <t>MI2111644113</t>
  </si>
  <si>
    <t>WI211155777</t>
  </si>
  <si>
    <t>MI2111644114</t>
  </si>
  <si>
    <t>WI211155883</t>
  </si>
  <si>
    <t>201300019672</t>
  </si>
  <si>
    <t>MI2111645143</t>
  </si>
  <si>
    <t>WI211155884</t>
  </si>
  <si>
    <t>201330003795</t>
  </si>
  <si>
    <t>MI2111645142</t>
  </si>
  <si>
    <t>WI2111559</t>
  </si>
  <si>
    <t>201300018812</t>
  </si>
  <si>
    <t>MI21118768</t>
  </si>
  <si>
    <t>WI211155927</t>
  </si>
  <si>
    <t>201300019670</t>
  </si>
  <si>
    <t>MI2111645630</t>
  </si>
  <si>
    <t>WI211155951</t>
  </si>
  <si>
    <t>201330003720</t>
  </si>
  <si>
    <t>MI2111645953</t>
  </si>
  <si>
    <t>WI211155952</t>
  </si>
  <si>
    <t>MI2111645965</t>
  </si>
  <si>
    <t>WI211155955</t>
  </si>
  <si>
    <t>MI2111645974</t>
  </si>
  <si>
    <t>WI211155956</t>
  </si>
  <si>
    <t>MI2111645981</t>
  </si>
  <si>
    <t>WI211155957</t>
  </si>
  <si>
    <t>MI2111645991</t>
  </si>
  <si>
    <t>WI211155958</t>
  </si>
  <si>
    <t>MI2111645987</t>
  </si>
  <si>
    <t>WI211155959</t>
  </si>
  <si>
    <t>MI2111645992</t>
  </si>
  <si>
    <t>WI211155960</t>
  </si>
  <si>
    <t>MI2111645996</t>
  </si>
  <si>
    <t>WI211155962</t>
  </si>
  <si>
    <t>MI2111646005</t>
  </si>
  <si>
    <t>WI211155963</t>
  </si>
  <si>
    <t>MI2111646018</t>
  </si>
  <si>
    <t>WI211155964</t>
  </si>
  <si>
    <t>MI2111646020</t>
  </si>
  <si>
    <t>WI211155966</t>
  </si>
  <si>
    <t>MI2111646054</t>
  </si>
  <si>
    <t>WI211155967</t>
  </si>
  <si>
    <t>MI2111646061</t>
  </si>
  <si>
    <t>WI211155968</t>
  </si>
  <si>
    <t>MI2111646076</t>
  </si>
  <si>
    <t>WI211155970</t>
  </si>
  <si>
    <t>MI2111646082</t>
  </si>
  <si>
    <t>WI211155971</t>
  </si>
  <si>
    <t>MI2111646087</t>
  </si>
  <si>
    <t>WI211155973</t>
  </si>
  <si>
    <t>MI2111646085</t>
  </si>
  <si>
    <t>WI211155975</t>
  </si>
  <si>
    <t>MI2111646089</t>
  </si>
  <si>
    <t>WI211155977</t>
  </si>
  <si>
    <t>MI2111646091</t>
  </si>
  <si>
    <t>WI211155978</t>
  </si>
  <si>
    <t>MI2111646093</t>
  </si>
  <si>
    <t>WI211155979</t>
  </si>
  <si>
    <t>MI2111646096</t>
  </si>
  <si>
    <t>WI211155981</t>
  </si>
  <si>
    <t>MI2111646102</t>
  </si>
  <si>
    <t>WI211155996</t>
  </si>
  <si>
    <t>201300019680</t>
  </si>
  <si>
    <t>MI2111646412</t>
  </si>
  <si>
    <t>WI211156008</t>
  </si>
  <si>
    <t>201300019625</t>
  </si>
  <si>
    <t>MI2111646694</t>
  </si>
  <si>
    <t>WI211156027</t>
  </si>
  <si>
    <t>WI211156028</t>
  </si>
  <si>
    <t>WI211156029</t>
  </si>
  <si>
    <t>WI211156030</t>
  </si>
  <si>
    <t>WI211156033</t>
  </si>
  <si>
    <t>WI211156035</t>
  </si>
  <si>
    <t>WI211156036</t>
  </si>
  <si>
    <t>WI211156037</t>
  </si>
  <si>
    <t>WI211156039</t>
  </si>
  <si>
    <t>WI211156040</t>
  </si>
  <si>
    <t>WI211156041</t>
  </si>
  <si>
    <t>WI211156042</t>
  </si>
  <si>
    <t>WI211156043</t>
  </si>
  <si>
    <t>WI211156045</t>
  </si>
  <si>
    <t>WI211156046</t>
  </si>
  <si>
    <t>WI211156048</t>
  </si>
  <si>
    <t>WI211156050</t>
  </si>
  <si>
    <t>WI211156051</t>
  </si>
  <si>
    <t>WI211156052</t>
  </si>
  <si>
    <t>WI211156053</t>
  </si>
  <si>
    <t>WI211156056</t>
  </si>
  <si>
    <t>WI211156057</t>
  </si>
  <si>
    <t>WI211156058</t>
  </si>
  <si>
    <t>WI211156059</t>
  </si>
  <si>
    <t>WI211156060</t>
  </si>
  <si>
    <t>WI211156064</t>
  </si>
  <si>
    <t>WI211156066</t>
  </si>
  <si>
    <t>WI211156067</t>
  </si>
  <si>
    <t>WI211156073</t>
  </si>
  <si>
    <t>WI211156076</t>
  </si>
  <si>
    <t>WI211156087</t>
  </si>
  <si>
    <t>WI211156088</t>
  </si>
  <si>
    <t>WI211156089</t>
  </si>
  <si>
    <t>WI211156093</t>
  </si>
  <si>
    <t>WI211156114</t>
  </si>
  <si>
    <t>WI211156117</t>
  </si>
  <si>
    <t>WI211156123</t>
  </si>
  <si>
    <t>WI211156129</t>
  </si>
  <si>
    <t>WI211156159</t>
  </si>
  <si>
    <t>WI211156162</t>
  </si>
  <si>
    <t>WI211156174</t>
  </si>
  <si>
    <t>WI211156193</t>
  </si>
  <si>
    <t>WI211156208</t>
  </si>
  <si>
    <t>WI211156222</t>
  </si>
  <si>
    <t>WI211156233</t>
  </si>
  <si>
    <t>WI211156237</t>
  </si>
  <si>
    <t>WI211156255</t>
  </si>
  <si>
    <t>WI211156264</t>
  </si>
  <si>
    <t>WI211156270</t>
  </si>
  <si>
    <t>WI211156275</t>
  </si>
  <si>
    <t>WI211156314</t>
  </si>
  <si>
    <t>WI211156357</t>
  </si>
  <si>
    <t>WI211156482</t>
  </si>
  <si>
    <t>MI2111651322</t>
  </si>
  <si>
    <t>WI211156661</t>
  </si>
  <si>
    <t>201300019666</t>
  </si>
  <si>
    <t>MI2111653012</t>
  </si>
  <si>
    <t>WI211156746</t>
  </si>
  <si>
    <t>201330003734</t>
  </si>
  <si>
    <t>MI2111653807</t>
  </si>
  <si>
    <t>WI211156758</t>
  </si>
  <si>
    <t>MI2111653978</t>
  </si>
  <si>
    <t>WI211156811</t>
  </si>
  <si>
    <t>201340000432</t>
  </si>
  <si>
    <t>MI2111654449</t>
  </si>
  <si>
    <t>WI211156906</t>
  </si>
  <si>
    <t>201330003610</t>
  </si>
  <si>
    <t>MI2111655266</t>
  </si>
  <si>
    <t>WI211156907</t>
  </si>
  <si>
    <t>MI2111655277</t>
  </si>
  <si>
    <t>WI211156910</t>
  </si>
  <si>
    <t>MI2111655297</t>
  </si>
  <si>
    <t>WI211156914</t>
  </si>
  <si>
    <t>MI2111655306</t>
  </si>
  <si>
    <t>WI211156915</t>
  </si>
  <si>
    <t>MI2111655315</t>
  </si>
  <si>
    <t>WI211157061</t>
  </si>
  <si>
    <t>MI2111656695</t>
  </si>
  <si>
    <t>WI211157098</t>
  </si>
  <si>
    <t>201330003681</t>
  </si>
  <si>
    <t>MI2111657085</t>
  </si>
  <si>
    <t>WI211157109</t>
  </si>
  <si>
    <t>MI2111657123</t>
  </si>
  <si>
    <t>WI211157115</t>
  </si>
  <si>
    <t>MI2111657161</t>
  </si>
  <si>
    <t>WI211157279</t>
  </si>
  <si>
    <t>201300019691</t>
  </si>
  <si>
    <t>MI2111658120</t>
  </si>
  <si>
    <t>WI211157281</t>
  </si>
  <si>
    <t>MI2111658171</t>
  </si>
  <si>
    <t>WI211157284</t>
  </si>
  <si>
    <t>MI2111658191</t>
  </si>
  <si>
    <t>WI211157286</t>
  </si>
  <si>
    <t>MI2111658193</t>
  </si>
  <si>
    <t>WI211157296</t>
  </si>
  <si>
    <t>MI2111658206</t>
  </si>
  <si>
    <t>WI211157298</t>
  </si>
  <si>
    <t>MI2111658212</t>
  </si>
  <si>
    <t>WI211157327</t>
  </si>
  <si>
    <t>MI2111658530</t>
  </si>
  <si>
    <t>WI211157399</t>
  </si>
  <si>
    <t>201308007784</t>
  </si>
  <si>
    <t>MI2111658969</t>
  </si>
  <si>
    <t>WI211157462</t>
  </si>
  <si>
    <t>WI211157538</t>
  </si>
  <si>
    <t>201300019676</t>
  </si>
  <si>
    <t>MI2111660399</t>
  </si>
  <si>
    <t>WI211157541</t>
  </si>
  <si>
    <t>201300019643</t>
  </si>
  <si>
    <t>MI2111660482</t>
  </si>
  <si>
    <t>WI211157543</t>
  </si>
  <si>
    <t>MI2111660485</t>
  </si>
  <si>
    <t>WI211157545</t>
  </si>
  <si>
    <t>MI2111660552</t>
  </si>
  <si>
    <t>WI211157559</t>
  </si>
  <si>
    <t>MI2111660608</t>
  </si>
  <si>
    <t>WI211157717</t>
  </si>
  <si>
    <t>MI2111661794</t>
  </si>
  <si>
    <t>WI211157723</t>
  </si>
  <si>
    <t>MI2111661800</t>
  </si>
  <si>
    <t>WI211157772</t>
  </si>
  <si>
    <t>MI2111662112</t>
  </si>
  <si>
    <t>WI211157989</t>
  </si>
  <si>
    <t>201300019586</t>
  </si>
  <si>
    <t>MI2111664255</t>
  </si>
  <si>
    <t>WI211157991</t>
  </si>
  <si>
    <t>MI2111664275</t>
  </si>
  <si>
    <t>WI211158005</t>
  </si>
  <si>
    <t>MI2111664360</t>
  </si>
  <si>
    <t>WI211158006</t>
  </si>
  <si>
    <t>MI2111664378</t>
  </si>
  <si>
    <t>WI211158009</t>
  </si>
  <si>
    <t>MI2111664394</t>
  </si>
  <si>
    <t>WI211158086</t>
  </si>
  <si>
    <t>WI211158119</t>
  </si>
  <si>
    <t>WI211158171</t>
  </si>
  <si>
    <t>WI211158204</t>
  </si>
  <si>
    <t>WI211158211</t>
  </si>
  <si>
    <t>WI211158233</t>
  </si>
  <si>
    <t>MI2111666774</t>
  </si>
  <si>
    <t>WI211158293</t>
  </si>
  <si>
    <t>WI211158299</t>
  </si>
  <si>
    <t>201130012758</t>
  </si>
  <si>
    <t>MI2111667641</t>
  </si>
  <si>
    <t>WI211158307</t>
  </si>
  <si>
    <t>201300019708</t>
  </si>
  <si>
    <t>MI2111667800</t>
  </si>
  <si>
    <t>WI211158309</t>
  </si>
  <si>
    <t>MI2111667808</t>
  </si>
  <si>
    <t>WI211158311</t>
  </si>
  <si>
    <t>MI2111667817</t>
  </si>
  <si>
    <t>WI211158317</t>
  </si>
  <si>
    <t>MI2111667851</t>
  </si>
  <si>
    <t>WI211158324</t>
  </si>
  <si>
    <t>WI211158349</t>
  </si>
  <si>
    <t>201300019641</t>
  </si>
  <si>
    <t>MI2111668081</t>
  </si>
  <si>
    <t>WI211158358</t>
  </si>
  <si>
    <t>MI2111668242</t>
  </si>
  <si>
    <t>WI211158495</t>
  </si>
  <si>
    <t>WI211158502</t>
  </si>
  <si>
    <t>MI2111669851</t>
  </si>
  <si>
    <t>WI211158516</t>
  </si>
  <si>
    <t>201130012754</t>
  </si>
  <si>
    <t>MI2111670008</t>
  </si>
  <si>
    <t>WI211158521</t>
  </si>
  <si>
    <t>MI2111670019</t>
  </si>
  <si>
    <t>WI211158527</t>
  </si>
  <si>
    <t>WI211158533</t>
  </si>
  <si>
    <t>MI2111670108</t>
  </si>
  <si>
    <t>WI211158564</t>
  </si>
  <si>
    <t>201300019616</t>
  </si>
  <si>
    <t>MI2111670334</t>
  </si>
  <si>
    <t>WI211158587</t>
  </si>
  <si>
    <t>WI211158598</t>
  </si>
  <si>
    <t>WI211158607</t>
  </si>
  <si>
    <t>WI211158635</t>
  </si>
  <si>
    <t>WI211158653</t>
  </si>
  <si>
    <t>WI211158703</t>
  </si>
  <si>
    <t>WI21115871</t>
  </si>
  <si>
    <t>MI211163963</t>
  </si>
  <si>
    <t>WI211158906</t>
  </si>
  <si>
    <t>201330003747</t>
  </si>
  <si>
    <t>MI2111673854</t>
  </si>
  <si>
    <t>WI211158963</t>
  </si>
  <si>
    <t>201300019544</t>
  </si>
  <si>
    <t>MI2111674325</t>
  </si>
  <si>
    <t>WI211159934</t>
  </si>
  <si>
    <t>MI2111683614</t>
  </si>
  <si>
    <t>WI2111602</t>
  </si>
  <si>
    <t>201330003368</t>
  </si>
  <si>
    <t>MI21119517</t>
  </si>
  <si>
    <t>WI211160217</t>
  </si>
  <si>
    <t>MI2111685720</t>
  </si>
  <si>
    <t>WI211160220</t>
  </si>
  <si>
    <t>201300019628</t>
  </si>
  <si>
    <t>MI2111685729</t>
  </si>
  <si>
    <t>WI211160317</t>
  </si>
  <si>
    <t>201300019615</t>
  </si>
  <si>
    <t>MI2111686643</t>
  </si>
  <si>
    <t>WI211160389</t>
  </si>
  <si>
    <t>201300019712</t>
  </si>
  <si>
    <t>MI2111687275</t>
  </si>
  <si>
    <t>WI21116039</t>
  </si>
  <si>
    <t>WI211160547</t>
  </si>
  <si>
    <t>201130012763</t>
  </si>
  <si>
    <t>MI2111688866</t>
  </si>
  <si>
    <t>WI211160573</t>
  </si>
  <si>
    <t>MI2111689397</t>
  </si>
  <si>
    <t>WI211160609</t>
  </si>
  <si>
    <t>201300019583</t>
  </si>
  <si>
    <t>MI2111689920</t>
  </si>
  <si>
    <t>WI211160623</t>
  </si>
  <si>
    <t>201300019633</t>
  </si>
  <si>
    <t>MI2111690308</t>
  </si>
  <si>
    <t>WI211160624</t>
  </si>
  <si>
    <t>MI2111690348</t>
  </si>
  <si>
    <t>WI211160626</t>
  </si>
  <si>
    <t>MI2111690381</t>
  </si>
  <si>
    <t>WI211160628</t>
  </si>
  <si>
    <t>MI2111690419</t>
  </si>
  <si>
    <t>WI211160629</t>
  </si>
  <si>
    <t>MI2111690412</t>
  </si>
  <si>
    <t>WI211160686</t>
  </si>
  <si>
    <t>201330003774</t>
  </si>
  <si>
    <t>MI2111690926</t>
  </si>
  <si>
    <t>WI211160693</t>
  </si>
  <si>
    <t>MI2111691024</t>
  </si>
  <si>
    <t>WI211160699</t>
  </si>
  <si>
    <t>MI2111691101</t>
  </si>
  <si>
    <t>WI211160713</t>
  </si>
  <si>
    <t>MI2111691213</t>
  </si>
  <si>
    <t>WI211160719</t>
  </si>
  <si>
    <t>MI2111691249</t>
  </si>
  <si>
    <t>WI211160724</t>
  </si>
  <si>
    <t>MI2111691260</t>
  </si>
  <si>
    <t>WI211160735</t>
  </si>
  <si>
    <t>MI2111691386</t>
  </si>
  <si>
    <t>WI211160736</t>
  </si>
  <si>
    <t>MI2111691441</t>
  </si>
  <si>
    <t>WI211160737</t>
  </si>
  <si>
    <t>201300019711</t>
  </si>
  <si>
    <t>MI2111691456</t>
  </si>
  <si>
    <t>WI211160746</t>
  </si>
  <si>
    <t>201300019655</t>
  </si>
  <si>
    <t>MI2111691610</t>
  </si>
  <si>
    <t>WI211160774</t>
  </si>
  <si>
    <t>201340000433</t>
  </si>
  <si>
    <t>MI2111691924</t>
  </si>
  <si>
    <t>WI211160781</t>
  </si>
  <si>
    <t>MI2111692088</t>
  </si>
  <si>
    <t>WI211160940</t>
  </si>
  <si>
    <t>201330003820</t>
  </si>
  <si>
    <t>MI2111694390</t>
  </si>
  <si>
    <t>WI211160941</t>
  </si>
  <si>
    <t>201300019736</t>
  </si>
  <si>
    <t>MI2111694398</t>
  </si>
  <si>
    <t>WI211160980</t>
  </si>
  <si>
    <t>MI2111694914</t>
  </si>
  <si>
    <t>WI211161031</t>
  </si>
  <si>
    <t>201300019738</t>
  </si>
  <si>
    <t>MI2111695790</t>
  </si>
  <si>
    <t>WI211161033</t>
  </si>
  <si>
    <t>201300019618</t>
  </si>
  <si>
    <t>MI2111695821</t>
  </si>
  <si>
    <t>WI211161038</t>
  </si>
  <si>
    <t>201330003779</t>
  </si>
  <si>
    <t>MI2111695885</t>
  </si>
  <si>
    <t>WI211161039</t>
  </si>
  <si>
    <t>MI2111695887</t>
  </si>
  <si>
    <t>WI211161136</t>
  </si>
  <si>
    <t>201300019741</t>
  </si>
  <si>
    <t>MI2111697008</t>
  </si>
  <si>
    <t>WI211161151</t>
  </si>
  <si>
    <t>201100014123</t>
  </si>
  <si>
    <t>MI2111697405</t>
  </si>
  <si>
    <t>WI211161152</t>
  </si>
  <si>
    <t>MI2111697424</t>
  </si>
  <si>
    <t>WI211161153</t>
  </si>
  <si>
    <t>MI2111697425</t>
  </si>
  <si>
    <t>WI211161168</t>
  </si>
  <si>
    <t>201330003772</t>
  </si>
  <si>
    <t>MI2111697632</t>
  </si>
  <si>
    <t>WI211161198</t>
  </si>
  <si>
    <t>201100014178</t>
  </si>
  <si>
    <t>MI2111698100</t>
  </si>
  <si>
    <t>WI211161200</t>
  </si>
  <si>
    <t>WI211161201</t>
  </si>
  <si>
    <t>WI211161203</t>
  </si>
  <si>
    <t>WI211161204</t>
  </si>
  <si>
    <t>WI211161206</t>
  </si>
  <si>
    <t>WI211161210</t>
  </si>
  <si>
    <t>WI211161211</t>
  </si>
  <si>
    <t>WI211161218</t>
  </si>
  <si>
    <t>WI211161220</t>
  </si>
  <si>
    <t>WI211161223</t>
  </si>
  <si>
    <t>WI211161227</t>
  </si>
  <si>
    <t>WI211161230</t>
  </si>
  <si>
    <t>WI211161231</t>
  </si>
  <si>
    <t>WI211161234</t>
  </si>
  <si>
    <t>WI211161235</t>
  </si>
  <si>
    <t>WI211161237</t>
  </si>
  <si>
    <t>WI211161240</t>
  </si>
  <si>
    <t>WI211161241</t>
  </si>
  <si>
    <t>WI211161242</t>
  </si>
  <si>
    <t>WI211161245</t>
  </si>
  <si>
    <t>WI211161246</t>
  </si>
  <si>
    <t>WI21116133</t>
  </si>
  <si>
    <t>MI211167629</t>
  </si>
  <si>
    <t>WI211161389</t>
  </si>
  <si>
    <t>MI2111700556</t>
  </si>
  <si>
    <t>WI211161478</t>
  </si>
  <si>
    <t>MI2111701417</t>
  </si>
  <si>
    <t>WI211161496</t>
  </si>
  <si>
    <t>MI2111701632</t>
  </si>
  <si>
    <t>WI211161503</t>
  </si>
  <si>
    <t>201900001795</t>
  </si>
  <si>
    <t>MI2111701816</t>
  </si>
  <si>
    <t>WI21116152</t>
  </si>
  <si>
    <t>201300019224</t>
  </si>
  <si>
    <t>MI211167552</t>
  </si>
  <si>
    <t>WI211161628</t>
  </si>
  <si>
    <t>201300019742</t>
  </si>
  <si>
    <t>MI2111703028</t>
  </si>
  <si>
    <t>WI211161629</t>
  </si>
  <si>
    <t>MI2111703031</t>
  </si>
  <si>
    <t>WI211161642</t>
  </si>
  <si>
    <t>MI2111703245</t>
  </si>
  <si>
    <t>WI211161646</t>
  </si>
  <si>
    <t>MI2111703210</t>
  </si>
  <si>
    <t>WI211161726</t>
  </si>
  <si>
    <t>WI211161749</t>
  </si>
  <si>
    <t>WI211161770</t>
  </si>
  <si>
    <t>WI211161785</t>
  </si>
  <si>
    <t>201300019619</t>
  </si>
  <si>
    <t>MI2111704486</t>
  </si>
  <si>
    <t>WI211161795</t>
  </si>
  <si>
    <t>MI2111704490</t>
  </si>
  <si>
    <t>WI211161798</t>
  </si>
  <si>
    <t>MI2111704494</t>
  </si>
  <si>
    <t>WI211161804</t>
  </si>
  <si>
    <t>MI2111704496</t>
  </si>
  <si>
    <t>WI211161807</t>
  </si>
  <si>
    <t>MI2111704499</t>
  </si>
  <si>
    <t>WI211161808</t>
  </si>
  <si>
    <t>MI2111704500</t>
  </si>
  <si>
    <t>WI211161885</t>
  </si>
  <si>
    <t>201100014140</t>
  </si>
  <si>
    <t>MI2111705202</t>
  </si>
  <si>
    <t>WI211161916</t>
  </si>
  <si>
    <t>MI2111705621</t>
  </si>
  <si>
    <t>WI211161987</t>
  </si>
  <si>
    <t>MI2111706320</t>
  </si>
  <si>
    <t>WI211161989</t>
  </si>
  <si>
    <t>MI2111706308</t>
  </si>
  <si>
    <t>WI211161993</t>
  </si>
  <si>
    <t>MI2111706344</t>
  </si>
  <si>
    <t>WI211162015</t>
  </si>
  <si>
    <t>MI2111706330</t>
  </si>
  <si>
    <t>WI211162023</t>
  </si>
  <si>
    <t>201330003667</t>
  </si>
  <si>
    <t>MI2111706607</t>
  </si>
  <si>
    <t>WI211162081</t>
  </si>
  <si>
    <t>MI2111706602</t>
  </si>
  <si>
    <t>WI211162086</t>
  </si>
  <si>
    <t>MI2111706818</t>
  </si>
  <si>
    <t>WI211162089</t>
  </si>
  <si>
    <t>MI2111706792</t>
  </si>
  <si>
    <t>WI21116223</t>
  </si>
  <si>
    <t>MI211168353</t>
  </si>
  <si>
    <t>WI211162235</t>
  </si>
  <si>
    <t>WI211162237</t>
  </si>
  <si>
    <t>201330003823</t>
  </si>
  <si>
    <t>MI2111708463</t>
  </si>
  <si>
    <t>WI21116225</t>
  </si>
  <si>
    <t>MI211168357</t>
  </si>
  <si>
    <t>WI211162254</t>
  </si>
  <si>
    <t>WI211162273</t>
  </si>
  <si>
    <t>WI211162284</t>
  </si>
  <si>
    <t>WI211162338</t>
  </si>
  <si>
    <t>201340000428</t>
  </si>
  <si>
    <t>MI2111709602</t>
  </si>
  <si>
    <t>WI21116235</t>
  </si>
  <si>
    <t>201300019168</t>
  </si>
  <si>
    <t>MI211168700</t>
  </si>
  <si>
    <t>WI211162372</t>
  </si>
  <si>
    <t>MI2111710317</t>
  </si>
  <si>
    <t>WI211162382</t>
  </si>
  <si>
    <t>MI2111710476</t>
  </si>
  <si>
    <t>WI211162384</t>
  </si>
  <si>
    <t>201300019722</t>
  </si>
  <si>
    <t>MI2111710349</t>
  </si>
  <si>
    <t>WI21116239</t>
  </si>
  <si>
    <t>MI211168685</t>
  </si>
  <si>
    <t>WI211162391</t>
  </si>
  <si>
    <t>MI2111710714</t>
  </si>
  <si>
    <t>WI211162393</t>
  </si>
  <si>
    <t>201130012779</t>
  </si>
  <si>
    <t>MI2111710725</t>
  </si>
  <si>
    <t>WI211162400</t>
  </si>
  <si>
    <t>201300019701</t>
  </si>
  <si>
    <t>MI2111710668</t>
  </si>
  <si>
    <t>WI21116241</t>
  </si>
  <si>
    <t>MI211168703</t>
  </si>
  <si>
    <t>WI211162419</t>
  </si>
  <si>
    <t>MI2111710785</t>
  </si>
  <si>
    <t>WI21116242</t>
  </si>
  <si>
    <t>MI211168695</t>
  </si>
  <si>
    <t>WI211162422</t>
  </si>
  <si>
    <t>MI2111710810</t>
  </si>
  <si>
    <t>WI211162423</t>
  </si>
  <si>
    <t>MI2111710844</t>
  </si>
  <si>
    <t>WI21116244</t>
  </si>
  <si>
    <t>MI211168870</t>
  </si>
  <si>
    <t>WI211162440</t>
  </si>
  <si>
    <t>MI2111710880</t>
  </si>
  <si>
    <t>WI211162442</t>
  </si>
  <si>
    <t>MI2111710883</t>
  </si>
  <si>
    <t>WI21116247</t>
  </si>
  <si>
    <t>MI211168899</t>
  </si>
  <si>
    <t>WI2111626</t>
  </si>
  <si>
    <t>MI21119627</t>
  </si>
  <si>
    <t>WI2111627</t>
  </si>
  <si>
    <t>MI21119648</t>
  </si>
  <si>
    <t>WI21116270</t>
  </si>
  <si>
    <t>MI211168991</t>
  </si>
  <si>
    <t>WI211162700</t>
  </si>
  <si>
    <t>201130012785</t>
  </si>
  <si>
    <t>MI2111712991</t>
  </si>
  <si>
    <t>WI211162720</t>
  </si>
  <si>
    <t>MI2111713007</t>
  </si>
  <si>
    <t>WI211162801</t>
  </si>
  <si>
    <t>201330003816</t>
  </si>
  <si>
    <t>MI2111714254</t>
  </si>
  <si>
    <t>WI21116288</t>
  </si>
  <si>
    <t>MI211169091</t>
  </si>
  <si>
    <t>WI211162914</t>
  </si>
  <si>
    <t>201308007814</t>
  </si>
  <si>
    <t>MI2111715838</t>
  </si>
  <si>
    <t>WI211162952</t>
  </si>
  <si>
    <t>201100014152</t>
  </si>
  <si>
    <t>MI2111716637</t>
  </si>
  <si>
    <t>WI211162968</t>
  </si>
  <si>
    <t>201300019759</t>
  </si>
  <si>
    <t>MI2111716639</t>
  </si>
  <si>
    <t>WI211162978</t>
  </si>
  <si>
    <t>201300019726</t>
  </si>
  <si>
    <t>MI2111717129</t>
  </si>
  <si>
    <t>WI211162983</t>
  </si>
  <si>
    <t>WI211163011</t>
  </si>
  <si>
    <t>WI211163018</t>
  </si>
  <si>
    <t>WI211163030</t>
  </si>
  <si>
    <t>WI211163079</t>
  </si>
  <si>
    <t>MI2111718680</t>
  </si>
  <si>
    <t>WI211163082</t>
  </si>
  <si>
    <t>MI2111718689</t>
  </si>
  <si>
    <t>WI211163087</t>
  </si>
  <si>
    <t>MI2111718702</t>
  </si>
  <si>
    <t>WI211163090</t>
  </si>
  <si>
    <t>MI2111718729</t>
  </si>
  <si>
    <t>WI211163091</t>
  </si>
  <si>
    <t>201330003686</t>
  </si>
  <si>
    <t>MI2111718556</t>
  </si>
  <si>
    <t>WI211163107</t>
  </si>
  <si>
    <t>MI2111718776</t>
  </si>
  <si>
    <t>WI211163118</t>
  </si>
  <si>
    <t>WI211163132</t>
  </si>
  <si>
    <t>MI2111718808</t>
  </si>
  <si>
    <t>WI211163136</t>
  </si>
  <si>
    <t>201300019731</t>
  </si>
  <si>
    <t>MI2111718795</t>
  </si>
  <si>
    <t>WI211163138</t>
  </si>
  <si>
    <t>201130012784</t>
  </si>
  <si>
    <t>MI2111718897</t>
  </si>
  <si>
    <t>WI211163144</t>
  </si>
  <si>
    <t>MI2111718903</t>
  </si>
  <si>
    <t>WI211163149</t>
  </si>
  <si>
    <t>MI2111718905</t>
  </si>
  <si>
    <t>WI211163160</t>
  </si>
  <si>
    <t>MI2111718909</t>
  </si>
  <si>
    <t>WI211163236</t>
  </si>
  <si>
    <t>WI211163285</t>
  </si>
  <si>
    <t>WI211163295</t>
  </si>
  <si>
    <t>WI211163356</t>
  </si>
  <si>
    <t>201300018246</t>
  </si>
  <si>
    <t>MI2111721302</t>
  </si>
  <si>
    <t>WI211163437</t>
  </si>
  <si>
    <t>MI2111721989</t>
  </si>
  <si>
    <t>WI211163636</t>
  </si>
  <si>
    <t>201300019743</t>
  </si>
  <si>
    <t>MI2111724178</t>
  </si>
  <si>
    <t>WI211163643</t>
  </si>
  <si>
    <t>MI2111724306</t>
  </si>
  <si>
    <t>WI211163646</t>
  </si>
  <si>
    <t>MI2111724194</t>
  </si>
  <si>
    <t>WI211163695</t>
  </si>
  <si>
    <t>201330003665</t>
  </si>
  <si>
    <t>MI2111725005</t>
  </si>
  <si>
    <t>WI211163716</t>
  </si>
  <si>
    <t>MI2111725021</t>
  </si>
  <si>
    <t>WI211163800</t>
  </si>
  <si>
    <t>201340000436</t>
  </si>
  <si>
    <t>MI2111725970</t>
  </si>
  <si>
    <t>WI211163818</t>
  </si>
  <si>
    <t>201300019719</t>
  </si>
  <si>
    <t>MI2111726439</t>
  </si>
  <si>
    <t>WI211163819</t>
  </si>
  <si>
    <t>MI2111726430</t>
  </si>
  <si>
    <t>WI211163833</t>
  </si>
  <si>
    <t>MI2111726449</t>
  </si>
  <si>
    <t>WI211163834</t>
  </si>
  <si>
    <t>MI2111726444</t>
  </si>
  <si>
    <t>WI211163835</t>
  </si>
  <si>
    <t>MI2111726484</t>
  </si>
  <si>
    <t>WI211163840</t>
  </si>
  <si>
    <t>MI2111726523</t>
  </si>
  <si>
    <t>WI211163847</t>
  </si>
  <si>
    <t>MI2111726454</t>
  </si>
  <si>
    <t>WI211163857</t>
  </si>
  <si>
    <t>MI2111726555</t>
  </si>
  <si>
    <t>WI211163862</t>
  </si>
  <si>
    <t>MI2111726565</t>
  </si>
  <si>
    <t>WI211163865</t>
  </si>
  <si>
    <t>MI2111726578</t>
  </si>
  <si>
    <t>WI211163866</t>
  </si>
  <si>
    <t>MI2111726581</t>
  </si>
  <si>
    <t>WI211163871</t>
  </si>
  <si>
    <t>MI2111726587</t>
  </si>
  <si>
    <t>WI211163872</t>
  </si>
  <si>
    <t>MI2111726584</t>
  </si>
  <si>
    <t>WI211163873</t>
  </si>
  <si>
    <t>MI2111726607</t>
  </si>
  <si>
    <t>WI211163874</t>
  </si>
  <si>
    <t>MI2111726634</t>
  </si>
  <si>
    <t>WI211163884</t>
  </si>
  <si>
    <t>MI2111726637</t>
  </si>
  <si>
    <t>WI2111639</t>
  </si>
  <si>
    <t>201300019219</t>
  </si>
  <si>
    <t>MI21119455</t>
  </si>
  <si>
    <t>WI211163976</t>
  </si>
  <si>
    <t>201330003843</t>
  </si>
  <si>
    <t>MI2111728479</t>
  </si>
  <si>
    <t>WI211164120</t>
  </si>
  <si>
    <t>201118000621</t>
  </si>
  <si>
    <t>MI2111729725</t>
  </si>
  <si>
    <t>WI211164151</t>
  </si>
  <si>
    <t>MI2111729908</t>
  </si>
  <si>
    <t>WI211164369</t>
  </si>
  <si>
    <t>201308007706</t>
  </si>
  <si>
    <t>MI2111732922</t>
  </si>
  <si>
    <t>WI211164594</t>
  </si>
  <si>
    <t>201130012681</t>
  </si>
  <si>
    <t>MI2111735267</t>
  </si>
  <si>
    <t>WI211164675</t>
  </si>
  <si>
    <t>201308007819</t>
  </si>
  <si>
    <t>MI2111736410</t>
  </si>
  <si>
    <t>WI211164691</t>
  </si>
  <si>
    <t>201130012760</t>
  </si>
  <si>
    <t>MI2111736521</t>
  </si>
  <si>
    <t>WI211164879</t>
  </si>
  <si>
    <t>201130012786</t>
  </si>
  <si>
    <t>MI2111738696</t>
  </si>
  <si>
    <t>WI211164913</t>
  </si>
  <si>
    <t>201330003791</t>
  </si>
  <si>
    <t>MI2111739090</t>
  </si>
  <si>
    <t>WI211164936</t>
  </si>
  <si>
    <t>201330003846</t>
  </si>
  <si>
    <t>MI2111739561</t>
  </si>
  <si>
    <t>WI211165030</t>
  </si>
  <si>
    <t>MI2111740935</t>
  </si>
  <si>
    <t>WI211165087</t>
  </si>
  <si>
    <t>201300019754</t>
  </si>
  <si>
    <t>MI2111741429</t>
  </si>
  <si>
    <t>WI211165148</t>
  </si>
  <si>
    <t>WI211165171</t>
  </si>
  <si>
    <t>MI2111742419</t>
  </si>
  <si>
    <t>WI211165178</t>
  </si>
  <si>
    <t>201330003765</t>
  </si>
  <si>
    <t>MI2111742551</t>
  </si>
  <si>
    <t>WI211165182</t>
  </si>
  <si>
    <t>MI2111742572</t>
  </si>
  <si>
    <t>WI211165187</t>
  </si>
  <si>
    <t>MI2111742584</t>
  </si>
  <si>
    <t>WI211165190</t>
  </si>
  <si>
    <t>MI2111742590</t>
  </si>
  <si>
    <t>WI211165195</t>
  </si>
  <si>
    <t>MI2111742602</t>
  </si>
  <si>
    <t>WI211165204</t>
  </si>
  <si>
    <t>MI2111742608</t>
  </si>
  <si>
    <t>WI211165206</t>
  </si>
  <si>
    <t>MI2111742691</t>
  </si>
  <si>
    <t>WI211165209</t>
  </si>
  <si>
    <t>MI2111742704</t>
  </si>
  <si>
    <t>WI211165241</t>
  </si>
  <si>
    <t>MI2111742866</t>
  </si>
  <si>
    <t>WI211165248</t>
  </si>
  <si>
    <t>MI2111742986</t>
  </si>
  <si>
    <t>WI211165249</t>
  </si>
  <si>
    <t>WI211165280</t>
  </si>
  <si>
    <t>201330003817</t>
  </si>
  <si>
    <t>MI2111743012</t>
  </si>
  <si>
    <t>WI211165309</t>
  </si>
  <si>
    <t>201130012789</t>
  </si>
  <si>
    <t>MI2111743830</t>
  </si>
  <si>
    <t>WI211165448</t>
  </si>
  <si>
    <t>MI2111745148</t>
  </si>
  <si>
    <t>WI211165868</t>
  </si>
  <si>
    <t>MI2111748230</t>
  </si>
  <si>
    <t>WI211165869</t>
  </si>
  <si>
    <t>201300019770</t>
  </si>
  <si>
    <t>MI2111748135</t>
  </si>
  <si>
    <t>WI211165913</t>
  </si>
  <si>
    <t>MI2111748906</t>
  </si>
  <si>
    <t>WI211165918</t>
  </si>
  <si>
    <t>201300019688</t>
  </si>
  <si>
    <t>MI2111748950</t>
  </si>
  <si>
    <t>WI211165952</t>
  </si>
  <si>
    <t>201300019771</t>
  </si>
  <si>
    <t>MI2111749407</t>
  </si>
  <si>
    <t>WI211165977</t>
  </si>
  <si>
    <t>MI2111749872</t>
  </si>
  <si>
    <t>WI211165978</t>
  </si>
  <si>
    <t>MI2111749879</t>
  </si>
  <si>
    <t>WI211165983</t>
  </si>
  <si>
    <t>MI2111749884</t>
  </si>
  <si>
    <t>WI211165984</t>
  </si>
  <si>
    <t>MI2111749885</t>
  </si>
  <si>
    <t>WI211165989</t>
  </si>
  <si>
    <t>MI2111749892</t>
  </si>
  <si>
    <t>WI211165993</t>
  </si>
  <si>
    <t>201340000435</t>
  </si>
  <si>
    <t>MI2111749893</t>
  </si>
  <si>
    <t>WI211165994</t>
  </si>
  <si>
    <t>MI2111749894</t>
  </si>
  <si>
    <t>WI211165995</t>
  </si>
  <si>
    <t>201330003827</t>
  </si>
  <si>
    <t>MI2111749973</t>
  </si>
  <si>
    <t>WI211165996</t>
  </si>
  <si>
    <t>MI2111749972</t>
  </si>
  <si>
    <t>WI211165997</t>
  </si>
  <si>
    <t>MI2111749974</t>
  </si>
  <si>
    <t>WI211166002</t>
  </si>
  <si>
    <t>201300019794</t>
  </si>
  <si>
    <t>MI2111749994</t>
  </si>
  <si>
    <t>WI211166026</t>
  </si>
  <si>
    <t>201100014169</t>
  </si>
  <si>
    <t>MI2111750412</t>
  </si>
  <si>
    <t>WI21116603</t>
  </si>
  <si>
    <t>201300019263</t>
  </si>
  <si>
    <t>MI211171836</t>
  </si>
  <si>
    <t>WI211166053</t>
  </si>
  <si>
    <t>201100014187</t>
  </si>
  <si>
    <t>MI2111750834</t>
  </si>
  <si>
    <t>WI211166064</t>
  </si>
  <si>
    <t>WI211166065</t>
  </si>
  <si>
    <t>WI211166066</t>
  </si>
  <si>
    <t>WI211166067</t>
  </si>
  <si>
    <t>WI211166069</t>
  </si>
  <si>
    <t>WI211166070</t>
  </si>
  <si>
    <t>WI211166081</t>
  </si>
  <si>
    <t>WI211166083</t>
  </si>
  <si>
    <t>WI211166084</t>
  </si>
  <si>
    <t>WI211166085</t>
  </si>
  <si>
    <t>WI211166086</t>
  </si>
  <si>
    <t>WI211166087</t>
  </si>
  <si>
    <t>WI211166090</t>
  </si>
  <si>
    <t>WI211166091</t>
  </si>
  <si>
    <t>WI211166092</t>
  </si>
  <si>
    <t>WI211166093</t>
  </si>
  <si>
    <t>WI211166095</t>
  </si>
  <si>
    <t>WI211166096</t>
  </si>
  <si>
    <t>WI211166098</t>
  </si>
  <si>
    <t>WI211166101</t>
  </si>
  <si>
    <t>WI211166107</t>
  </si>
  <si>
    <t>WI211166110</t>
  </si>
  <si>
    <t>WI211166112</t>
  </si>
  <si>
    <t>WI21116635</t>
  </si>
  <si>
    <t>MI211172431</t>
  </si>
  <si>
    <t>WI211166350</t>
  </si>
  <si>
    <t>MI2111754691</t>
  </si>
  <si>
    <t>WI211166356</t>
  </si>
  <si>
    <t>MI2111754697</t>
  </si>
  <si>
    <t>WI21116646</t>
  </si>
  <si>
    <t>MI211172462</t>
  </si>
  <si>
    <t>WI211166496</t>
  </si>
  <si>
    <t>201340000437</t>
  </si>
  <si>
    <t>MI2111755553</t>
  </si>
  <si>
    <t>WI211166599</t>
  </si>
  <si>
    <t>201100014174</t>
  </si>
  <si>
    <t>MI2111756823</t>
  </si>
  <si>
    <t>WI211166601</t>
  </si>
  <si>
    <t>WI211166603</t>
  </si>
  <si>
    <t>MI2111756835</t>
  </si>
  <si>
    <t>WI211166606</t>
  </si>
  <si>
    <t>MI2111756843</t>
  </si>
  <si>
    <t>WI21116664</t>
  </si>
  <si>
    <t>201130012611</t>
  </si>
  <si>
    <t>MI211172558</t>
  </si>
  <si>
    <t>WI211166661</t>
  </si>
  <si>
    <t>201330003732</t>
  </si>
  <si>
    <t>MI2111757373</t>
  </si>
  <si>
    <t>WI211166662</t>
  </si>
  <si>
    <t>MI2111757374</t>
  </si>
  <si>
    <t>WI211166664</t>
  </si>
  <si>
    <t>MI2111757387</t>
  </si>
  <si>
    <t>WI211166665</t>
  </si>
  <si>
    <t>MI2111757385</t>
  </si>
  <si>
    <t>WI211166670</t>
  </si>
  <si>
    <t>MI2111757382</t>
  </si>
  <si>
    <t>WI211166681</t>
  </si>
  <si>
    <t>WI211166687</t>
  </si>
  <si>
    <t>WI211166811</t>
  </si>
  <si>
    <t>201330003844</t>
  </si>
  <si>
    <t>MI2111759340</t>
  </si>
  <si>
    <t>WI211166862</t>
  </si>
  <si>
    <t>201330014304</t>
  </si>
  <si>
    <t>MI2111759745</t>
  </si>
  <si>
    <t>WI211166882</t>
  </si>
  <si>
    <t>201130012776</t>
  </si>
  <si>
    <t>MI2111760252</t>
  </si>
  <si>
    <t>WI211166883</t>
  </si>
  <si>
    <t>MI2111760245</t>
  </si>
  <si>
    <t>WI211166885</t>
  </si>
  <si>
    <t>MI2111760256</t>
  </si>
  <si>
    <t>WI211166886</t>
  </si>
  <si>
    <t>MI2111760258</t>
  </si>
  <si>
    <t>WI211166965</t>
  </si>
  <si>
    <t>201330003826</t>
  </si>
  <si>
    <t>MI2111761263</t>
  </si>
  <si>
    <t>WI211166967</t>
  </si>
  <si>
    <t>MI2111761243</t>
  </si>
  <si>
    <t>WI211167046</t>
  </si>
  <si>
    <t>201330014309</t>
  </si>
  <si>
    <t>MI2111761909</t>
  </si>
  <si>
    <t>WI211167057</t>
  </si>
  <si>
    <t>MI2111761917</t>
  </si>
  <si>
    <t>WI211167060</t>
  </si>
  <si>
    <t>MI2111761925</t>
  </si>
  <si>
    <t>WI211167067</t>
  </si>
  <si>
    <t>MI2111761929</t>
  </si>
  <si>
    <t>WI211167069</t>
  </si>
  <si>
    <t>MI2111761939</t>
  </si>
  <si>
    <t>WI211167116</t>
  </si>
  <si>
    <t>MI2111762612</t>
  </si>
  <si>
    <t>WI211167200</t>
  </si>
  <si>
    <t>MI2111763200</t>
  </si>
  <si>
    <t>WI211167204</t>
  </si>
  <si>
    <t>201300019716</t>
  </si>
  <si>
    <t>MI2111763009</t>
  </si>
  <si>
    <t>WI21116721</t>
  </si>
  <si>
    <t>201300019241</t>
  </si>
  <si>
    <t>MI211173199</t>
  </si>
  <si>
    <t>WI211167237</t>
  </si>
  <si>
    <t>MI2111763903</t>
  </si>
  <si>
    <t>WI211167240</t>
  </si>
  <si>
    <t>MI2111763921</t>
  </si>
  <si>
    <t>WI211167264</t>
  </si>
  <si>
    <t>WI211167271</t>
  </si>
  <si>
    <t>201300019797</t>
  </si>
  <si>
    <t>MI2111764188</t>
  </si>
  <si>
    <t>WI211167272</t>
  </si>
  <si>
    <t>WI211167297</t>
  </si>
  <si>
    <t>201308007789</t>
  </si>
  <si>
    <t>MI2111764428</t>
  </si>
  <si>
    <t>WI21116730</t>
  </si>
  <si>
    <t>MI211173303</t>
  </si>
  <si>
    <t>WI211167310</t>
  </si>
  <si>
    <t>201340000410</t>
  </si>
  <si>
    <t>MI2111764594</t>
  </si>
  <si>
    <t>WI211167435</t>
  </si>
  <si>
    <t>WI211167458</t>
  </si>
  <si>
    <t>WI21116748</t>
  </si>
  <si>
    <t>MI211173312</t>
  </si>
  <si>
    <t>WI21116757</t>
  </si>
  <si>
    <t>WI211167681</t>
  </si>
  <si>
    <t>201300019715</t>
  </si>
  <si>
    <t>MI2111768580</t>
  </si>
  <si>
    <t>WI211167817</t>
  </si>
  <si>
    <t>201300019790</t>
  </si>
  <si>
    <t>MI2111770218</t>
  </si>
  <si>
    <t>WI211167844</t>
  </si>
  <si>
    <t>MI2111770627</t>
  </si>
  <si>
    <t>WI211167910</t>
  </si>
  <si>
    <t>MI2111771561</t>
  </si>
  <si>
    <t>WI211167914</t>
  </si>
  <si>
    <t>WI211167958</t>
  </si>
  <si>
    <t>MI2111771945</t>
  </si>
  <si>
    <t>WI211167971</t>
  </si>
  <si>
    <t>WI21116801</t>
  </si>
  <si>
    <t>WI211168130</t>
  </si>
  <si>
    <t>MI2111773275</t>
  </si>
  <si>
    <t>WI211168145</t>
  </si>
  <si>
    <t>WI211168163</t>
  </si>
  <si>
    <t>WI211168182</t>
  </si>
  <si>
    <t>201308007818</t>
  </si>
  <si>
    <t>MI2111774057</t>
  </si>
  <si>
    <t>WI21116820</t>
  </si>
  <si>
    <t>201110012112</t>
  </si>
  <si>
    <t>MI211174341</t>
  </si>
  <si>
    <t>WI211168255</t>
  </si>
  <si>
    <t>MI2111774940</t>
  </si>
  <si>
    <t>WI211168286</t>
  </si>
  <si>
    <t>WI21116836</t>
  </si>
  <si>
    <t>WI211168554</t>
  </si>
  <si>
    <t>201130012783</t>
  </si>
  <si>
    <t>MI2111778624</t>
  </si>
  <si>
    <t>WI21116859</t>
  </si>
  <si>
    <t>201300019217</t>
  </si>
  <si>
    <t>MI211174719</t>
  </si>
  <si>
    <t>WI21116861</t>
  </si>
  <si>
    <t>MI211174723</t>
  </si>
  <si>
    <t>WI211168631</t>
  </si>
  <si>
    <t>201110012188</t>
  </si>
  <si>
    <t>MI2111778813</t>
  </si>
  <si>
    <t>WI21116868</t>
  </si>
  <si>
    <t>MI211174737</t>
  </si>
  <si>
    <t>WI211168687</t>
  </si>
  <si>
    <t>MI2111779359</t>
  </si>
  <si>
    <t>WI21116872</t>
  </si>
  <si>
    <t>MI211174755</t>
  </si>
  <si>
    <t>WI21116875</t>
  </si>
  <si>
    <t>MI211174730</t>
  </si>
  <si>
    <t>WI211168773</t>
  </si>
  <si>
    <t>201308007750</t>
  </si>
  <si>
    <t>MI2111780612</t>
  </si>
  <si>
    <t>WI211168824</t>
  </si>
  <si>
    <t>201300019806</t>
  </si>
  <si>
    <t>MI2111781147</t>
  </si>
  <si>
    <t>WI211169027</t>
  </si>
  <si>
    <t>201308007806</t>
  </si>
  <si>
    <t>MI2111782975</t>
  </si>
  <si>
    <t>WI211169333</t>
  </si>
  <si>
    <t>201300019684</t>
  </si>
  <si>
    <t>MI2111783741</t>
  </si>
  <si>
    <t>WI211169335</t>
  </si>
  <si>
    <t>MI2111783807</t>
  </si>
  <si>
    <t>WI211169343</t>
  </si>
  <si>
    <t>MI2111784074</t>
  </si>
  <si>
    <t>WI211169346</t>
  </si>
  <si>
    <t>MI2111783937</t>
  </si>
  <si>
    <t>WI211169357</t>
  </si>
  <si>
    <t>MI2111784287</t>
  </si>
  <si>
    <t>WI211169359</t>
  </si>
  <si>
    <t>MI2111784151</t>
  </si>
  <si>
    <t>WI211169362</t>
  </si>
  <si>
    <t>MI2111784327</t>
  </si>
  <si>
    <t>WI211169398</t>
  </si>
  <si>
    <t>MI2111786411</t>
  </si>
  <si>
    <t>WI211169407</t>
  </si>
  <si>
    <t>MI2111786506</t>
  </si>
  <si>
    <t>WI211169410</t>
  </si>
  <si>
    <t>MI2111786615</t>
  </si>
  <si>
    <t>WI211169534</t>
  </si>
  <si>
    <t>MI2111788518</t>
  </si>
  <si>
    <t>WI211169595</t>
  </si>
  <si>
    <t>201300019813</t>
  </si>
  <si>
    <t>MI2111789214</t>
  </si>
  <si>
    <t>WI211169600</t>
  </si>
  <si>
    <t>201300019801</t>
  </si>
  <si>
    <t>MI2111789376</t>
  </si>
  <si>
    <t>WI211169602</t>
  </si>
  <si>
    <t>MI2111789393</t>
  </si>
  <si>
    <t>WI211169603</t>
  </si>
  <si>
    <t>MI2111789389</t>
  </si>
  <si>
    <t>WI211169607</t>
  </si>
  <si>
    <t>MI2111789399</t>
  </si>
  <si>
    <t>WI211169657</t>
  </si>
  <si>
    <t>201130012802</t>
  </si>
  <si>
    <t>MI2111789795</t>
  </si>
  <si>
    <t>WI211169664</t>
  </si>
  <si>
    <t>WI2111697</t>
  </si>
  <si>
    <t>MI211110734</t>
  </si>
  <si>
    <t>WI211169708</t>
  </si>
  <si>
    <t>201110012184</t>
  </si>
  <si>
    <t>MI2111790709</t>
  </si>
  <si>
    <t>WI211169711</t>
  </si>
  <si>
    <t>201330003814</t>
  </si>
  <si>
    <t>MI2111790505</t>
  </si>
  <si>
    <t>WI211169722</t>
  </si>
  <si>
    <t>MI2111790840</t>
  </si>
  <si>
    <t>WI211169808</t>
  </si>
  <si>
    <t>MI2111791754</t>
  </si>
  <si>
    <t>WI211169954</t>
  </si>
  <si>
    <t>201330003819</t>
  </si>
  <si>
    <t>MI2111792514</t>
  </si>
  <si>
    <t>WI21117001</t>
  </si>
  <si>
    <t>201340000392</t>
  </si>
  <si>
    <t>MI211176449</t>
  </si>
  <si>
    <t>WI211170039</t>
  </si>
  <si>
    <t>WI211170052</t>
  </si>
  <si>
    <t>201330003776</t>
  </si>
  <si>
    <t>MI2111794261</t>
  </si>
  <si>
    <t>WI211170063</t>
  </si>
  <si>
    <t>WI211170065</t>
  </si>
  <si>
    <t>MI2111794267</t>
  </si>
  <si>
    <t>WI211170068</t>
  </si>
  <si>
    <t>MI2111794366</t>
  </si>
  <si>
    <t>WI211170069</t>
  </si>
  <si>
    <t>WI211170085</t>
  </si>
  <si>
    <t>MI2111794377</t>
  </si>
  <si>
    <t>WI211170088</t>
  </si>
  <si>
    <t>MI2111794381</t>
  </si>
  <si>
    <t>WI211170091</t>
  </si>
  <si>
    <t>WI211170106</t>
  </si>
  <si>
    <t>MI2111794890</t>
  </si>
  <si>
    <t>WI211170108</t>
  </si>
  <si>
    <t>201300019805</t>
  </si>
  <si>
    <t>MI2111794815</t>
  </si>
  <si>
    <t>WI211170153</t>
  </si>
  <si>
    <t>MI2111795394</t>
  </si>
  <si>
    <t>WI211170158</t>
  </si>
  <si>
    <t>MI2111795392</t>
  </si>
  <si>
    <t>WI211170200</t>
  </si>
  <si>
    <t>WI211170228</t>
  </si>
  <si>
    <t>201300019816</t>
  </si>
  <si>
    <t>MI2111796438</t>
  </si>
  <si>
    <t>WI211170232</t>
  </si>
  <si>
    <t>201348000187</t>
  </si>
  <si>
    <t>MI2111796528</t>
  </si>
  <si>
    <t>WI21117027</t>
  </si>
  <si>
    <t>201300019196</t>
  </si>
  <si>
    <t>MI211176591</t>
  </si>
  <si>
    <t>WI211170319</t>
  </si>
  <si>
    <t>201300019803</t>
  </si>
  <si>
    <t>MI2111798020</t>
  </si>
  <si>
    <t>WI211170323</t>
  </si>
  <si>
    <t>MI2111798016</t>
  </si>
  <si>
    <t>WI211170327</t>
  </si>
  <si>
    <t>MI2111798027</t>
  </si>
  <si>
    <t>WI211170330</t>
  </si>
  <si>
    <t>MI2111798058</t>
  </si>
  <si>
    <t>WI211170331</t>
  </si>
  <si>
    <t>MI2111798047</t>
  </si>
  <si>
    <t>WI211170333</t>
  </si>
  <si>
    <t>MI2111798061</t>
  </si>
  <si>
    <t>WI211170346</t>
  </si>
  <si>
    <t>201300019757</t>
  </si>
  <si>
    <t>MI2111798412</t>
  </si>
  <si>
    <t>WI211170368</t>
  </si>
  <si>
    <t>201308007821</t>
  </si>
  <si>
    <t>MI2111798819</t>
  </si>
  <si>
    <t>WI211170387</t>
  </si>
  <si>
    <t>201300019822</t>
  </si>
  <si>
    <t>MI2111799169</t>
  </si>
  <si>
    <t>WI211170455</t>
  </si>
  <si>
    <t>201300019835</t>
  </si>
  <si>
    <t>MI2111800509</t>
  </si>
  <si>
    <t>WI211170461</t>
  </si>
  <si>
    <t>201330003835</t>
  </si>
  <si>
    <t>MI2111800553</t>
  </si>
  <si>
    <t>WI211170478</t>
  </si>
  <si>
    <t>201110012194</t>
  </si>
  <si>
    <t>MI2111801013</t>
  </si>
  <si>
    <t>WI211170479</t>
  </si>
  <si>
    <t>MI2111801014</t>
  </si>
  <si>
    <t>WI211170480</t>
  </si>
  <si>
    <t>MI2111801016</t>
  </si>
  <si>
    <t>WI211170483</t>
  </si>
  <si>
    <t>MI2111801020</t>
  </si>
  <si>
    <t>WI211170505</t>
  </si>
  <si>
    <t>201130012805</t>
  </si>
  <si>
    <t>MI2111801453</t>
  </si>
  <si>
    <t>WI21117084</t>
  </si>
  <si>
    <t>MI211177581</t>
  </si>
  <si>
    <t>WI21117093</t>
  </si>
  <si>
    <t>MI211177664</t>
  </si>
  <si>
    <t>WI211171126</t>
  </si>
  <si>
    <t>WI211171127</t>
  </si>
  <si>
    <t>WI211171129</t>
  </si>
  <si>
    <t>WI211171130</t>
  </si>
  <si>
    <t>WI211171132</t>
  </si>
  <si>
    <t>WI211171133</t>
  </si>
  <si>
    <t>WI211171138</t>
  </si>
  <si>
    <t>WI211171139</t>
  </si>
  <si>
    <t>WI211171146</t>
  </si>
  <si>
    <t>WI211171148</t>
  </si>
  <si>
    <t>WI211171149</t>
  </si>
  <si>
    <t>WI211171153</t>
  </si>
  <si>
    <t>WI211171155</t>
  </si>
  <si>
    <t>WI211171156</t>
  </si>
  <si>
    <t>WI211171157</t>
  </si>
  <si>
    <t>WI211171160</t>
  </si>
  <si>
    <t>WI211171168</t>
  </si>
  <si>
    <t>WI211171170</t>
  </si>
  <si>
    <t>WI211171172</t>
  </si>
  <si>
    <t>WI211171174</t>
  </si>
  <si>
    <t>WI211171177</t>
  </si>
  <si>
    <t>WI211171602</t>
  </si>
  <si>
    <t>201300019821</t>
  </si>
  <si>
    <t>MI2111814627</t>
  </si>
  <si>
    <t>WI2111717</t>
  </si>
  <si>
    <t>WI211171824</t>
  </si>
  <si>
    <t>201300019765</t>
  </si>
  <si>
    <t>MI2111817746</t>
  </si>
  <si>
    <t>WI211171825</t>
  </si>
  <si>
    <t>MI2111817762</t>
  </si>
  <si>
    <t>WI211171831</t>
  </si>
  <si>
    <t>MI2111817791</t>
  </si>
  <si>
    <t>WI211171836</t>
  </si>
  <si>
    <t>MI2111817900</t>
  </si>
  <si>
    <t>WI211171853</t>
  </si>
  <si>
    <t>MI2111818008</t>
  </si>
  <si>
    <t>WI211171857</t>
  </si>
  <si>
    <t>MI2111818043</t>
  </si>
  <si>
    <t>WI211171863</t>
  </si>
  <si>
    <t>MI2111818121</t>
  </si>
  <si>
    <t>WI211171864</t>
  </si>
  <si>
    <t>MI2111818159</t>
  </si>
  <si>
    <t>WI211171865</t>
  </si>
  <si>
    <t>MI2111818208</t>
  </si>
  <si>
    <t>WI211171937</t>
  </si>
  <si>
    <t>201130012807</t>
  </si>
  <si>
    <t>MI2111819298</t>
  </si>
  <si>
    <t>WI211171941</t>
  </si>
  <si>
    <t>MI2111819349</t>
  </si>
  <si>
    <t>WI211171942</t>
  </si>
  <si>
    <t>MI2111819370</t>
  </si>
  <si>
    <t>WI211172287</t>
  </si>
  <si>
    <t>MI2111822553</t>
  </si>
  <si>
    <t>WI211172395</t>
  </si>
  <si>
    <t>201300019724</t>
  </si>
  <si>
    <t>MI2111823579</t>
  </si>
  <si>
    <t>WI211172430</t>
  </si>
  <si>
    <t>MI2111823929</t>
  </si>
  <si>
    <t>WI211172473</t>
  </si>
  <si>
    <t>201300019848</t>
  </si>
  <si>
    <t>MI2111824415</t>
  </si>
  <si>
    <t>WI211172597</t>
  </si>
  <si>
    <t>201130012680</t>
  </si>
  <si>
    <t>MI2111826370</t>
  </si>
  <si>
    <t>WI211172610</t>
  </si>
  <si>
    <t>201308007830</t>
  </si>
  <si>
    <t>MI2111826382</t>
  </si>
  <si>
    <t>WI211172706</t>
  </si>
  <si>
    <t>201330003847</t>
  </si>
  <si>
    <t>MI2111827337</t>
  </si>
  <si>
    <t>WI211172707</t>
  </si>
  <si>
    <t>MI2111827328</t>
  </si>
  <si>
    <t>WI211172713</t>
  </si>
  <si>
    <t>MI2111827389</t>
  </si>
  <si>
    <t>WI211172719</t>
  </si>
  <si>
    <t>MI2111827445</t>
  </si>
  <si>
    <t>WI211172724</t>
  </si>
  <si>
    <t>MI2111827471</t>
  </si>
  <si>
    <t>WI211172732</t>
  </si>
  <si>
    <t>MI2111827482</t>
  </si>
  <si>
    <t>WI211172733</t>
  </si>
  <si>
    <t>MI2111827536</t>
  </si>
  <si>
    <t>WI211172742</t>
  </si>
  <si>
    <t>MI2111827596</t>
  </si>
  <si>
    <t>WI211172747</t>
  </si>
  <si>
    <t>MI2111827590</t>
  </si>
  <si>
    <t>WI211172752</t>
  </si>
  <si>
    <t>MI2111827631</t>
  </si>
  <si>
    <t>WI211172753</t>
  </si>
  <si>
    <t>MI2111827606</t>
  </si>
  <si>
    <t>WI211172754</t>
  </si>
  <si>
    <t>MI2111827651</t>
  </si>
  <si>
    <t>WI211172813</t>
  </si>
  <si>
    <t>WI211172846</t>
  </si>
  <si>
    <t>WI211172859</t>
  </si>
  <si>
    <t>WI211172999</t>
  </si>
  <si>
    <t>WI211173022</t>
  </si>
  <si>
    <t>WI211173073</t>
  </si>
  <si>
    <t>201300019852</t>
  </si>
  <si>
    <t>MI2111831536</t>
  </si>
  <si>
    <t>WI211173074</t>
  </si>
  <si>
    <t>MI2111831644</t>
  </si>
  <si>
    <t>WI211173092</t>
  </si>
  <si>
    <t>201100014193</t>
  </si>
  <si>
    <t>MI2111832222</t>
  </si>
  <si>
    <t>WI2111731</t>
  </si>
  <si>
    <t>WI211173102</t>
  </si>
  <si>
    <t>MI2111832194</t>
  </si>
  <si>
    <t>WI211173157</t>
  </si>
  <si>
    <t>201308007641</t>
  </si>
  <si>
    <t>MI2111833071</t>
  </si>
  <si>
    <t>WI21117321</t>
  </si>
  <si>
    <t>201330003422</t>
  </si>
  <si>
    <t>MI211179694</t>
  </si>
  <si>
    <t>WI211173297</t>
  </si>
  <si>
    <t>201330003807</t>
  </si>
  <si>
    <t>MI2111834393</t>
  </si>
  <si>
    <t>WI211173307</t>
  </si>
  <si>
    <t>201300019807</t>
  </si>
  <si>
    <t>MI2111834512</t>
  </si>
  <si>
    <t>WI211173311</t>
  </si>
  <si>
    <t>MI2111834511</t>
  </si>
  <si>
    <t>WI211173316</t>
  </si>
  <si>
    <t>MI2111834516</t>
  </si>
  <si>
    <t>WI211173327</t>
  </si>
  <si>
    <t>MI2111834580</t>
  </si>
  <si>
    <t>WI211173358</t>
  </si>
  <si>
    <t>MI2111834579</t>
  </si>
  <si>
    <t>WI211173419</t>
  </si>
  <si>
    <t>MI2111835392</t>
  </si>
  <si>
    <t>WI21117343</t>
  </si>
  <si>
    <t>MI211179767</t>
  </si>
  <si>
    <t>WI211173432</t>
  </si>
  <si>
    <t>MI2111834648</t>
  </si>
  <si>
    <t>WI211173472</t>
  </si>
  <si>
    <t>201308007763</t>
  </si>
  <si>
    <t>MI2111835874</t>
  </si>
  <si>
    <t>WI21117355</t>
  </si>
  <si>
    <t>MI211179779</t>
  </si>
  <si>
    <t>WI21117368</t>
  </si>
  <si>
    <t>MI211179842</t>
  </si>
  <si>
    <t>WI211173700</t>
  </si>
  <si>
    <t>201308007799</t>
  </si>
  <si>
    <t>MI2111838320</t>
  </si>
  <si>
    <t>WI211173705</t>
  </si>
  <si>
    <t>201300019804</t>
  </si>
  <si>
    <t>MI2111838256</t>
  </si>
  <si>
    <t>WI21117373</t>
  </si>
  <si>
    <t>MI211179796</t>
  </si>
  <si>
    <t>WI211173806</t>
  </si>
  <si>
    <t>WI21117381</t>
  </si>
  <si>
    <t>MI211179898</t>
  </si>
  <si>
    <t>WI211173811</t>
  </si>
  <si>
    <t>201340000438</t>
  </si>
  <si>
    <t>MI2111839298</t>
  </si>
  <si>
    <t>WI21117387</t>
  </si>
  <si>
    <t>MI211179983</t>
  </si>
  <si>
    <t>WI211173913</t>
  </si>
  <si>
    <t>201330003633</t>
  </si>
  <si>
    <t>MI2111840189</t>
  </si>
  <si>
    <t>WI211173922</t>
  </si>
  <si>
    <t>201308007804</t>
  </si>
  <si>
    <t>MI2111840461</t>
  </si>
  <si>
    <t>WI211174116</t>
  </si>
  <si>
    <t>201130012768</t>
  </si>
  <si>
    <t>MI2111843397</t>
  </si>
  <si>
    <t>WI211174157</t>
  </si>
  <si>
    <t>WI211174180</t>
  </si>
  <si>
    <t>WI211174425</t>
  </si>
  <si>
    <t>201300019851</t>
  </si>
  <si>
    <t>MI2111846101</t>
  </si>
  <si>
    <t>WI211174431</t>
  </si>
  <si>
    <t>201100014195</t>
  </si>
  <si>
    <t>MI2111846416</t>
  </si>
  <si>
    <t>WI211174436</t>
  </si>
  <si>
    <t>MI2111846404</t>
  </si>
  <si>
    <t>WI211174474</t>
  </si>
  <si>
    <t>WI211174520</t>
  </si>
  <si>
    <t>201330003893</t>
  </si>
  <si>
    <t>MI2111847475</t>
  </si>
  <si>
    <t>WI21117462</t>
  </si>
  <si>
    <t>201330003412</t>
  </si>
  <si>
    <t>MI211180774</t>
  </si>
  <si>
    <t>WI211174657</t>
  </si>
  <si>
    <t>201330003876</t>
  </si>
  <si>
    <t>MI2111848892</t>
  </si>
  <si>
    <t>WI211174699</t>
  </si>
  <si>
    <t>MI2111849344</t>
  </si>
  <si>
    <t>WI211174702</t>
  </si>
  <si>
    <t>MI2111849403</t>
  </si>
  <si>
    <t>WI211174704</t>
  </si>
  <si>
    <t>MI2111849383</t>
  </si>
  <si>
    <t>WI211174708</t>
  </si>
  <si>
    <t>MI2111849478</t>
  </si>
  <si>
    <t>WI211174725</t>
  </si>
  <si>
    <t>MI2111849546</t>
  </si>
  <si>
    <t>WI211174753</t>
  </si>
  <si>
    <t>201110012195</t>
  </si>
  <si>
    <t>MI2111849598</t>
  </si>
  <si>
    <t>WI211175089</t>
  </si>
  <si>
    <t>201330003801</t>
  </si>
  <si>
    <t>MI2111852573</t>
  </si>
  <si>
    <t>WI211175108</t>
  </si>
  <si>
    <t>201100014161</t>
  </si>
  <si>
    <t>MI2111852976</t>
  </si>
  <si>
    <t>WI211175110</t>
  </si>
  <si>
    <t>MI2111852946</t>
  </si>
  <si>
    <t>WI211175111</t>
  </si>
  <si>
    <t>MI2111852986</t>
  </si>
  <si>
    <t>WI211175112</t>
  </si>
  <si>
    <t>MI2111853001</t>
  </si>
  <si>
    <t>WI211175128</t>
  </si>
  <si>
    <t>201300019699</t>
  </si>
  <si>
    <t>MI2111853331</t>
  </si>
  <si>
    <t>WI211175136</t>
  </si>
  <si>
    <t>MI2111853615</t>
  </si>
  <si>
    <t>WI211175139</t>
  </si>
  <si>
    <t>201130012810</t>
  </si>
  <si>
    <t>MI2111853670</t>
  </si>
  <si>
    <t>WI211175143</t>
  </si>
  <si>
    <t>MI2111853713</t>
  </si>
  <si>
    <t>WI211175156</t>
  </si>
  <si>
    <t>MI2111853717</t>
  </si>
  <si>
    <t>WI211175160</t>
  </si>
  <si>
    <t>201130012812</t>
  </si>
  <si>
    <t>MI2111853413</t>
  </si>
  <si>
    <t>WI211175191</t>
  </si>
  <si>
    <t>201300019690</t>
  </si>
  <si>
    <t>MI2111854029</t>
  </si>
  <si>
    <t>WI2111754</t>
  </si>
  <si>
    <t>201330003253</t>
  </si>
  <si>
    <t>MI211111399</t>
  </si>
  <si>
    <t>WI211175429</t>
  </si>
  <si>
    <t>MI2111856508</t>
  </si>
  <si>
    <t>WI211175440</t>
  </si>
  <si>
    <t>MI2111856589</t>
  </si>
  <si>
    <t>WI211175453</t>
  </si>
  <si>
    <t>201330003833</t>
  </si>
  <si>
    <t>MI2111857081</t>
  </si>
  <si>
    <t>WI211175460</t>
  </si>
  <si>
    <t>MI2111857107</t>
  </si>
  <si>
    <t>WI211175461</t>
  </si>
  <si>
    <t>201100014192</t>
  </si>
  <si>
    <t>MI2111857042</t>
  </si>
  <si>
    <t>WI211175465</t>
  </si>
  <si>
    <t>MI2111857157</t>
  </si>
  <si>
    <t>WI211175477</t>
  </si>
  <si>
    <t>MI2111857114</t>
  </si>
  <si>
    <t>WI211175479</t>
  </si>
  <si>
    <t>MI2111857170</t>
  </si>
  <si>
    <t>WI211175480</t>
  </si>
  <si>
    <t>MI2111857160</t>
  </si>
  <si>
    <t>WI211175518</t>
  </si>
  <si>
    <t>201308007800</t>
  </si>
  <si>
    <t>MI2111857561</t>
  </si>
  <si>
    <t>WI211175616</t>
  </si>
  <si>
    <t>201308007817</t>
  </si>
  <si>
    <t>MI2111858811</t>
  </si>
  <si>
    <t>WI211175665</t>
  </si>
  <si>
    <t>201308007771</t>
  </si>
  <si>
    <t>MI2111859375</t>
  </si>
  <si>
    <t>WI211175768</t>
  </si>
  <si>
    <t>201308007835</t>
  </si>
  <si>
    <t>MI2111860023</t>
  </si>
  <si>
    <t>WI211175769</t>
  </si>
  <si>
    <t>MI2111860072</t>
  </si>
  <si>
    <t>WI211175770</t>
  </si>
  <si>
    <t>MI2111860078</t>
  </si>
  <si>
    <t>WI211175776</t>
  </si>
  <si>
    <t>MI2111860118</t>
  </si>
  <si>
    <t>WI211175782</t>
  </si>
  <si>
    <t>MI2111860164</t>
  </si>
  <si>
    <t>WI211175785</t>
  </si>
  <si>
    <t>MI2111860185</t>
  </si>
  <si>
    <t>WI2111758</t>
  </si>
  <si>
    <t>MI211111413</t>
  </si>
  <si>
    <t>WI211175824</t>
  </si>
  <si>
    <t>201300019870</t>
  </si>
  <si>
    <t>MI2111860485</t>
  </si>
  <si>
    <t>WI211175860</t>
  </si>
  <si>
    <t>201308007843</t>
  </si>
  <si>
    <t>MI2111860813</t>
  </si>
  <si>
    <t>WI211175940</t>
  </si>
  <si>
    <t>201110012190</t>
  </si>
  <si>
    <t>MI2111862158</t>
  </si>
  <si>
    <t>WI211175941</t>
  </si>
  <si>
    <t>MI2111862161</t>
  </si>
  <si>
    <t>WI211175942</t>
  </si>
  <si>
    <t>MI2111862170</t>
  </si>
  <si>
    <t>WI211175943</t>
  </si>
  <si>
    <t>MI2111862181</t>
  </si>
  <si>
    <t>WI211175963</t>
  </si>
  <si>
    <t>201100014197</t>
  </si>
  <si>
    <t>MI2111862870</t>
  </si>
  <si>
    <t>WI211175985</t>
  </si>
  <si>
    <t>201300019824</t>
  </si>
  <si>
    <t>MI2111863165</t>
  </si>
  <si>
    <t>WI211176003</t>
  </si>
  <si>
    <t>MI2111863543</t>
  </si>
  <si>
    <t>WI211176007</t>
  </si>
  <si>
    <t>201300019766</t>
  </si>
  <si>
    <t>MI2111863582</t>
  </si>
  <si>
    <t>WI211176008</t>
  </si>
  <si>
    <t>MI2111863584</t>
  </si>
  <si>
    <t>WI211176010</t>
  </si>
  <si>
    <t>MI2111863585</t>
  </si>
  <si>
    <t>WI211176012</t>
  </si>
  <si>
    <t>MI2111863597</t>
  </si>
  <si>
    <t>WI211176111</t>
  </si>
  <si>
    <t>WI211176112</t>
  </si>
  <si>
    <t>WI211176113</t>
  </si>
  <si>
    <t>WI211176116</t>
  </si>
  <si>
    <t>WI211176118</t>
  </si>
  <si>
    <t>WI211176120</t>
  </si>
  <si>
    <t>WI211176124</t>
  </si>
  <si>
    <t>WI211176127</t>
  </si>
  <si>
    <t>WI211176128</t>
  </si>
  <si>
    <t>WI211176131</t>
  </si>
  <si>
    <t>WI211176133</t>
  </si>
  <si>
    <t>WI211176135</t>
  </si>
  <si>
    <t>WI211176136</t>
  </si>
  <si>
    <t>WI211176139</t>
  </si>
  <si>
    <t>WI211176151</t>
  </si>
  <si>
    <t>WI211176171</t>
  </si>
  <si>
    <t>WI211176183</t>
  </si>
  <si>
    <t>WI211176189</t>
  </si>
  <si>
    <t>WI211176193</t>
  </si>
  <si>
    <t>WI211176198</t>
  </si>
  <si>
    <t>WI211176201</t>
  </si>
  <si>
    <t>WI211176203</t>
  </si>
  <si>
    <t>WI211176208</t>
  </si>
  <si>
    <t>WI211176209</t>
  </si>
  <si>
    <t>WI211176219</t>
  </si>
  <si>
    <t>WI211176224</t>
  </si>
  <si>
    <t>WI211176225</t>
  </si>
  <si>
    <t>WI211176231</t>
  </si>
  <si>
    <t>WI211176246</t>
  </si>
  <si>
    <t>WI211176255</t>
  </si>
  <si>
    <t>WI211176263</t>
  </si>
  <si>
    <t>WI211176268</t>
  </si>
  <si>
    <t>WI211176298</t>
  </si>
  <si>
    <t>WI211176338</t>
  </si>
  <si>
    <t>WI211176376</t>
  </si>
  <si>
    <t>MI2111868240</t>
  </si>
  <si>
    <t>WI2111764</t>
  </si>
  <si>
    <t>MI211111458</t>
  </si>
  <si>
    <t>WI211176425</t>
  </si>
  <si>
    <t>MI2111868821</t>
  </si>
  <si>
    <t>WI211176430</t>
  </si>
  <si>
    <t>MI2111868817</t>
  </si>
  <si>
    <t>WI2111766</t>
  </si>
  <si>
    <t>MI211111416</t>
  </si>
  <si>
    <t>WI211176806</t>
  </si>
  <si>
    <t>201340000446</t>
  </si>
  <si>
    <t>MI2111870814</t>
  </si>
  <si>
    <t>WI211176831</t>
  </si>
  <si>
    <t>MI2111870899</t>
  </si>
  <si>
    <t>WI211176860</t>
  </si>
  <si>
    <t>MI2111871437</t>
  </si>
  <si>
    <t>WI211176875</t>
  </si>
  <si>
    <t>201330003824</t>
  </si>
  <si>
    <t>MI2111871353</t>
  </si>
  <si>
    <t>WI211176965</t>
  </si>
  <si>
    <t>201130012790</t>
  </si>
  <si>
    <t>MI2111872568</t>
  </si>
  <si>
    <t>WI211176971</t>
  </si>
  <si>
    <t>201300019849</t>
  </si>
  <si>
    <t>MI2111872927</t>
  </si>
  <si>
    <t>WI211176972</t>
  </si>
  <si>
    <t>WI211176978</t>
  </si>
  <si>
    <t>MI2111872931</t>
  </si>
  <si>
    <t>WI211176980</t>
  </si>
  <si>
    <t>MI2111872932</t>
  </si>
  <si>
    <t>WI211176982</t>
  </si>
  <si>
    <t>MI2111872936</t>
  </si>
  <si>
    <t>WI211176983</t>
  </si>
  <si>
    <t>MI2111872934</t>
  </si>
  <si>
    <t>WI211176985</t>
  </si>
  <si>
    <t>MI2111872945</t>
  </si>
  <si>
    <t>WI211177046</t>
  </si>
  <si>
    <t>WI211177128</t>
  </si>
  <si>
    <t>201340000444</t>
  </si>
  <si>
    <t>MI2111875070</t>
  </si>
  <si>
    <t>WI211177173</t>
  </si>
  <si>
    <t>201300019845</t>
  </si>
  <si>
    <t>MI2111875821</t>
  </si>
  <si>
    <t>WI211177174</t>
  </si>
  <si>
    <t>MI2111875827</t>
  </si>
  <si>
    <t>WI211177185</t>
  </si>
  <si>
    <t>MI2111875835</t>
  </si>
  <si>
    <t>WI211177186</t>
  </si>
  <si>
    <t>MI2111875836</t>
  </si>
  <si>
    <t>WI211177188</t>
  </si>
  <si>
    <t>MI2111876051</t>
  </si>
  <si>
    <t>WI211177191</t>
  </si>
  <si>
    <t>MI2111876174</t>
  </si>
  <si>
    <t>WI211177197</t>
  </si>
  <si>
    <t>MI2111876176</t>
  </si>
  <si>
    <t>WI211177200</t>
  </si>
  <si>
    <t>MI2111876088</t>
  </si>
  <si>
    <t>WI211177244</t>
  </si>
  <si>
    <t>MI2111876676</t>
  </si>
  <si>
    <t>WI211177245</t>
  </si>
  <si>
    <t>MI2111876682</t>
  </si>
  <si>
    <t>WI211177321</t>
  </si>
  <si>
    <t>WI211177424</t>
  </si>
  <si>
    <t>WI211177524</t>
  </si>
  <si>
    <t>MI2111879641</t>
  </si>
  <si>
    <t>WI211177531</t>
  </si>
  <si>
    <t>MI2111879669</t>
  </si>
  <si>
    <t>WI211177594</t>
  </si>
  <si>
    <t>201100014210</t>
  </si>
  <si>
    <t>MI2111880335</t>
  </si>
  <si>
    <t>WI211177596</t>
  </si>
  <si>
    <t>MI2111880351</t>
  </si>
  <si>
    <t>WI211177602</t>
  </si>
  <si>
    <t>MI2111880423</t>
  </si>
  <si>
    <t>WI211177603</t>
  </si>
  <si>
    <t>MI2111880367</t>
  </si>
  <si>
    <t>WI211177691</t>
  </si>
  <si>
    <t>201300019884</t>
  </si>
  <si>
    <t>MI2111880874</t>
  </si>
  <si>
    <t>WI211177727</t>
  </si>
  <si>
    <t>201300019800</t>
  </si>
  <si>
    <t>MI2111881248</t>
  </si>
  <si>
    <t>WI211177870</t>
  </si>
  <si>
    <t>MI2111882714</t>
  </si>
  <si>
    <t>WI211177915</t>
  </si>
  <si>
    <t>MI2111883241</t>
  </si>
  <si>
    <t>WI211178193</t>
  </si>
  <si>
    <t>MI2111885816</t>
  </si>
  <si>
    <t>WI211178368</t>
  </si>
  <si>
    <t>WI211178375</t>
  </si>
  <si>
    <t>WI211178409</t>
  </si>
  <si>
    <t>201110012202</t>
  </si>
  <si>
    <t>MI2111888247</t>
  </si>
  <si>
    <t>WI211178413</t>
  </si>
  <si>
    <t>MI2111888241</t>
  </si>
  <si>
    <t>WI211178416</t>
  </si>
  <si>
    <t>MI2111888323</t>
  </si>
  <si>
    <t>WI211178420</t>
  </si>
  <si>
    <t>MI2111888309</t>
  </si>
  <si>
    <t>WI211178456</t>
  </si>
  <si>
    <t>201100014203</t>
  </si>
  <si>
    <t>MI2111888854</t>
  </si>
  <si>
    <t>WI211178474</t>
  </si>
  <si>
    <t>MI2111888932</t>
  </si>
  <si>
    <t>WI211178477</t>
  </si>
  <si>
    <t>MI2111888924</t>
  </si>
  <si>
    <t>WI211178486</t>
  </si>
  <si>
    <t>MI2111888944</t>
  </si>
  <si>
    <t>WI211178565</t>
  </si>
  <si>
    <t>MI2111889857</t>
  </si>
  <si>
    <t>WI211178600</t>
  </si>
  <si>
    <t>MI2111889877</t>
  </si>
  <si>
    <t>WI21117861</t>
  </si>
  <si>
    <t>201130012593</t>
  </si>
  <si>
    <t>MI211185269</t>
  </si>
  <si>
    <t>WI21117862</t>
  </si>
  <si>
    <t>201300019226</t>
  </si>
  <si>
    <t>MI211185062</t>
  </si>
  <si>
    <t>WI211178706</t>
  </si>
  <si>
    <t>201300019878</t>
  </si>
  <si>
    <t>MI2111891034</t>
  </si>
  <si>
    <t>WI211178747</t>
  </si>
  <si>
    <t>WI211178888</t>
  </si>
  <si>
    <t>201330003541</t>
  </si>
  <si>
    <t>MI2111892992</t>
  </si>
  <si>
    <t>WI211178950</t>
  </si>
  <si>
    <t>WI211178996</t>
  </si>
  <si>
    <t>WI211178998</t>
  </si>
  <si>
    <t>201300019891</t>
  </si>
  <si>
    <t>MI2111894257</t>
  </si>
  <si>
    <t>WI211179045</t>
  </si>
  <si>
    <t>WI211179103</t>
  </si>
  <si>
    <t>WI211179207</t>
  </si>
  <si>
    <t>201130012813</t>
  </si>
  <si>
    <t>MI2111896357</t>
  </si>
  <si>
    <t>WI211179640</t>
  </si>
  <si>
    <t>MI2111901299</t>
  </si>
  <si>
    <t>WI211179773</t>
  </si>
  <si>
    <t>MI2111902872</t>
  </si>
  <si>
    <t>WI211179878</t>
  </si>
  <si>
    <t>201100014199</t>
  </si>
  <si>
    <t>MI2111903381</t>
  </si>
  <si>
    <t>WI211180014</t>
  </si>
  <si>
    <t>MI2111904797</t>
  </si>
  <si>
    <t>WI211180042</t>
  </si>
  <si>
    <t>201300019877</t>
  </si>
  <si>
    <t>MI2111904952</t>
  </si>
  <si>
    <t>WI211180105</t>
  </si>
  <si>
    <t>201330003790</t>
  </si>
  <si>
    <t>MI2111905903</t>
  </si>
  <si>
    <t>WI211180153</t>
  </si>
  <si>
    <t>201130012759</t>
  </si>
  <si>
    <t>MI2111907012</t>
  </si>
  <si>
    <t>WI211180334</t>
  </si>
  <si>
    <t>201300019890</t>
  </si>
  <si>
    <t>MI2111908559</t>
  </si>
  <si>
    <t>WI211180356</t>
  </si>
  <si>
    <t>MI2111909066</t>
  </si>
  <si>
    <t>WI211180358</t>
  </si>
  <si>
    <t>MI2111909061</t>
  </si>
  <si>
    <t>WI211180507</t>
  </si>
  <si>
    <t>201330003915</t>
  </si>
  <si>
    <t>MI2111911372</t>
  </si>
  <si>
    <t>WI211180517</t>
  </si>
  <si>
    <t>201308007786</t>
  </si>
  <si>
    <t>MI2111911863</t>
  </si>
  <si>
    <t>WI211180597</t>
  </si>
  <si>
    <t>MI2111912686</t>
  </si>
  <si>
    <t>WI211180674</t>
  </si>
  <si>
    <t>201308007805</t>
  </si>
  <si>
    <t>MI2111913765</t>
  </si>
  <si>
    <t>WI211180683</t>
  </si>
  <si>
    <t>201300019868</t>
  </si>
  <si>
    <t>MI2111914034</t>
  </si>
  <si>
    <t>WI211180684</t>
  </si>
  <si>
    <t>MI2111914044</t>
  </si>
  <si>
    <t>WI211180692</t>
  </si>
  <si>
    <t>MI2111914048</t>
  </si>
  <si>
    <t>WI211180693</t>
  </si>
  <si>
    <t>MI2111914060</t>
  </si>
  <si>
    <t>WI211180694</t>
  </si>
  <si>
    <t>MI2111914122</t>
  </si>
  <si>
    <t>WI211180696</t>
  </si>
  <si>
    <t>MI2111914129</t>
  </si>
  <si>
    <t>WI211180803</t>
  </si>
  <si>
    <t>201308007782</t>
  </si>
  <si>
    <t>MI2111915262</t>
  </si>
  <si>
    <t>WI211180804</t>
  </si>
  <si>
    <t>MI2111915278</t>
  </si>
  <si>
    <t>WI211180814</t>
  </si>
  <si>
    <t>201300019895</t>
  </si>
  <si>
    <t>MI2111915330</t>
  </si>
  <si>
    <t>WI211180884</t>
  </si>
  <si>
    <t>201130012825</t>
  </si>
  <si>
    <t>MI2111916388</t>
  </si>
  <si>
    <t>WI211180960</t>
  </si>
  <si>
    <t>201130012803</t>
  </si>
  <si>
    <t>MI2111917206</t>
  </si>
  <si>
    <t>WI211180961</t>
  </si>
  <si>
    <t>MI2111917216</t>
  </si>
  <si>
    <t>WI211180972</t>
  </si>
  <si>
    <t>MI2111917229</t>
  </si>
  <si>
    <t>WI211180975</t>
  </si>
  <si>
    <t>MI2111917231</t>
  </si>
  <si>
    <t>WI211180978</t>
  </si>
  <si>
    <t>MI2111917240</t>
  </si>
  <si>
    <t>WI211180979</t>
  </si>
  <si>
    <t>MI2111917283</t>
  </si>
  <si>
    <t>WI211180982</t>
  </si>
  <si>
    <t>MI2111917295</t>
  </si>
  <si>
    <t>WI211180983</t>
  </si>
  <si>
    <t>MI2111917299</t>
  </si>
  <si>
    <t>WI211180985</t>
  </si>
  <si>
    <t>MI2111917301</t>
  </si>
  <si>
    <t>WI211181015</t>
  </si>
  <si>
    <t>201330003883</t>
  </si>
  <si>
    <t>MI2111918025</t>
  </si>
  <si>
    <t>WI211181016</t>
  </si>
  <si>
    <t>MI2111918040</t>
  </si>
  <si>
    <t>WI211181017</t>
  </si>
  <si>
    <t>MI2111918044</t>
  </si>
  <si>
    <t>WI211181018</t>
  </si>
  <si>
    <t>MI2111918048</t>
  </si>
  <si>
    <t>WI211181019</t>
  </si>
  <si>
    <t>MI2111918038</t>
  </si>
  <si>
    <t>WI211181021</t>
  </si>
  <si>
    <t>MI2111918054</t>
  </si>
  <si>
    <t>WI211181076</t>
  </si>
  <si>
    <t>201130012820</t>
  </si>
  <si>
    <t>MI2111918677</t>
  </si>
  <si>
    <t>WI211181081</t>
  </si>
  <si>
    <t>201300019899</t>
  </si>
  <si>
    <t>MI2111918750</t>
  </si>
  <si>
    <t>WI211181105</t>
  </si>
  <si>
    <t>201300019903</t>
  </si>
  <si>
    <t>MI2111919016</t>
  </si>
  <si>
    <t>WI211181232</t>
  </si>
  <si>
    <t>201330014321</t>
  </si>
  <si>
    <t>MI2111919861</t>
  </si>
  <si>
    <t>WI211181315</t>
  </si>
  <si>
    <t>WI211181318</t>
  </si>
  <si>
    <t>WI211181323</t>
  </si>
  <si>
    <t>WI211181324</t>
  </si>
  <si>
    <t>WI211181325</t>
  </si>
  <si>
    <t>WI211181327</t>
  </si>
  <si>
    <t>WI211181335</t>
  </si>
  <si>
    <t>WI211181337</t>
  </si>
  <si>
    <t>WI211181342</t>
  </si>
  <si>
    <t>WI211181343</t>
  </si>
  <si>
    <t>WI211181347</t>
  </si>
  <si>
    <t>WI211181350</t>
  </si>
  <si>
    <t>WI211181357</t>
  </si>
  <si>
    <t>WI21118137</t>
  </si>
  <si>
    <t>201130012639</t>
  </si>
  <si>
    <t>MI211187385</t>
  </si>
  <si>
    <t>WI211181372</t>
  </si>
  <si>
    <t>WI211181374</t>
  </si>
  <si>
    <t>WI211181383</t>
  </si>
  <si>
    <t>WI211181406</t>
  </si>
  <si>
    <t>WI211181421</t>
  </si>
  <si>
    <t>WI211181423</t>
  </si>
  <si>
    <t>WI211181522</t>
  </si>
  <si>
    <t>MI2111923323</t>
  </si>
  <si>
    <t>WI211181524</t>
  </si>
  <si>
    <t>MI2111923319</t>
  </si>
  <si>
    <t>WI211181526</t>
  </si>
  <si>
    <t>MI2111923327</t>
  </si>
  <si>
    <t>WI211181527</t>
  </si>
  <si>
    <t>MI2111923344</t>
  </si>
  <si>
    <t>WI211181528</t>
  </si>
  <si>
    <t>MI2111923372</t>
  </si>
  <si>
    <t>WI211181529</t>
  </si>
  <si>
    <t>MI2111923360</t>
  </si>
  <si>
    <t>WI211181530</t>
  </si>
  <si>
    <t>MI2111923380</t>
  </si>
  <si>
    <t>WI211181531</t>
  </si>
  <si>
    <t>MI2111923390</t>
  </si>
  <si>
    <t>WI211181532</t>
  </si>
  <si>
    <t>MI2111923399</t>
  </si>
  <si>
    <t>WI211181538</t>
  </si>
  <si>
    <t>MI2111923407</t>
  </si>
  <si>
    <t>WI211181672</t>
  </si>
  <si>
    <t>201130012824</t>
  </si>
  <si>
    <t>MI2111924943</t>
  </si>
  <si>
    <t>WI211181682</t>
  </si>
  <si>
    <t>MI2111924975</t>
  </si>
  <si>
    <t>WI211181685</t>
  </si>
  <si>
    <t>MI2111924979</t>
  </si>
  <si>
    <t>WI211181686</t>
  </si>
  <si>
    <t>MI2111924987</t>
  </si>
  <si>
    <t>WI211181688</t>
  </si>
  <si>
    <t>MI2111925024</t>
  </si>
  <si>
    <t>WI211181689</t>
  </si>
  <si>
    <t>MI2111925030</t>
  </si>
  <si>
    <t>WI211181820</t>
  </si>
  <si>
    <t>201300019763</t>
  </si>
  <si>
    <t>MI2111926724</t>
  </si>
  <si>
    <t>WI211182134</t>
  </si>
  <si>
    <t>201300019834</t>
  </si>
  <si>
    <t>MI2111929022</t>
  </si>
  <si>
    <t>WI211182146</t>
  </si>
  <si>
    <t>MI2111929205</t>
  </si>
  <si>
    <t>WI211182164</t>
  </si>
  <si>
    <t>MI2111929372</t>
  </si>
  <si>
    <t>WI211182170</t>
  </si>
  <si>
    <t>MI2111929389</t>
  </si>
  <si>
    <t>WI211182233</t>
  </si>
  <si>
    <t>201300019859</t>
  </si>
  <si>
    <t>MI2111929890</t>
  </si>
  <si>
    <t>WI211182290</t>
  </si>
  <si>
    <t>201300019809</t>
  </si>
  <si>
    <t>MI2111930796</t>
  </si>
  <si>
    <t>WI211182296</t>
  </si>
  <si>
    <t>201110012187</t>
  </si>
  <si>
    <t>MI2111930996</t>
  </si>
  <si>
    <t>WI211182299</t>
  </si>
  <si>
    <t>MI2111930984</t>
  </si>
  <si>
    <t>WI211182304</t>
  </si>
  <si>
    <t>MI2111930997</t>
  </si>
  <si>
    <t>WI211182315</t>
  </si>
  <si>
    <t>MI2111931006</t>
  </si>
  <si>
    <t>WI211182318</t>
  </si>
  <si>
    <t>MI2111931002</t>
  </si>
  <si>
    <t>WI211182321</t>
  </si>
  <si>
    <t>MI2111931064</t>
  </si>
  <si>
    <t>WI211182324</t>
  </si>
  <si>
    <t>MI2111931007</t>
  </si>
  <si>
    <t>WI211182331</t>
  </si>
  <si>
    <t>MI2111931067</t>
  </si>
  <si>
    <t>WI211182368</t>
  </si>
  <si>
    <t>201308007527</t>
  </si>
  <si>
    <t>MI2111931445</t>
  </si>
  <si>
    <t>WI211182385</t>
  </si>
  <si>
    <t>201340000452</t>
  </si>
  <si>
    <t>MI2111931655</t>
  </si>
  <si>
    <t>WI211182433</t>
  </si>
  <si>
    <t>201340000453</t>
  </si>
  <si>
    <t>MI2111932357</t>
  </si>
  <si>
    <t>WI211182459</t>
  </si>
  <si>
    <t>201330003900</t>
  </si>
  <si>
    <t>MI2111932719</t>
  </si>
  <si>
    <t>WI211182467</t>
  </si>
  <si>
    <t>WI211182588</t>
  </si>
  <si>
    <t>201330003931</t>
  </si>
  <si>
    <t>MI2111934602</t>
  </si>
  <si>
    <t>WI211182590</t>
  </si>
  <si>
    <t>MI2111934621</t>
  </si>
  <si>
    <t>WI211182602</t>
  </si>
  <si>
    <t>MI2111934651</t>
  </si>
  <si>
    <t>WI211182609</t>
  </si>
  <si>
    <t>MI2111934645</t>
  </si>
  <si>
    <t>WI21118262</t>
  </si>
  <si>
    <t>201300019154</t>
  </si>
  <si>
    <t>MI211188191</t>
  </si>
  <si>
    <t>WI211182639</t>
  </si>
  <si>
    <t>WI211182646</t>
  </si>
  <si>
    <t>WI21118268</t>
  </si>
  <si>
    <t>201330003292</t>
  </si>
  <si>
    <t>MI211188740</t>
  </si>
  <si>
    <t>WI211182690</t>
  </si>
  <si>
    <t>201110012209</t>
  </si>
  <si>
    <t>MI2111935658</t>
  </si>
  <si>
    <t>WI21118280</t>
  </si>
  <si>
    <t>MI211188791</t>
  </si>
  <si>
    <t>WI211182807</t>
  </si>
  <si>
    <t>201308007834</t>
  </si>
  <si>
    <t>MI2111936234</t>
  </si>
  <si>
    <t>WI21118283</t>
  </si>
  <si>
    <t>MI211188839</t>
  </si>
  <si>
    <t>WI211182834</t>
  </si>
  <si>
    <t>201330003926</t>
  </si>
  <si>
    <t>MI2111937145</t>
  </si>
  <si>
    <t>WI2111829</t>
  </si>
  <si>
    <t>WI211182928</t>
  </si>
  <si>
    <t>MI2111938407</t>
  </si>
  <si>
    <t>WI211182930</t>
  </si>
  <si>
    <t>MI2111938426</t>
  </si>
  <si>
    <t>WI21118294</t>
  </si>
  <si>
    <t>MI211188847</t>
  </si>
  <si>
    <t>WI21118304</t>
  </si>
  <si>
    <t>MI211188923</t>
  </si>
  <si>
    <t>WI211183067</t>
  </si>
  <si>
    <t>201100014218</t>
  </si>
  <si>
    <t>MI2111939788</t>
  </si>
  <si>
    <t>WI211183073</t>
  </si>
  <si>
    <t>MI2111939825</t>
  </si>
  <si>
    <t>WI211183075</t>
  </si>
  <si>
    <t>MI2111939810</t>
  </si>
  <si>
    <t>WI211183106</t>
  </si>
  <si>
    <t>201300019888</t>
  </si>
  <si>
    <t>MI2111940227</t>
  </si>
  <si>
    <t>WI211183176</t>
  </si>
  <si>
    <t>201130012834</t>
  </si>
  <si>
    <t>MI2111940927</t>
  </si>
  <si>
    <t>WI21118319</t>
  </si>
  <si>
    <t>MI211188896</t>
  </si>
  <si>
    <t>WI21118320</t>
  </si>
  <si>
    <t>MI211189216</t>
  </si>
  <si>
    <t>WI211183243</t>
  </si>
  <si>
    <t>201330003930</t>
  </si>
  <si>
    <t>MI2111941472</t>
  </si>
  <si>
    <t>WI211183275</t>
  </si>
  <si>
    <t>WI211183299</t>
  </si>
  <si>
    <t>201330003899</t>
  </si>
  <si>
    <t>MI2111941963</t>
  </si>
  <si>
    <t>WI211183306</t>
  </si>
  <si>
    <t>MI2111941970</t>
  </si>
  <si>
    <t>WI211183309</t>
  </si>
  <si>
    <t>MI2111941989</t>
  </si>
  <si>
    <t>WI211183317</t>
  </si>
  <si>
    <t>WI211183328</t>
  </si>
  <si>
    <t>WI211183332</t>
  </si>
  <si>
    <t>WI211183348</t>
  </si>
  <si>
    <t>WI21118342</t>
  </si>
  <si>
    <t>WI211183432</t>
  </si>
  <si>
    <t>201130012821</t>
  </si>
  <si>
    <t>MI2111943978</t>
  </si>
  <si>
    <t>WI211183442</t>
  </si>
  <si>
    <t>201330003912</t>
  </si>
  <si>
    <t>MI2111944420</t>
  </si>
  <si>
    <t>WI211183450</t>
  </si>
  <si>
    <t>201340000439</t>
  </si>
  <si>
    <t>MI2111944263</t>
  </si>
  <si>
    <t>WI211183608</t>
  </si>
  <si>
    <t>201340000447</t>
  </si>
  <si>
    <t>MI2111946470</t>
  </si>
  <si>
    <t>WI211183628</t>
  </si>
  <si>
    <t>201110012198</t>
  </si>
  <si>
    <t>MI2111946678</t>
  </si>
  <si>
    <t>WI211183667</t>
  </si>
  <si>
    <t>MI2111947565</t>
  </si>
  <si>
    <t>WI211183701</t>
  </si>
  <si>
    <t>201340000451</t>
  </si>
  <si>
    <t>MI2111948116</t>
  </si>
  <si>
    <t>WI211183735</t>
  </si>
  <si>
    <t>201340000448</t>
  </si>
  <si>
    <t>MI2111948509</t>
  </si>
  <si>
    <t>WI211183744</t>
  </si>
  <si>
    <t>MI2111948793</t>
  </si>
  <si>
    <t>WI211183785</t>
  </si>
  <si>
    <t>201340000449</t>
  </si>
  <si>
    <t>MI2111949176</t>
  </si>
  <si>
    <t>WI211183824</t>
  </si>
  <si>
    <t>201330003903</t>
  </si>
  <si>
    <t>MI2111949602</t>
  </si>
  <si>
    <t>WI211183863</t>
  </si>
  <si>
    <t>MI2111950539</t>
  </si>
  <si>
    <t>WI211183866</t>
  </si>
  <si>
    <t>MI2111950551</t>
  </si>
  <si>
    <t>WI211183868</t>
  </si>
  <si>
    <t>201340000441</t>
  </si>
  <si>
    <t>MI2111950389</t>
  </si>
  <si>
    <t>WI21118392</t>
  </si>
  <si>
    <t>MI211190033</t>
  </si>
  <si>
    <t>WI211184028</t>
  </si>
  <si>
    <t>WI211184063</t>
  </si>
  <si>
    <t>WI211184084</t>
  </si>
  <si>
    <t>WI211184167</t>
  </si>
  <si>
    <t>WI211184169</t>
  </si>
  <si>
    <t>201300019919</t>
  </si>
  <si>
    <t>MI2111953761</t>
  </si>
  <si>
    <t>WI211184176</t>
  </si>
  <si>
    <t>WI211184189</t>
  </si>
  <si>
    <t>WI211184235</t>
  </si>
  <si>
    <t>WI211184270</t>
  </si>
  <si>
    <t>WI211184317</t>
  </si>
  <si>
    <t>201300019917</t>
  </si>
  <si>
    <t>MI2111954850</t>
  </si>
  <si>
    <t>WI211184321</t>
  </si>
  <si>
    <t>WI211184333</t>
  </si>
  <si>
    <t>WI211184356</t>
  </si>
  <si>
    <t>201110012206</t>
  </si>
  <si>
    <t>MI2111955370</t>
  </si>
  <si>
    <t>WI211184359</t>
  </si>
  <si>
    <t>WI211184372</t>
  </si>
  <si>
    <t>WI211184380</t>
  </si>
  <si>
    <t>WI211184443</t>
  </si>
  <si>
    <t>WI211184614</t>
  </si>
  <si>
    <t>MI2111957848</t>
  </si>
  <si>
    <t>WI21118465</t>
  </si>
  <si>
    <t>201300019273</t>
  </si>
  <si>
    <t>MI211191081</t>
  </si>
  <si>
    <t>WI211184784</t>
  </si>
  <si>
    <t>WI211184792</t>
  </si>
  <si>
    <t>WI211184794</t>
  </si>
  <si>
    <t>201330014320</t>
  </si>
  <si>
    <t>MI2111959590</t>
  </si>
  <si>
    <t>WI211184799</t>
  </si>
  <si>
    <t>WI211184819</t>
  </si>
  <si>
    <t>WI211184833</t>
  </si>
  <si>
    <t>WI211184835</t>
  </si>
  <si>
    <t>201300019912</t>
  </si>
  <si>
    <t>MI2111959977</t>
  </si>
  <si>
    <t>WI211184843</t>
  </si>
  <si>
    <t>201330003946</t>
  </si>
  <si>
    <t>MI2111960182</t>
  </si>
  <si>
    <t>WI211184899</t>
  </si>
  <si>
    <t>201300019843</t>
  </si>
  <si>
    <t>MI2111960491</t>
  </si>
  <si>
    <t>WI211184900</t>
  </si>
  <si>
    <t>MI2111960520</t>
  </si>
  <si>
    <t>WI211184902</t>
  </si>
  <si>
    <t>MI2111960553</t>
  </si>
  <si>
    <t>WI211184905</t>
  </si>
  <si>
    <t>MI2111960539</t>
  </si>
  <si>
    <t>WI211184939</t>
  </si>
  <si>
    <t>201308007739</t>
  </si>
  <si>
    <t>MI2111960840</t>
  </si>
  <si>
    <t>WI211184941</t>
  </si>
  <si>
    <t>201130012836</t>
  </si>
  <si>
    <t>MI2111960833</t>
  </si>
  <si>
    <t>WI211184952</t>
  </si>
  <si>
    <t>201308007740</t>
  </si>
  <si>
    <t>MI2111961058</t>
  </si>
  <si>
    <t>WI211184968</t>
  </si>
  <si>
    <t>201330003897</t>
  </si>
  <si>
    <t>MI2111961219</t>
  </si>
  <si>
    <t>WI211184969</t>
  </si>
  <si>
    <t>MI2111961223</t>
  </si>
  <si>
    <t>WI211184970</t>
  </si>
  <si>
    <t>MI2111961234</t>
  </si>
  <si>
    <t>WI211184972</t>
  </si>
  <si>
    <t>MI2111961228</t>
  </si>
  <si>
    <t>WI211184974</t>
  </si>
  <si>
    <t>MI2111961244</t>
  </si>
  <si>
    <t>WI211184975</t>
  </si>
  <si>
    <t>MI2111961235</t>
  </si>
  <si>
    <t>WI211185006</t>
  </si>
  <si>
    <t>201300019892</t>
  </si>
  <si>
    <t>MI2111961872</t>
  </si>
  <si>
    <t>WI211185007</t>
  </si>
  <si>
    <t>MI2111961874</t>
  </si>
  <si>
    <t>WI211185008</t>
  </si>
  <si>
    <t>MI2111961875</t>
  </si>
  <si>
    <t>WI211185011</t>
  </si>
  <si>
    <t>MI2111961889</t>
  </si>
  <si>
    <t>WI211185012</t>
  </si>
  <si>
    <t>MI2111961892</t>
  </si>
  <si>
    <t>WI21118502</t>
  </si>
  <si>
    <t>WI211185055</t>
  </si>
  <si>
    <t>201308007863</t>
  </si>
  <si>
    <t>MI2111962845</t>
  </si>
  <si>
    <t>WI21118529</t>
  </si>
  <si>
    <t>WI211185569</t>
  </si>
  <si>
    <t>MI2111966388</t>
  </si>
  <si>
    <t>WI211185585</t>
  </si>
  <si>
    <t>MI2111966808</t>
  </si>
  <si>
    <t>WI211185789</t>
  </si>
  <si>
    <t>MI2111969930</t>
  </si>
  <si>
    <t>WI211185820</t>
  </si>
  <si>
    <t>MI2111970447</t>
  </si>
  <si>
    <t>WI211185828</t>
  </si>
  <si>
    <t>MI2111970561</t>
  </si>
  <si>
    <t>WI211185849</t>
  </si>
  <si>
    <t>WI211185850</t>
  </si>
  <si>
    <t>WI211185851</t>
  </si>
  <si>
    <t>WI211185852</t>
  </si>
  <si>
    <t>WI211185853</t>
  </si>
  <si>
    <t>WI211185854</t>
  </si>
  <si>
    <t>WI211185860</t>
  </si>
  <si>
    <t>WI211185861</t>
  </si>
  <si>
    <t>WI211185865</t>
  </si>
  <si>
    <t>WI211185866</t>
  </si>
  <si>
    <t>WI211185867</t>
  </si>
  <si>
    <t>WI211185868</t>
  </si>
  <si>
    <t>WI211185869</t>
  </si>
  <si>
    <t>WI211185873</t>
  </si>
  <si>
    <t>WI211185874</t>
  </si>
  <si>
    <t>WI21118589</t>
  </si>
  <si>
    <t>WI2111859</t>
  </si>
  <si>
    <t>201130012621</t>
  </si>
  <si>
    <t>MI211112671</t>
  </si>
  <si>
    <t>WI211186390</t>
  </si>
  <si>
    <t>201330003947</t>
  </si>
  <si>
    <t>MI2111976454</t>
  </si>
  <si>
    <t>WI211186394</t>
  </si>
  <si>
    <t>MI2111976447</t>
  </si>
  <si>
    <t>WI211186452</t>
  </si>
  <si>
    <t>201100014224</t>
  </si>
  <si>
    <t>MI2111977460</t>
  </si>
  <si>
    <t>WI211186458</t>
  </si>
  <si>
    <t>MI2111977480</t>
  </si>
  <si>
    <t>WI211186459</t>
  </si>
  <si>
    <t>MI2111977454</t>
  </si>
  <si>
    <t>WI211186591</t>
  </si>
  <si>
    <t>201300019865</t>
  </si>
  <si>
    <t>MI2111978738</t>
  </si>
  <si>
    <t>WI211186593</t>
  </si>
  <si>
    <t>MI2111978752</t>
  </si>
  <si>
    <t>WI211186597</t>
  </si>
  <si>
    <t>MI2111978782</t>
  </si>
  <si>
    <t>WI211186603</t>
  </si>
  <si>
    <t>MI2111978755</t>
  </si>
  <si>
    <t>WI211186613</t>
  </si>
  <si>
    <t>201330003922</t>
  </si>
  <si>
    <t>MI2111979055</t>
  </si>
  <si>
    <t>WI211186614</t>
  </si>
  <si>
    <t>MI2111979066</t>
  </si>
  <si>
    <t>WI211186619</t>
  </si>
  <si>
    <t>MI2111979147</t>
  </si>
  <si>
    <t>WI211186620</t>
  </si>
  <si>
    <t>MI2111979158</t>
  </si>
  <si>
    <t>WI211186623</t>
  </si>
  <si>
    <t>MI2111979165</t>
  </si>
  <si>
    <t>WI211186626</t>
  </si>
  <si>
    <t>MI2111979278</t>
  </si>
  <si>
    <t>WI211186638</t>
  </si>
  <si>
    <t>MI2111979368</t>
  </si>
  <si>
    <t>WI211186640</t>
  </si>
  <si>
    <t>MI2111979378</t>
  </si>
  <si>
    <t>WI211186650</t>
  </si>
  <si>
    <t>MI2111979415</t>
  </si>
  <si>
    <t>WI211186657</t>
  </si>
  <si>
    <t>MI2111979412</t>
  </si>
  <si>
    <t>WI211186660</t>
  </si>
  <si>
    <t>MI2111979437</t>
  </si>
  <si>
    <t>WI211186661</t>
  </si>
  <si>
    <t>MI2111979426</t>
  </si>
  <si>
    <t>WI21118680</t>
  </si>
  <si>
    <t>WI211186816</t>
  </si>
  <si>
    <t>201330003941</t>
  </si>
  <si>
    <t>MI2111981413</t>
  </si>
  <si>
    <t>WI211186834</t>
  </si>
  <si>
    <t>MI2111981469</t>
  </si>
  <si>
    <t>WI211186840</t>
  </si>
  <si>
    <t>MI2111981523</t>
  </si>
  <si>
    <t>WI211186946</t>
  </si>
  <si>
    <t>201130012795</t>
  </si>
  <si>
    <t>MI2111981998</t>
  </si>
  <si>
    <t>WI211187034</t>
  </si>
  <si>
    <t>201118000622</t>
  </si>
  <si>
    <t>MI2111983204</t>
  </si>
  <si>
    <t>WI211187183</t>
  </si>
  <si>
    <t>MI2111984850</t>
  </si>
  <si>
    <t>WI211187193</t>
  </si>
  <si>
    <t>WI211187245</t>
  </si>
  <si>
    <t>WI211187275</t>
  </si>
  <si>
    <t>MI2111986294</t>
  </si>
  <si>
    <t>WI211187293</t>
  </si>
  <si>
    <t>MI2111986565</t>
  </si>
  <si>
    <t>WI211187352</t>
  </si>
  <si>
    <t>201348000196</t>
  </si>
  <si>
    <t>MI2111987643</t>
  </si>
  <si>
    <t>WI211187415</t>
  </si>
  <si>
    <t>201300019930</t>
  </si>
  <si>
    <t>MI2111988213</t>
  </si>
  <si>
    <t>WI211187469</t>
  </si>
  <si>
    <t>MI2111988587</t>
  </si>
  <si>
    <t>WI211187477</t>
  </si>
  <si>
    <t>MI2111988861</t>
  </si>
  <si>
    <t>WI211187562</t>
  </si>
  <si>
    <t>201100014211</t>
  </si>
  <si>
    <t>MI2111989857</t>
  </si>
  <si>
    <t>WI211187615</t>
  </si>
  <si>
    <t>201300019504</t>
  </si>
  <si>
    <t>MI2111990652</t>
  </si>
  <si>
    <t>WI211187677</t>
  </si>
  <si>
    <t>201308007836</t>
  </si>
  <si>
    <t>MI2111991343</t>
  </si>
  <si>
    <t>WI211187910</t>
  </si>
  <si>
    <t>201338000079</t>
  </si>
  <si>
    <t>MI2111994336</t>
  </si>
  <si>
    <t>WI211187956</t>
  </si>
  <si>
    <t>201100014220</t>
  </si>
  <si>
    <t>MI2111994620</t>
  </si>
  <si>
    <t>WI211188034</t>
  </si>
  <si>
    <t>201130012830</t>
  </si>
  <si>
    <t>MI2111995737</t>
  </si>
  <si>
    <t>Sanjana Uttekar</t>
  </si>
  <si>
    <t>WI211188037</t>
  </si>
  <si>
    <t>MI2111996196</t>
  </si>
  <si>
    <t>WI211188040</t>
  </si>
  <si>
    <t>MI2111996208</t>
  </si>
  <si>
    <t>WI211188042</t>
  </si>
  <si>
    <t>MI2111996229</t>
  </si>
  <si>
    <t>WI211188099</t>
  </si>
  <si>
    <t>201130012838</t>
  </si>
  <si>
    <t>MI2111996878</t>
  </si>
  <si>
    <t>WI211188100</t>
  </si>
  <si>
    <t>201100014227</t>
  </si>
  <si>
    <t>MI2111996806</t>
  </si>
  <si>
    <t>WI211188165</t>
  </si>
  <si>
    <t>MI2111997837</t>
  </si>
  <si>
    <t>WI211188173</t>
  </si>
  <si>
    <t>MI2111997877</t>
  </si>
  <si>
    <t>WI21118818</t>
  </si>
  <si>
    <t>WI211188189</t>
  </si>
  <si>
    <t>MI2111998002</t>
  </si>
  <si>
    <t>WI211188206</t>
  </si>
  <si>
    <t>MI2111998123</t>
  </si>
  <si>
    <t>WI211188314</t>
  </si>
  <si>
    <t>201130012793</t>
  </si>
  <si>
    <t>MI2111999165</t>
  </si>
  <si>
    <t>WI211188319</t>
  </si>
  <si>
    <t>MI2111999426</t>
  </si>
  <si>
    <t>WI21118835</t>
  </si>
  <si>
    <t>WI211188365</t>
  </si>
  <si>
    <t>MI2111999985</t>
  </si>
  <si>
    <t>WI211188404</t>
  </si>
  <si>
    <t>201110012181</t>
  </si>
  <si>
    <t>MI21111000255</t>
  </si>
  <si>
    <t>WI211188433</t>
  </si>
  <si>
    <t>MI21111000464</t>
  </si>
  <si>
    <t>WI21118845</t>
  </si>
  <si>
    <t>WI211188450</t>
  </si>
  <si>
    <t>MI21111000530</t>
  </si>
  <si>
    <t>WI211188490</t>
  </si>
  <si>
    <t>MI21111000597</t>
  </si>
  <si>
    <t>WI211188512</t>
  </si>
  <si>
    <t>MI21111000630</t>
  </si>
  <si>
    <t>WI211188520</t>
  </si>
  <si>
    <t>MI21111000642</t>
  </si>
  <si>
    <t>WI211188527</t>
  </si>
  <si>
    <t>MI21111000690</t>
  </si>
  <si>
    <t>WI211188554</t>
  </si>
  <si>
    <t>MI21111000617</t>
  </si>
  <si>
    <t>WI211188594</t>
  </si>
  <si>
    <t>MI21111002708</t>
  </si>
  <si>
    <t>WI211188733</t>
  </si>
  <si>
    <t>201300019900</t>
  </si>
  <si>
    <t>MI21111003981</t>
  </si>
  <si>
    <t>WI211188876</t>
  </si>
  <si>
    <t>201330003964</t>
  </si>
  <si>
    <t>MI21111006763</t>
  </si>
  <si>
    <t>WI211188879</t>
  </si>
  <si>
    <t>MI21111006773</t>
  </si>
  <si>
    <t>WI211188884</t>
  </si>
  <si>
    <t>MI21111006769</t>
  </si>
  <si>
    <t>WI211188920</t>
  </si>
  <si>
    <t>MI21111006786</t>
  </si>
  <si>
    <t>WI211188985</t>
  </si>
  <si>
    <t>WI211188998</t>
  </si>
  <si>
    <t>201100014213</t>
  </si>
  <si>
    <t>MI21111007496</t>
  </si>
  <si>
    <t>WI211189100</t>
  </si>
  <si>
    <t>201300019936</t>
  </si>
  <si>
    <t>MI21111009152</t>
  </si>
  <si>
    <t>WI211189119</t>
  </si>
  <si>
    <t>201330003921</t>
  </si>
  <si>
    <t>MI21111008921</t>
  </si>
  <si>
    <t>WI211189170</t>
  </si>
  <si>
    <t>201330003934</t>
  </si>
  <si>
    <t>MI21111009563</t>
  </si>
  <si>
    <t>WI211189185</t>
  </si>
  <si>
    <t>201130012797</t>
  </si>
  <si>
    <t>MI21111009849</t>
  </si>
  <si>
    <t>WI211189192</t>
  </si>
  <si>
    <t>MI21111009854</t>
  </si>
  <si>
    <t>WI211189197</t>
  </si>
  <si>
    <t>MI21111009815</t>
  </si>
  <si>
    <t>WI211189201</t>
  </si>
  <si>
    <t>MI21111009938</t>
  </si>
  <si>
    <t>WI211189236</t>
  </si>
  <si>
    <t>201300019934</t>
  </si>
  <si>
    <t>MI21111010084</t>
  </si>
  <si>
    <t>WI211189571</t>
  </si>
  <si>
    <t>201300019798</t>
  </si>
  <si>
    <t>MI21111013114</t>
  </si>
  <si>
    <t>WI211189656</t>
  </si>
  <si>
    <t>WI211189661</t>
  </si>
  <si>
    <t>WI211189665</t>
  </si>
  <si>
    <t>201100014225</t>
  </si>
  <si>
    <t>MI21111014101</t>
  </si>
  <si>
    <t>WI211189667</t>
  </si>
  <si>
    <t>MI21111014042</t>
  </si>
  <si>
    <t>WI211189670</t>
  </si>
  <si>
    <t>MI21111014226</t>
  </si>
  <si>
    <t>WI211189671</t>
  </si>
  <si>
    <t>WI211189707</t>
  </si>
  <si>
    <t>201130012814</t>
  </si>
  <si>
    <t>MI21111014836</t>
  </si>
  <si>
    <t>WI211189713</t>
  </si>
  <si>
    <t>MI21111014848</t>
  </si>
  <si>
    <t>WI211189715</t>
  </si>
  <si>
    <t>MI21111014854</t>
  </si>
  <si>
    <t>WI211189777</t>
  </si>
  <si>
    <t>201130012845</t>
  </si>
  <si>
    <t>MI21111015523</t>
  </si>
  <si>
    <t>WI211189784</t>
  </si>
  <si>
    <t>201330003954</t>
  </si>
  <si>
    <t>MI21111015760</t>
  </si>
  <si>
    <t>WI211189788</t>
  </si>
  <si>
    <t>201308007824</t>
  </si>
  <si>
    <t>MI21111015656</t>
  </si>
  <si>
    <t>WI211189793</t>
  </si>
  <si>
    <t>201308007832</t>
  </si>
  <si>
    <t>MI21111015779</t>
  </si>
  <si>
    <t>WI211189810</t>
  </si>
  <si>
    <t>MI21111016151</t>
  </si>
  <si>
    <t>WI211189812</t>
  </si>
  <si>
    <t>MI21111016131</t>
  </si>
  <si>
    <t>WI211189969</t>
  </si>
  <si>
    <t>201308007871</t>
  </si>
  <si>
    <t>MI21111017487</t>
  </si>
  <si>
    <t>WI211190</t>
  </si>
  <si>
    <t>MI21101156921</t>
  </si>
  <si>
    <t>WI211190033</t>
  </si>
  <si>
    <t>201130012607</t>
  </si>
  <si>
    <t>MI21111018300</t>
  </si>
  <si>
    <t>WI211190040</t>
  </si>
  <si>
    <t>MI21111018459</t>
  </si>
  <si>
    <t>WI211190136</t>
  </si>
  <si>
    <t>201110012000</t>
  </si>
  <si>
    <t>MI21111019455</t>
  </si>
  <si>
    <t>WI211190138</t>
  </si>
  <si>
    <t>MI21111019463</t>
  </si>
  <si>
    <t>WI211190145</t>
  </si>
  <si>
    <t>MI21111019496</t>
  </si>
  <si>
    <t>WI211190148</t>
  </si>
  <si>
    <t>MI21111019483</t>
  </si>
  <si>
    <t>WI211190149</t>
  </si>
  <si>
    <t>MI21111019500</t>
  </si>
  <si>
    <t>WI211190158</t>
  </si>
  <si>
    <t>MI21111019514</t>
  </si>
  <si>
    <t>WI211190165</t>
  </si>
  <si>
    <t>MI21111019609</t>
  </si>
  <si>
    <t>WI211190198</t>
  </si>
  <si>
    <t>201330003949</t>
  </si>
  <si>
    <t>MI21111019794</t>
  </si>
  <si>
    <t>WI211190199</t>
  </si>
  <si>
    <t>MI21111019804</t>
  </si>
  <si>
    <t>WI211190201</t>
  </si>
  <si>
    <t>MI21111019801</t>
  </si>
  <si>
    <t>WI211190202</t>
  </si>
  <si>
    <t>MI21111019813</t>
  </si>
  <si>
    <t>WI211190262</t>
  </si>
  <si>
    <t>201300019946</t>
  </si>
  <si>
    <t>MI21111019906</t>
  </si>
  <si>
    <t>WI211190270</t>
  </si>
  <si>
    <t>201100014235</t>
  </si>
  <si>
    <t>MI21111020105</t>
  </si>
  <si>
    <t>WI211190337</t>
  </si>
  <si>
    <t>201100014239</t>
  </si>
  <si>
    <t>MI21111021213</t>
  </si>
  <si>
    <t>WI211190395</t>
  </si>
  <si>
    <t>201330003382</t>
  </si>
  <si>
    <t>MI21111021635</t>
  </si>
  <si>
    <t>WI211190398</t>
  </si>
  <si>
    <t>MI21111021651</t>
  </si>
  <si>
    <t>WI211190401</t>
  </si>
  <si>
    <t>MI21111021638</t>
  </si>
  <si>
    <t>WI211190405</t>
  </si>
  <si>
    <t>201100014244</t>
  </si>
  <si>
    <t>MI21111021711</t>
  </si>
  <si>
    <t>WI211190431</t>
  </si>
  <si>
    <t>MI21111022405</t>
  </si>
  <si>
    <t>WI211190432</t>
  </si>
  <si>
    <t>MI21111022406</t>
  </si>
  <si>
    <t>WI211190457</t>
  </si>
  <si>
    <t>201130012815</t>
  </si>
  <si>
    <t>MI21111022901</t>
  </si>
  <si>
    <t>WI211190458</t>
  </si>
  <si>
    <t>MI21111022903</t>
  </si>
  <si>
    <t>WI211190459</t>
  </si>
  <si>
    <t>MI21111022904</t>
  </si>
  <si>
    <t>WI211190460</t>
  </si>
  <si>
    <t>201100014190</t>
  </si>
  <si>
    <t>MI21111022955</t>
  </si>
  <si>
    <t>WI211190461</t>
  </si>
  <si>
    <t>201300019644</t>
  </si>
  <si>
    <t>MI21111022977</t>
  </si>
  <si>
    <t>WI211190463</t>
  </si>
  <si>
    <t>MI21111022984</t>
  </si>
  <si>
    <t>WI211190464</t>
  </si>
  <si>
    <t>MI21111022987</t>
  </si>
  <si>
    <t>WI21119050</t>
  </si>
  <si>
    <t>MI211197802</t>
  </si>
  <si>
    <t>WI211190523</t>
  </si>
  <si>
    <t>WI211190525</t>
  </si>
  <si>
    <t>WI211190526</t>
  </si>
  <si>
    <t>WI211190527</t>
  </si>
  <si>
    <t>WI211190528</t>
  </si>
  <si>
    <t>WI211190540</t>
  </si>
  <si>
    <t>WI211190543</t>
  </si>
  <si>
    <t>WI211190549</t>
  </si>
  <si>
    <t>WI211190556</t>
  </si>
  <si>
    <t>WI21119095</t>
  </si>
  <si>
    <t>MI211198083</t>
  </si>
  <si>
    <t>WI21119097</t>
  </si>
  <si>
    <t>MI211198116</t>
  </si>
  <si>
    <t>WI21119098</t>
  </si>
  <si>
    <t>MI211198216</t>
  </si>
  <si>
    <t>WI211191</t>
  </si>
  <si>
    <t>201110012102</t>
  </si>
  <si>
    <t>MI21101156321</t>
  </si>
  <si>
    <t>WI21119102</t>
  </si>
  <si>
    <t>MI211198386</t>
  </si>
  <si>
    <t>WI21119108</t>
  </si>
  <si>
    <t>MI211198439</t>
  </si>
  <si>
    <t>WI21119112</t>
  </si>
  <si>
    <t>MI211198478</t>
  </si>
  <si>
    <t>WI21119132</t>
  </si>
  <si>
    <t>MI211197997</t>
  </si>
  <si>
    <t>WI21119144</t>
  </si>
  <si>
    <t>201330003328</t>
  </si>
  <si>
    <t>MI211199152</t>
  </si>
  <si>
    <t>WI21119151</t>
  </si>
  <si>
    <t>MI211199365</t>
  </si>
  <si>
    <t>WI21119155</t>
  </si>
  <si>
    <t>MI211199276</t>
  </si>
  <si>
    <t>WI2111917</t>
  </si>
  <si>
    <t>WI21119276</t>
  </si>
  <si>
    <t>201130012646</t>
  </si>
  <si>
    <t>MI2111102256</t>
  </si>
  <si>
    <t>WI21119342</t>
  </si>
  <si>
    <t>201110012117</t>
  </si>
  <si>
    <t>MI2111103339</t>
  </si>
  <si>
    <t>WI21119400</t>
  </si>
  <si>
    <t>201100014080</t>
  </si>
  <si>
    <t>MI2111103614</t>
  </si>
  <si>
    <t>WI21119427</t>
  </si>
  <si>
    <t>201100014076</t>
  </si>
  <si>
    <t>MI2111104448</t>
  </si>
  <si>
    <t>WI21119537</t>
  </si>
  <si>
    <t>MI2111106830</t>
  </si>
  <si>
    <t>WI211196</t>
  </si>
  <si>
    <t>201330014281</t>
  </si>
  <si>
    <t>MI21101158797</t>
  </si>
  <si>
    <t>WI21119612</t>
  </si>
  <si>
    <t>201330003326</t>
  </si>
  <si>
    <t>MI2111108312</t>
  </si>
  <si>
    <t>WI21119614</t>
  </si>
  <si>
    <t>201130012588</t>
  </si>
  <si>
    <t>MI2111108328</t>
  </si>
  <si>
    <t>WI21119618</t>
  </si>
  <si>
    <t>MI2111108340</t>
  </si>
  <si>
    <t>WI21119619</t>
  </si>
  <si>
    <t>MI2111108345</t>
  </si>
  <si>
    <t>WI21119620</t>
  </si>
  <si>
    <t>201330003325</t>
  </si>
  <si>
    <t>MI2111108323</t>
  </si>
  <si>
    <t>WI21119744</t>
  </si>
  <si>
    <t>WI21119748</t>
  </si>
  <si>
    <t>WI21119752</t>
  </si>
  <si>
    <t>WI21119754</t>
  </si>
  <si>
    <t>WI21119756</t>
  </si>
  <si>
    <t>WI21119764</t>
  </si>
  <si>
    <t>WI21119771</t>
  </si>
  <si>
    <t>WI21119774</t>
  </si>
  <si>
    <t>WI21119776</t>
  </si>
  <si>
    <t>WI21119779</t>
  </si>
  <si>
    <t>WI21119782</t>
  </si>
  <si>
    <t>WI21119786</t>
  </si>
  <si>
    <t>WI21119800</t>
  </si>
  <si>
    <t>WI21119809</t>
  </si>
  <si>
    <t>WI21119996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</si>
</sst>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5"/>
  <cols>
    <col min="1" max="1" width="17.5703125" customWidth="1"/>
    <col min="2" max="2" width="44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44530.458377499999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44500.958333333336</v>
      </c>
    </row>
    <row r="10" spans="1:2">
      <c r="A10" t="s">
        <v>16</v>
      </c>
      <c r="B10" s="1">
        <v>44530.458377499999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868"/>
  <sheetViews>
    <sheetView tabSelected="1" topLeftCell="E1" workbookViewId="0">
      <selection activeCell="G2" sqref="G1:G2"/>
    </sheetView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HYPERLINK("capsilon://?command=openfolder&amp;siteaddress=FAM.docvelocity-na8.net&amp;folderid=FXDDB516B7-8F42-077F-3A34-03C7022192C5","FX211013309")</f>
        <v>FX211013309</v>
      </c>
      <c r="F2" t="s">
        <v>19</v>
      </c>
      <c r="G2" t="s">
        <v>19</v>
      </c>
      <c r="H2" t="s">
        <v>83</v>
      </c>
      <c r="I2" t="s">
        <v>84</v>
      </c>
      <c r="J2">
        <v>258</v>
      </c>
      <c r="K2" t="s">
        <v>85</v>
      </c>
      <c r="L2" t="s">
        <v>86</v>
      </c>
      <c r="M2" t="s">
        <v>87</v>
      </c>
      <c r="N2">
        <v>2</v>
      </c>
      <c r="O2" s="1">
        <v>44501.276747685188</v>
      </c>
      <c r="P2" s="1">
        <v>44501.323587962965</v>
      </c>
      <c r="Q2">
        <v>1338</v>
      </c>
      <c r="R2">
        <v>2709</v>
      </c>
      <c r="S2" t="b">
        <v>0</v>
      </c>
      <c r="T2" t="s">
        <v>88</v>
      </c>
      <c r="U2" t="b">
        <v>1</v>
      </c>
      <c r="V2" t="s">
        <v>89</v>
      </c>
      <c r="W2" s="1">
        <v>44501.292824074073</v>
      </c>
      <c r="X2">
        <v>1110</v>
      </c>
      <c r="Y2">
        <v>195</v>
      </c>
      <c r="Z2">
        <v>0</v>
      </c>
      <c r="AA2">
        <v>195</v>
      </c>
      <c r="AB2">
        <v>0</v>
      </c>
      <c r="AC2">
        <v>112</v>
      </c>
      <c r="AD2">
        <v>63</v>
      </c>
      <c r="AE2">
        <v>0</v>
      </c>
      <c r="AF2">
        <v>0</v>
      </c>
      <c r="AG2">
        <v>0</v>
      </c>
      <c r="AH2" t="s">
        <v>90</v>
      </c>
      <c r="AI2" s="1">
        <v>44501.323587962965</v>
      </c>
      <c r="AJ2">
        <v>1571</v>
      </c>
      <c r="AK2">
        <v>0</v>
      </c>
      <c r="AL2">
        <v>0</v>
      </c>
      <c r="AM2">
        <v>0</v>
      </c>
      <c r="AN2">
        <v>0</v>
      </c>
      <c r="AO2">
        <v>0</v>
      </c>
      <c r="AP2">
        <v>63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HYPERLINK("capsilon://?command=openfolder&amp;siteaddress=FAM.docvelocity-na8.net&amp;folderid=FX51F5EC64-66B6-F9C2-7D17-0D8FE6323947","FX211014084")</f>
        <v>FX211014084</v>
      </c>
      <c r="F3" t="s">
        <v>19</v>
      </c>
      <c r="G3" t="s">
        <v>19</v>
      </c>
      <c r="H3" t="s">
        <v>83</v>
      </c>
      <c r="I3" t="s">
        <v>93</v>
      </c>
      <c r="J3">
        <v>96</v>
      </c>
      <c r="K3" t="s">
        <v>85</v>
      </c>
      <c r="L3" t="s">
        <v>86</v>
      </c>
      <c r="M3" t="s">
        <v>87</v>
      </c>
      <c r="N3">
        <v>1</v>
      </c>
      <c r="O3" s="1">
        <v>44503.399675925924</v>
      </c>
      <c r="P3" s="1">
        <v>44503.656319444446</v>
      </c>
      <c r="Q3">
        <v>21345</v>
      </c>
      <c r="R3">
        <v>829</v>
      </c>
      <c r="S3" t="b">
        <v>0</v>
      </c>
      <c r="T3" t="s">
        <v>88</v>
      </c>
      <c r="U3" t="b">
        <v>0</v>
      </c>
      <c r="V3" t="s">
        <v>94</v>
      </c>
      <c r="W3" s="1">
        <v>44503.656319444446</v>
      </c>
      <c r="X3">
        <v>153</v>
      </c>
      <c r="Y3">
        <v>0</v>
      </c>
      <c r="Z3">
        <v>0</v>
      </c>
      <c r="AA3">
        <v>0</v>
      </c>
      <c r="AB3">
        <v>0</v>
      </c>
      <c r="AC3">
        <v>0</v>
      </c>
      <c r="AD3">
        <v>96</v>
      </c>
      <c r="AE3">
        <v>92</v>
      </c>
      <c r="AF3">
        <v>0</v>
      </c>
      <c r="AG3">
        <v>2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HYPERLINK("capsilon://?command=openfolder&amp;siteaddress=FAM.docvelocity-na8.net&amp;folderid=FXD7267D25-3DED-510D-A0E6-BDD69693E139","FX211011653")</f>
        <v>FX211011653</v>
      </c>
      <c r="F4" t="s">
        <v>19</v>
      </c>
      <c r="G4" t="s">
        <v>19</v>
      </c>
      <c r="H4" t="s">
        <v>83</v>
      </c>
      <c r="I4" t="s">
        <v>97</v>
      </c>
      <c r="J4">
        <v>283</v>
      </c>
      <c r="K4" t="s">
        <v>85</v>
      </c>
      <c r="L4" t="s">
        <v>86</v>
      </c>
      <c r="M4" t="s">
        <v>87</v>
      </c>
      <c r="N4">
        <v>2</v>
      </c>
      <c r="O4" s="1">
        <v>44501.28597222222</v>
      </c>
      <c r="P4" s="1">
        <v>44501.376921296294</v>
      </c>
      <c r="Q4">
        <v>2467</v>
      </c>
      <c r="R4">
        <v>5391</v>
      </c>
      <c r="S4" t="b">
        <v>0</v>
      </c>
      <c r="T4" t="s">
        <v>88</v>
      </c>
      <c r="U4" t="b">
        <v>1</v>
      </c>
      <c r="V4" t="s">
        <v>98</v>
      </c>
      <c r="W4" s="1">
        <v>44501.339803240742</v>
      </c>
      <c r="X4">
        <v>2390</v>
      </c>
      <c r="Y4">
        <v>291</v>
      </c>
      <c r="Z4">
        <v>0</v>
      </c>
      <c r="AA4">
        <v>291</v>
      </c>
      <c r="AB4">
        <v>0</v>
      </c>
      <c r="AC4">
        <v>137</v>
      </c>
      <c r="AD4">
        <v>-8</v>
      </c>
      <c r="AE4">
        <v>0</v>
      </c>
      <c r="AF4">
        <v>0</v>
      </c>
      <c r="AG4">
        <v>0</v>
      </c>
      <c r="AH4" t="s">
        <v>99</v>
      </c>
      <c r="AI4" s="1">
        <v>44501.376921296294</v>
      </c>
      <c r="AJ4">
        <v>2981</v>
      </c>
      <c r="AK4">
        <v>1</v>
      </c>
      <c r="AL4">
        <v>0</v>
      </c>
      <c r="AM4">
        <v>1</v>
      </c>
      <c r="AN4">
        <v>0</v>
      </c>
      <c r="AO4">
        <v>2</v>
      </c>
      <c r="AP4">
        <v>-9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>
      <c r="A5" t="s">
        <v>100</v>
      </c>
      <c r="B5" t="s">
        <v>80</v>
      </c>
      <c r="C5" t="s">
        <v>101</v>
      </c>
      <c r="D5" t="s">
        <v>82</v>
      </c>
      <c r="E5" s="2" t="str">
        <f>HYPERLINK("capsilon://?command=openfolder&amp;siteaddress=FAM.docvelocity-na8.net&amp;folderid=FX28AB77DB-BBA1-3969-971D-798A9C96924F","FX211010552")</f>
        <v>FX211010552</v>
      </c>
      <c r="F5" t="s">
        <v>19</v>
      </c>
      <c r="G5" t="s">
        <v>19</v>
      </c>
      <c r="H5" t="s">
        <v>83</v>
      </c>
      <c r="I5" t="s">
        <v>102</v>
      </c>
      <c r="J5">
        <v>126</v>
      </c>
      <c r="K5" t="s">
        <v>85</v>
      </c>
      <c r="L5" t="s">
        <v>86</v>
      </c>
      <c r="M5" t="s">
        <v>87</v>
      </c>
      <c r="N5">
        <v>1</v>
      </c>
      <c r="O5" s="1">
        <v>44503.430601851855</v>
      </c>
      <c r="P5" s="1">
        <v>44503.666331018518</v>
      </c>
      <c r="Q5">
        <v>19045</v>
      </c>
      <c r="R5">
        <v>1322</v>
      </c>
      <c r="S5" t="b">
        <v>0</v>
      </c>
      <c r="T5" t="s">
        <v>88</v>
      </c>
      <c r="U5" t="b">
        <v>0</v>
      </c>
      <c r="V5" t="s">
        <v>94</v>
      </c>
      <c r="W5" s="1">
        <v>44503.666331018518</v>
      </c>
      <c r="X5">
        <v>864</v>
      </c>
      <c r="Y5">
        <v>27</v>
      </c>
      <c r="Z5">
        <v>0</v>
      </c>
      <c r="AA5">
        <v>27</v>
      </c>
      <c r="AB5">
        <v>0</v>
      </c>
      <c r="AC5">
        <v>0</v>
      </c>
      <c r="AD5">
        <v>99</v>
      </c>
      <c r="AE5">
        <v>85</v>
      </c>
      <c r="AF5">
        <v>0</v>
      </c>
      <c r="AG5">
        <v>6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HYPERLINK("capsilon://?command=openfolder&amp;siteaddress=FAM.docvelocity-na8.net&amp;folderid=FX84D3BAA0-4622-95B0-A136-39EF8C059878","FX2111714")</f>
        <v>FX2111714</v>
      </c>
      <c r="F6" t="s">
        <v>19</v>
      </c>
      <c r="G6" t="s">
        <v>19</v>
      </c>
      <c r="H6" t="s">
        <v>83</v>
      </c>
      <c r="I6" t="s">
        <v>105</v>
      </c>
      <c r="J6">
        <v>182</v>
      </c>
      <c r="K6" t="s">
        <v>85</v>
      </c>
      <c r="L6" t="s">
        <v>86</v>
      </c>
      <c r="M6" t="s">
        <v>87</v>
      </c>
      <c r="N6">
        <v>2</v>
      </c>
      <c r="O6" s="1">
        <v>44503.447638888887</v>
      </c>
      <c r="P6" s="1">
        <v>44503.559398148151</v>
      </c>
      <c r="Q6">
        <v>7482</v>
      </c>
      <c r="R6">
        <v>2174</v>
      </c>
      <c r="S6" t="b">
        <v>0</v>
      </c>
      <c r="T6" t="s">
        <v>88</v>
      </c>
      <c r="U6" t="b">
        <v>0</v>
      </c>
      <c r="V6" t="s">
        <v>89</v>
      </c>
      <c r="W6" s="1">
        <v>44503.467719907407</v>
      </c>
      <c r="X6">
        <v>1187</v>
      </c>
      <c r="Y6">
        <v>161</v>
      </c>
      <c r="Z6">
        <v>0</v>
      </c>
      <c r="AA6">
        <v>161</v>
      </c>
      <c r="AB6">
        <v>0</v>
      </c>
      <c r="AC6">
        <v>139</v>
      </c>
      <c r="AD6">
        <v>21</v>
      </c>
      <c r="AE6">
        <v>0</v>
      </c>
      <c r="AF6">
        <v>0</v>
      </c>
      <c r="AG6">
        <v>0</v>
      </c>
      <c r="AH6" t="s">
        <v>106</v>
      </c>
      <c r="AI6" s="1">
        <v>44503.559398148151</v>
      </c>
      <c r="AJ6">
        <v>987</v>
      </c>
      <c r="AK6">
        <v>2</v>
      </c>
      <c r="AL6">
        <v>0</v>
      </c>
      <c r="AM6">
        <v>2</v>
      </c>
      <c r="AN6">
        <v>0</v>
      </c>
      <c r="AO6">
        <v>2</v>
      </c>
      <c r="AP6">
        <v>19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HYPERLINK("capsilon://?command=openfolder&amp;siteaddress=FAM.docvelocity-na8.net&amp;folderid=FX35EAA46C-11A9-65BA-99A0-0DE3B1DF171B","FX211013791")</f>
        <v>FX211013791</v>
      </c>
      <c r="F7" t="s">
        <v>19</v>
      </c>
      <c r="G7" t="s">
        <v>19</v>
      </c>
      <c r="H7" t="s">
        <v>83</v>
      </c>
      <c r="I7" t="s">
        <v>109</v>
      </c>
      <c r="J7">
        <v>224</v>
      </c>
      <c r="K7" t="s">
        <v>85</v>
      </c>
      <c r="L7" t="s">
        <v>86</v>
      </c>
      <c r="M7" t="s">
        <v>87</v>
      </c>
      <c r="N7">
        <v>2</v>
      </c>
      <c r="O7" s="1">
        <v>44501.294374999998</v>
      </c>
      <c r="P7" s="1">
        <v>44501.420497685183</v>
      </c>
      <c r="Q7">
        <v>6002</v>
      </c>
      <c r="R7">
        <v>4895</v>
      </c>
      <c r="S7" t="b">
        <v>0</v>
      </c>
      <c r="T7" t="s">
        <v>88</v>
      </c>
      <c r="U7" t="b">
        <v>1</v>
      </c>
      <c r="V7" t="s">
        <v>110</v>
      </c>
      <c r="W7" s="1">
        <v>44501.370995370373</v>
      </c>
      <c r="X7">
        <v>1292</v>
      </c>
      <c r="Y7">
        <v>205</v>
      </c>
      <c r="Z7">
        <v>0</v>
      </c>
      <c r="AA7">
        <v>205</v>
      </c>
      <c r="AB7">
        <v>0</v>
      </c>
      <c r="AC7">
        <v>127</v>
      </c>
      <c r="AD7">
        <v>19</v>
      </c>
      <c r="AE7">
        <v>0</v>
      </c>
      <c r="AF7">
        <v>0</v>
      </c>
      <c r="AG7">
        <v>0</v>
      </c>
      <c r="AH7" t="s">
        <v>90</v>
      </c>
      <c r="AI7" s="1">
        <v>44501.420497685183</v>
      </c>
      <c r="AJ7">
        <v>3475</v>
      </c>
      <c r="AK7">
        <v>5</v>
      </c>
      <c r="AL7">
        <v>0</v>
      </c>
      <c r="AM7">
        <v>5</v>
      </c>
      <c r="AN7">
        <v>0</v>
      </c>
      <c r="AO7">
        <v>5</v>
      </c>
      <c r="AP7">
        <v>14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>
      <c r="A8" t="s">
        <v>111</v>
      </c>
      <c r="B8" t="s">
        <v>80</v>
      </c>
      <c r="C8" t="s">
        <v>112</v>
      </c>
      <c r="D8" t="s">
        <v>82</v>
      </c>
      <c r="E8" s="2" t="str">
        <f>HYPERLINK("capsilon://?command=openfolder&amp;siteaddress=FAM.docvelocity-na8.net&amp;folderid=FX70550FC4-57FF-A9FE-0638-BA6EA05854C4","FX21111351")</f>
        <v>FX21111351</v>
      </c>
      <c r="F8" t="s">
        <v>19</v>
      </c>
      <c r="G8" t="s">
        <v>19</v>
      </c>
      <c r="H8" t="s">
        <v>83</v>
      </c>
      <c r="I8" t="s">
        <v>113</v>
      </c>
      <c r="J8">
        <v>57</v>
      </c>
      <c r="K8" t="s">
        <v>85</v>
      </c>
      <c r="L8" t="s">
        <v>86</v>
      </c>
      <c r="M8" t="s">
        <v>87</v>
      </c>
      <c r="N8">
        <v>1</v>
      </c>
      <c r="O8" s="1">
        <v>44503.460057870368</v>
      </c>
      <c r="P8" s="1">
        <v>44503.670590277776</v>
      </c>
      <c r="Q8">
        <v>17480</v>
      </c>
      <c r="R8">
        <v>710</v>
      </c>
      <c r="S8" t="b">
        <v>0</v>
      </c>
      <c r="T8" t="s">
        <v>88</v>
      </c>
      <c r="U8" t="b">
        <v>0</v>
      </c>
      <c r="V8" t="s">
        <v>94</v>
      </c>
      <c r="W8" s="1">
        <v>44503.670590277776</v>
      </c>
      <c r="X8">
        <v>368</v>
      </c>
      <c r="Y8">
        <v>0</v>
      </c>
      <c r="Z8">
        <v>0</v>
      </c>
      <c r="AA8">
        <v>0</v>
      </c>
      <c r="AB8">
        <v>0</v>
      </c>
      <c r="AC8">
        <v>0</v>
      </c>
      <c r="AD8">
        <v>57</v>
      </c>
      <c r="AE8">
        <v>48</v>
      </c>
      <c r="AF8">
        <v>0</v>
      </c>
      <c r="AG8">
        <v>5</v>
      </c>
      <c r="AH8" t="s">
        <v>88</v>
      </c>
      <c r="AI8" t="s">
        <v>88</v>
      </c>
      <c r="AJ8" t="s">
        <v>88</v>
      </c>
      <c r="AK8" t="s">
        <v>88</v>
      </c>
      <c r="AL8" t="s">
        <v>88</v>
      </c>
      <c r="AM8" t="s">
        <v>88</v>
      </c>
      <c r="AN8" t="s">
        <v>88</v>
      </c>
      <c r="AO8" t="s">
        <v>88</v>
      </c>
      <c r="AP8" t="s">
        <v>88</v>
      </c>
      <c r="AQ8" t="s">
        <v>88</v>
      </c>
      <c r="AR8" t="s">
        <v>88</v>
      </c>
      <c r="AS8" t="s">
        <v>88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>
      <c r="A9" t="s">
        <v>114</v>
      </c>
      <c r="B9" t="s">
        <v>80</v>
      </c>
      <c r="C9" t="s">
        <v>115</v>
      </c>
      <c r="D9" t="s">
        <v>82</v>
      </c>
      <c r="E9" s="2" t="str">
        <f>HYPERLINK("capsilon://?command=openfolder&amp;siteaddress=FAM.docvelocity-na8.net&amp;folderid=FXEBE3CA85-83D2-F2C2-8141-A4ADA95A73A3","FX21111118")</f>
        <v>FX21111118</v>
      </c>
      <c r="F9" t="s">
        <v>19</v>
      </c>
      <c r="G9" t="s">
        <v>19</v>
      </c>
      <c r="H9" t="s">
        <v>83</v>
      </c>
      <c r="I9" t="s">
        <v>116</v>
      </c>
      <c r="J9">
        <v>37</v>
      </c>
      <c r="K9" t="s">
        <v>85</v>
      </c>
      <c r="L9" t="s">
        <v>86</v>
      </c>
      <c r="M9" t="s">
        <v>87</v>
      </c>
      <c r="N9">
        <v>2</v>
      </c>
      <c r="O9" s="1">
        <v>44503.465891203705</v>
      </c>
      <c r="P9" s="1">
        <v>44503.549560185187</v>
      </c>
      <c r="Q9">
        <v>6869</v>
      </c>
      <c r="R9">
        <v>360</v>
      </c>
      <c r="S9" t="b">
        <v>0</v>
      </c>
      <c r="T9" t="s">
        <v>88</v>
      </c>
      <c r="U9" t="b">
        <v>0</v>
      </c>
      <c r="V9" t="s">
        <v>117</v>
      </c>
      <c r="W9" s="1">
        <v>44503.470231481479</v>
      </c>
      <c r="X9">
        <v>224</v>
      </c>
      <c r="Y9">
        <v>39</v>
      </c>
      <c r="Z9">
        <v>0</v>
      </c>
      <c r="AA9">
        <v>39</v>
      </c>
      <c r="AB9">
        <v>0</v>
      </c>
      <c r="AC9">
        <v>25</v>
      </c>
      <c r="AD9">
        <v>-2</v>
      </c>
      <c r="AE9">
        <v>0</v>
      </c>
      <c r="AF9">
        <v>0</v>
      </c>
      <c r="AG9">
        <v>0</v>
      </c>
      <c r="AH9" t="s">
        <v>118</v>
      </c>
      <c r="AI9" s="1">
        <v>44503.549560185187</v>
      </c>
      <c r="AJ9">
        <v>123</v>
      </c>
      <c r="AK9">
        <v>1</v>
      </c>
      <c r="AL9">
        <v>0</v>
      </c>
      <c r="AM9">
        <v>1</v>
      </c>
      <c r="AN9">
        <v>0</v>
      </c>
      <c r="AO9">
        <v>1</v>
      </c>
      <c r="AP9">
        <v>-3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>
      <c r="A10" t="s">
        <v>119</v>
      </c>
      <c r="B10" t="s">
        <v>80</v>
      </c>
      <c r="C10" t="s">
        <v>115</v>
      </c>
      <c r="D10" t="s">
        <v>82</v>
      </c>
      <c r="E10" s="2" t="str">
        <f>HYPERLINK("capsilon://?command=openfolder&amp;siteaddress=FAM.docvelocity-na8.net&amp;folderid=FXEBE3CA85-83D2-F2C2-8141-A4ADA95A73A3","FX21111118")</f>
        <v>FX21111118</v>
      </c>
      <c r="F10" t="s">
        <v>19</v>
      </c>
      <c r="G10" t="s">
        <v>19</v>
      </c>
      <c r="H10" t="s">
        <v>83</v>
      </c>
      <c r="I10" t="s">
        <v>120</v>
      </c>
      <c r="J10">
        <v>37</v>
      </c>
      <c r="K10" t="s">
        <v>85</v>
      </c>
      <c r="L10" t="s">
        <v>86</v>
      </c>
      <c r="M10" t="s">
        <v>87</v>
      </c>
      <c r="N10">
        <v>2</v>
      </c>
      <c r="O10" s="1">
        <v>44503.466192129628</v>
      </c>
      <c r="P10" s="1">
        <v>44503.560949074075</v>
      </c>
      <c r="Q10">
        <v>6730</v>
      </c>
      <c r="R10">
        <v>1457</v>
      </c>
      <c r="S10" t="b">
        <v>0</v>
      </c>
      <c r="T10" t="s">
        <v>88</v>
      </c>
      <c r="U10" t="b">
        <v>0</v>
      </c>
      <c r="V10" t="s">
        <v>89</v>
      </c>
      <c r="W10" s="1">
        <v>44503.472696759258</v>
      </c>
      <c r="X10">
        <v>429</v>
      </c>
      <c r="Y10">
        <v>39</v>
      </c>
      <c r="Z10">
        <v>0</v>
      </c>
      <c r="AA10">
        <v>39</v>
      </c>
      <c r="AB10">
        <v>0</v>
      </c>
      <c r="AC10">
        <v>30</v>
      </c>
      <c r="AD10">
        <v>-2</v>
      </c>
      <c r="AE10">
        <v>0</v>
      </c>
      <c r="AF10">
        <v>0</v>
      </c>
      <c r="AG10">
        <v>0</v>
      </c>
      <c r="AH10" t="s">
        <v>90</v>
      </c>
      <c r="AI10" s="1">
        <v>44503.560949074075</v>
      </c>
      <c r="AJ10">
        <v>1024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-2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>
      <c r="A11" t="s">
        <v>121</v>
      </c>
      <c r="B11" t="s">
        <v>80</v>
      </c>
      <c r="C11" t="s">
        <v>115</v>
      </c>
      <c r="D11" t="s">
        <v>82</v>
      </c>
      <c r="E11" s="2" t="str">
        <f>HYPERLINK("capsilon://?command=openfolder&amp;siteaddress=FAM.docvelocity-na8.net&amp;folderid=FXEBE3CA85-83D2-F2C2-8141-A4ADA95A73A3","FX21111118")</f>
        <v>FX21111118</v>
      </c>
      <c r="F11" t="s">
        <v>19</v>
      </c>
      <c r="G11" t="s">
        <v>19</v>
      </c>
      <c r="H11" t="s">
        <v>83</v>
      </c>
      <c r="I11" t="s">
        <v>122</v>
      </c>
      <c r="J11">
        <v>26</v>
      </c>
      <c r="K11" t="s">
        <v>85</v>
      </c>
      <c r="L11" t="s">
        <v>86</v>
      </c>
      <c r="M11" t="s">
        <v>87</v>
      </c>
      <c r="N11">
        <v>2</v>
      </c>
      <c r="O11" s="1">
        <v>44503.467106481483</v>
      </c>
      <c r="P11" s="1">
        <v>44503.551261574074</v>
      </c>
      <c r="Q11">
        <v>6867</v>
      </c>
      <c r="R11">
        <v>404</v>
      </c>
      <c r="S11" t="b">
        <v>0</v>
      </c>
      <c r="T11" t="s">
        <v>88</v>
      </c>
      <c r="U11" t="b">
        <v>0</v>
      </c>
      <c r="V11" t="s">
        <v>123</v>
      </c>
      <c r="W11" s="1">
        <v>44503.471134259256</v>
      </c>
      <c r="X11">
        <v>258</v>
      </c>
      <c r="Y11">
        <v>21</v>
      </c>
      <c r="Z11">
        <v>0</v>
      </c>
      <c r="AA11">
        <v>21</v>
      </c>
      <c r="AB11">
        <v>0</v>
      </c>
      <c r="AC11">
        <v>3</v>
      </c>
      <c r="AD11">
        <v>5</v>
      </c>
      <c r="AE11">
        <v>0</v>
      </c>
      <c r="AF11">
        <v>0</v>
      </c>
      <c r="AG11">
        <v>0</v>
      </c>
      <c r="AH11" t="s">
        <v>118</v>
      </c>
      <c r="AI11" s="1">
        <v>44503.551261574074</v>
      </c>
      <c r="AJ11">
        <v>146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>
      <c r="A12" t="s">
        <v>124</v>
      </c>
      <c r="B12" t="s">
        <v>80</v>
      </c>
      <c r="C12" t="s">
        <v>115</v>
      </c>
      <c r="D12" t="s">
        <v>82</v>
      </c>
      <c r="E12" s="2" t="str">
        <f>HYPERLINK("capsilon://?command=openfolder&amp;siteaddress=FAM.docvelocity-na8.net&amp;folderid=FXEBE3CA85-83D2-F2C2-8141-A4ADA95A73A3","FX21111118")</f>
        <v>FX21111118</v>
      </c>
      <c r="F12" t="s">
        <v>19</v>
      </c>
      <c r="G12" t="s">
        <v>19</v>
      </c>
      <c r="H12" t="s">
        <v>83</v>
      </c>
      <c r="I12" t="s">
        <v>125</v>
      </c>
      <c r="J12">
        <v>26</v>
      </c>
      <c r="K12" t="s">
        <v>85</v>
      </c>
      <c r="L12" t="s">
        <v>86</v>
      </c>
      <c r="M12" t="s">
        <v>87</v>
      </c>
      <c r="N12">
        <v>2</v>
      </c>
      <c r="O12" s="1">
        <v>44503.467418981483</v>
      </c>
      <c r="P12" s="1">
        <v>44503.552569444444</v>
      </c>
      <c r="Q12">
        <v>7072</v>
      </c>
      <c r="R12">
        <v>285</v>
      </c>
      <c r="S12" t="b">
        <v>0</v>
      </c>
      <c r="T12" t="s">
        <v>88</v>
      </c>
      <c r="U12" t="b">
        <v>0</v>
      </c>
      <c r="V12" t="s">
        <v>98</v>
      </c>
      <c r="W12" s="1">
        <v>44503.471203703702</v>
      </c>
      <c r="X12">
        <v>173</v>
      </c>
      <c r="Y12">
        <v>21</v>
      </c>
      <c r="Z12">
        <v>0</v>
      </c>
      <c r="AA12">
        <v>21</v>
      </c>
      <c r="AB12">
        <v>0</v>
      </c>
      <c r="AC12">
        <v>3</v>
      </c>
      <c r="AD12">
        <v>5</v>
      </c>
      <c r="AE12">
        <v>0</v>
      </c>
      <c r="AF12">
        <v>0</v>
      </c>
      <c r="AG12">
        <v>0</v>
      </c>
      <c r="AH12" t="s">
        <v>118</v>
      </c>
      <c r="AI12" s="1">
        <v>44503.552569444444</v>
      </c>
      <c r="AJ12">
        <v>112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5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>
      <c r="A13" t="s">
        <v>126</v>
      </c>
      <c r="B13" t="s">
        <v>80</v>
      </c>
      <c r="C13" t="s">
        <v>127</v>
      </c>
      <c r="D13" t="s">
        <v>82</v>
      </c>
      <c r="E13" s="2" t="str">
        <f>HYPERLINK("capsilon://?command=openfolder&amp;siteaddress=FAM.docvelocity-na8.net&amp;folderid=FX7547553A-3A95-519D-BBA7-0EECB626B47C","FX21111004")</f>
        <v>FX21111004</v>
      </c>
      <c r="F13" t="s">
        <v>19</v>
      </c>
      <c r="G13" t="s">
        <v>19</v>
      </c>
      <c r="H13" t="s">
        <v>83</v>
      </c>
      <c r="I13" t="s">
        <v>128</v>
      </c>
      <c r="J13">
        <v>26</v>
      </c>
      <c r="K13" t="s">
        <v>85</v>
      </c>
      <c r="L13" t="s">
        <v>86</v>
      </c>
      <c r="M13" t="s">
        <v>87</v>
      </c>
      <c r="N13">
        <v>1</v>
      </c>
      <c r="O13" s="1">
        <v>44503.467962962961</v>
      </c>
      <c r="P13" s="1">
        <v>44503.673761574071</v>
      </c>
      <c r="Q13">
        <v>17318</v>
      </c>
      <c r="R13">
        <v>463</v>
      </c>
      <c r="S13" t="b">
        <v>0</v>
      </c>
      <c r="T13" t="s">
        <v>88</v>
      </c>
      <c r="U13" t="b">
        <v>0</v>
      </c>
      <c r="V13" t="s">
        <v>94</v>
      </c>
      <c r="W13" s="1">
        <v>44503.673761574071</v>
      </c>
      <c r="X13">
        <v>273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26</v>
      </c>
      <c r="AE13">
        <v>21</v>
      </c>
      <c r="AF13">
        <v>0</v>
      </c>
      <c r="AG13">
        <v>2</v>
      </c>
      <c r="AH13" t="s">
        <v>88</v>
      </c>
      <c r="AI13" t="s">
        <v>88</v>
      </c>
      <c r="AJ13" t="s">
        <v>88</v>
      </c>
      <c r="AK13" t="s">
        <v>88</v>
      </c>
      <c r="AL13" t="s">
        <v>88</v>
      </c>
      <c r="AM13" t="s">
        <v>88</v>
      </c>
      <c r="AN13" t="s">
        <v>88</v>
      </c>
      <c r="AO13" t="s">
        <v>88</v>
      </c>
      <c r="AP13" t="s">
        <v>88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>
      <c r="A14" t="s">
        <v>129</v>
      </c>
      <c r="B14" t="s">
        <v>80</v>
      </c>
      <c r="C14" t="s">
        <v>127</v>
      </c>
      <c r="D14" t="s">
        <v>82</v>
      </c>
      <c r="E14" s="2" t="str">
        <f>HYPERLINK("capsilon://?command=openfolder&amp;siteaddress=FAM.docvelocity-na8.net&amp;folderid=FX7547553A-3A95-519D-BBA7-0EECB626B47C","FX21111004")</f>
        <v>FX21111004</v>
      </c>
      <c r="F14" t="s">
        <v>19</v>
      </c>
      <c r="G14" t="s">
        <v>19</v>
      </c>
      <c r="H14" t="s">
        <v>83</v>
      </c>
      <c r="I14" t="s">
        <v>130</v>
      </c>
      <c r="J14">
        <v>31</v>
      </c>
      <c r="K14" t="s">
        <v>85</v>
      </c>
      <c r="L14" t="s">
        <v>86</v>
      </c>
      <c r="M14" t="s">
        <v>87</v>
      </c>
      <c r="N14">
        <v>2</v>
      </c>
      <c r="O14" s="1">
        <v>44503.468831018516</v>
      </c>
      <c r="P14" s="1">
        <v>44503.555509259262</v>
      </c>
      <c r="Q14">
        <v>6492</v>
      </c>
      <c r="R14">
        <v>997</v>
      </c>
      <c r="S14" t="b">
        <v>0</v>
      </c>
      <c r="T14" t="s">
        <v>88</v>
      </c>
      <c r="U14" t="b">
        <v>0</v>
      </c>
      <c r="V14" t="s">
        <v>131</v>
      </c>
      <c r="W14" s="1">
        <v>44503.478298611109</v>
      </c>
      <c r="X14">
        <v>744</v>
      </c>
      <c r="Y14">
        <v>83</v>
      </c>
      <c r="Z14">
        <v>0</v>
      </c>
      <c r="AA14">
        <v>83</v>
      </c>
      <c r="AB14">
        <v>0</v>
      </c>
      <c r="AC14">
        <v>64</v>
      </c>
      <c r="AD14">
        <v>-52</v>
      </c>
      <c r="AE14">
        <v>0</v>
      </c>
      <c r="AF14">
        <v>0</v>
      </c>
      <c r="AG14">
        <v>0</v>
      </c>
      <c r="AH14" t="s">
        <v>118</v>
      </c>
      <c r="AI14" s="1">
        <v>44503.555509259262</v>
      </c>
      <c r="AJ14">
        <v>253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-52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>
      <c r="A15" t="s">
        <v>132</v>
      </c>
      <c r="B15" t="s">
        <v>80</v>
      </c>
      <c r="C15" t="s">
        <v>127</v>
      </c>
      <c r="D15" t="s">
        <v>82</v>
      </c>
      <c r="E15" s="2" t="str">
        <f>HYPERLINK("capsilon://?command=openfolder&amp;siteaddress=FAM.docvelocity-na8.net&amp;folderid=FX7547553A-3A95-519D-BBA7-0EECB626B47C","FX21111004")</f>
        <v>FX21111004</v>
      </c>
      <c r="F15" t="s">
        <v>19</v>
      </c>
      <c r="G15" t="s">
        <v>19</v>
      </c>
      <c r="H15" t="s">
        <v>83</v>
      </c>
      <c r="I15" t="s">
        <v>133</v>
      </c>
      <c r="J15">
        <v>76</v>
      </c>
      <c r="K15" t="s">
        <v>85</v>
      </c>
      <c r="L15" t="s">
        <v>86</v>
      </c>
      <c r="M15" t="s">
        <v>87</v>
      </c>
      <c r="N15">
        <v>2</v>
      </c>
      <c r="O15" s="1">
        <v>44503.469687500001</v>
      </c>
      <c r="P15" s="1">
        <v>44503.559259259258</v>
      </c>
      <c r="Q15">
        <v>7247</v>
      </c>
      <c r="R15">
        <v>492</v>
      </c>
      <c r="S15" t="b">
        <v>0</v>
      </c>
      <c r="T15" t="s">
        <v>88</v>
      </c>
      <c r="U15" t="b">
        <v>0</v>
      </c>
      <c r="V15" t="s">
        <v>117</v>
      </c>
      <c r="W15" s="1">
        <v>44503.472395833334</v>
      </c>
      <c r="X15">
        <v>169</v>
      </c>
      <c r="Y15">
        <v>57</v>
      </c>
      <c r="Z15">
        <v>0</v>
      </c>
      <c r="AA15">
        <v>57</v>
      </c>
      <c r="AB15">
        <v>0</v>
      </c>
      <c r="AC15">
        <v>18</v>
      </c>
      <c r="AD15">
        <v>19</v>
      </c>
      <c r="AE15">
        <v>0</v>
      </c>
      <c r="AF15">
        <v>0</v>
      </c>
      <c r="AG15">
        <v>0</v>
      </c>
      <c r="AH15" t="s">
        <v>118</v>
      </c>
      <c r="AI15" s="1">
        <v>44503.559259259258</v>
      </c>
      <c r="AJ15">
        <v>323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19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>
      <c r="A16" t="s">
        <v>134</v>
      </c>
      <c r="B16" t="s">
        <v>80</v>
      </c>
      <c r="C16" t="s">
        <v>127</v>
      </c>
      <c r="D16" t="s">
        <v>82</v>
      </c>
      <c r="E16" s="2" t="str">
        <f>HYPERLINK("capsilon://?command=openfolder&amp;siteaddress=FAM.docvelocity-na8.net&amp;folderid=FX7547553A-3A95-519D-BBA7-0EECB626B47C","FX21111004")</f>
        <v>FX21111004</v>
      </c>
      <c r="F16" t="s">
        <v>19</v>
      </c>
      <c r="G16" t="s">
        <v>19</v>
      </c>
      <c r="H16" t="s">
        <v>83</v>
      </c>
      <c r="I16" t="s">
        <v>135</v>
      </c>
      <c r="J16">
        <v>76</v>
      </c>
      <c r="K16" t="s">
        <v>85</v>
      </c>
      <c r="L16" t="s">
        <v>86</v>
      </c>
      <c r="M16" t="s">
        <v>87</v>
      </c>
      <c r="N16">
        <v>2</v>
      </c>
      <c r="O16" s="1">
        <v>44503.470300925925</v>
      </c>
      <c r="P16" s="1">
        <v>44503.56082175926</v>
      </c>
      <c r="Q16">
        <v>7403</v>
      </c>
      <c r="R16">
        <v>418</v>
      </c>
      <c r="S16" t="b">
        <v>0</v>
      </c>
      <c r="T16" t="s">
        <v>88</v>
      </c>
      <c r="U16" t="b">
        <v>0</v>
      </c>
      <c r="V16" t="s">
        <v>98</v>
      </c>
      <c r="W16" s="1">
        <v>44503.474490740744</v>
      </c>
      <c r="X16">
        <v>284</v>
      </c>
      <c r="Y16">
        <v>57</v>
      </c>
      <c r="Z16">
        <v>0</v>
      </c>
      <c r="AA16">
        <v>57</v>
      </c>
      <c r="AB16">
        <v>0</v>
      </c>
      <c r="AC16">
        <v>21</v>
      </c>
      <c r="AD16">
        <v>19</v>
      </c>
      <c r="AE16">
        <v>0</v>
      </c>
      <c r="AF16">
        <v>0</v>
      </c>
      <c r="AG16">
        <v>0</v>
      </c>
      <c r="AH16" t="s">
        <v>118</v>
      </c>
      <c r="AI16" s="1">
        <v>44503.56082175926</v>
      </c>
      <c r="AJ16">
        <v>134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>
      <c r="A17" t="s">
        <v>136</v>
      </c>
      <c r="B17" t="s">
        <v>80</v>
      </c>
      <c r="C17" t="s">
        <v>127</v>
      </c>
      <c r="D17" t="s">
        <v>82</v>
      </c>
      <c r="E17" s="2" t="str">
        <f>HYPERLINK("capsilon://?command=openfolder&amp;siteaddress=FAM.docvelocity-na8.net&amp;folderid=FX7547553A-3A95-519D-BBA7-0EECB626B47C","FX21111004")</f>
        <v>FX21111004</v>
      </c>
      <c r="F17" t="s">
        <v>19</v>
      </c>
      <c r="G17" t="s">
        <v>19</v>
      </c>
      <c r="H17" t="s">
        <v>83</v>
      </c>
      <c r="I17" t="s">
        <v>137</v>
      </c>
      <c r="J17">
        <v>26</v>
      </c>
      <c r="K17" t="s">
        <v>85</v>
      </c>
      <c r="L17" t="s">
        <v>86</v>
      </c>
      <c r="M17" t="s">
        <v>87</v>
      </c>
      <c r="N17">
        <v>2</v>
      </c>
      <c r="O17" s="1">
        <v>44503.470729166664</v>
      </c>
      <c r="P17" s="1">
        <v>44503.562418981484</v>
      </c>
      <c r="Q17">
        <v>7311</v>
      </c>
      <c r="R17">
        <v>611</v>
      </c>
      <c r="S17" t="b">
        <v>0</v>
      </c>
      <c r="T17" t="s">
        <v>88</v>
      </c>
      <c r="U17" t="b">
        <v>0</v>
      </c>
      <c r="V17" t="s">
        <v>123</v>
      </c>
      <c r="W17" s="1">
        <v>44503.475706018522</v>
      </c>
      <c r="X17">
        <v>351</v>
      </c>
      <c r="Y17">
        <v>21</v>
      </c>
      <c r="Z17">
        <v>0</v>
      </c>
      <c r="AA17">
        <v>21</v>
      </c>
      <c r="AB17">
        <v>0</v>
      </c>
      <c r="AC17">
        <v>7</v>
      </c>
      <c r="AD17">
        <v>5</v>
      </c>
      <c r="AE17">
        <v>0</v>
      </c>
      <c r="AF17">
        <v>0</v>
      </c>
      <c r="AG17">
        <v>0</v>
      </c>
      <c r="AH17" t="s">
        <v>106</v>
      </c>
      <c r="AI17" s="1">
        <v>44503.562418981484</v>
      </c>
      <c r="AJ17">
        <v>260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>
      <c r="A18" t="s">
        <v>138</v>
      </c>
      <c r="B18" t="s">
        <v>80</v>
      </c>
      <c r="C18" t="s">
        <v>127</v>
      </c>
      <c r="D18" t="s">
        <v>82</v>
      </c>
      <c r="E18" s="2" t="str">
        <f>HYPERLINK("capsilon://?command=openfolder&amp;siteaddress=FAM.docvelocity-na8.net&amp;folderid=FX7547553A-3A95-519D-BBA7-0EECB626B47C","FX21111004")</f>
        <v>FX21111004</v>
      </c>
      <c r="F18" t="s">
        <v>19</v>
      </c>
      <c r="G18" t="s">
        <v>19</v>
      </c>
      <c r="H18" t="s">
        <v>83</v>
      </c>
      <c r="I18" t="s">
        <v>139</v>
      </c>
      <c r="J18">
        <v>26</v>
      </c>
      <c r="K18" t="s">
        <v>85</v>
      </c>
      <c r="L18" t="s">
        <v>86</v>
      </c>
      <c r="M18" t="s">
        <v>87</v>
      </c>
      <c r="N18">
        <v>2</v>
      </c>
      <c r="O18" s="1">
        <v>44503.470833333333</v>
      </c>
      <c r="P18" s="1">
        <v>44503.562083333331</v>
      </c>
      <c r="Q18">
        <v>7621</v>
      </c>
      <c r="R18">
        <v>263</v>
      </c>
      <c r="S18" t="b">
        <v>0</v>
      </c>
      <c r="T18" t="s">
        <v>88</v>
      </c>
      <c r="U18" t="b">
        <v>0</v>
      </c>
      <c r="V18" t="s">
        <v>117</v>
      </c>
      <c r="W18" s="1">
        <v>44503.47420138889</v>
      </c>
      <c r="X18">
        <v>155</v>
      </c>
      <c r="Y18">
        <v>21</v>
      </c>
      <c r="Z18">
        <v>0</v>
      </c>
      <c r="AA18">
        <v>21</v>
      </c>
      <c r="AB18">
        <v>0</v>
      </c>
      <c r="AC18">
        <v>3</v>
      </c>
      <c r="AD18">
        <v>5</v>
      </c>
      <c r="AE18">
        <v>0</v>
      </c>
      <c r="AF18">
        <v>0</v>
      </c>
      <c r="AG18">
        <v>0</v>
      </c>
      <c r="AH18" t="s">
        <v>118</v>
      </c>
      <c r="AI18" s="1">
        <v>44503.562083333331</v>
      </c>
      <c r="AJ18">
        <v>108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>
      <c r="A19" t="s">
        <v>140</v>
      </c>
      <c r="B19" t="s">
        <v>80</v>
      </c>
      <c r="C19" t="s">
        <v>141</v>
      </c>
      <c r="D19" t="s">
        <v>82</v>
      </c>
      <c r="E19" s="2" t="str">
        <f>HYPERLINK("capsilon://?command=openfolder&amp;siteaddress=FAM.docvelocity-na8.net&amp;folderid=FX601730C4-FF07-B766-86D2-1E42B2660329","FX2111286")</f>
        <v>FX2111286</v>
      </c>
      <c r="F19" t="s">
        <v>19</v>
      </c>
      <c r="G19" t="s">
        <v>19</v>
      </c>
      <c r="H19" t="s">
        <v>83</v>
      </c>
      <c r="I19" t="s">
        <v>142</v>
      </c>
      <c r="J19">
        <v>48</v>
      </c>
      <c r="K19" t="s">
        <v>85</v>
      </c>
      <c r="L19" t="s">
        <v>86</v>
      </c>
      <c r="M19" t="s">
        <v>87</v>
      </c>
      <c r="N19">
        <v>2</v>
      </c>
      <c r="O19" s="1">
        <v>44503.471689814818</v>
      </c>
      <c r="P19" s="1">
        <v>44503.570370370369</v>
      </c>
      <c r="Q19">
        <v>7458</v>
      </c>
      <c r="R19">
        <v>1068</v>
      </c>
      <c r="S19" t="b">
        <v>0</v>
      </c>
      <c r="T19" t="s">
        <v>88</v>
      </c>
      <c r="U19" t="b">
        <v>0</v>
      </c>
      <c r="V19" t="s">
        <v>89</v>
      </c>
      <c r="W19" s="1">
        <v>44503.476458333331</v>
      </c>
      <c r="X19">
        <v>255</v>
      </c>
      <c r="Y19">
        <v>41</v>
      </c>
      <c r="Z19">
        <v>0</v>
      </c>
      <c r="AA19">
        <v>41</v>
      </c>
      <c r="AB19">
        <v>0</v>
      </c>
      <c r="AC19">
        <v>24</v>
      </c>
      <c r="AD19">
        <v>7</v>
      </c>
      <c r="AE19">
        <v>0</v>
      </c>
      <c r="AF19">
        <v>0</v>
      </c>
      <c r="AG19">
        <v>0</v>
      </c>
      <c r="AH19" t="s">
        <v>90</v>
      </c>
      <c r="AI19" s="1">
        <v>44503.570370370369</v>
      </c>
      <c r="AJ19">
        <v>813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6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>
      <c r="A20" t="s">
        <v>143</v>
      </c>
      <c r="B20" t="s">
        <v>80</v>
      </c>
      <c r="C20" t="s">
        <v>141</v>
      </c>
      <c r="D20" t="s">
        <v>82</v>
      </c>
      <c r="E20" s="2" t="str">
        <f>HYPERLINK("capsilon://?command=openfolder&amp;siteaddress=FAM.docvelocity-na8.net&amp;folderid=FX601730C4-FF07-B766-86D2-1E42B2660329","FX2111286")</f>
        <v>FX2111286</v>
      </c>
      <c r="F20" t="s">
        <v>19</v>
      </c>
      <c r="G20" t="s">
        <v>19</v>
      </c>
      <c r="H20" t="s">
        <v>83</v>
      </c>
      <c r="I20" t="s">
        <v>144</v>
      </c>
      <c r="J20">
        <v>48</v>
      </c>
      <c r="K20" t="s">
        <v>85</v>
      </c>
      <c r="L20" t="s">
        <v>86</v>
      </c>
      <c r="M20" t="s">
        <v>87</v>
      </c>
      <c r="N20">
        <v>2</v>
      </c>
      <c r="O20" s="1">
        <v>44503.47247685185</v>
      </c>
      <c r="P20" s="1">
        <v>44503.563773148147</v>
      </c>
      <c r="Q20">
        <v>7613</v>
      </c>
      <c r="R20">
        <v>275</v>
      </c>
      <c r="S20" t="b">
        <v>0</v>
      </c>
      <c r="T20" t="s">
        <v>88</v>
      </c>
      <c r="U20" t="b">
        <v>0</v>
      </c>
      <c r="V20" t="s">
        <v>117</v>
      </c>
      <c r="W20" s="1">
        <v>44503.475717592592</v>
      </c>
      <c r="X20">
        <v>130</v>
      </c>
      <c r="Y20">
        <v>41</v>
      </c>
      <c r="Z20">
        <v>0</v>
      </c>
      <c r="AA20">
        <v>41</v>
      </c>
      <c r="AB20">
        <v>0</v>
      </c>
      <c r="AC20">
        <v>4</v>
      </c>
      <c r="AD20">
        <v>7</v>
      </c>
      <c r="AE20">
        <v>0</v>
      </c>
      <c r="AF20">
        <v>0</v>
      </c>
      <c r="AG20">
        <v>0</v>
      </c>
      <c r="AH20" t="s">
        <v>118</v>
      </c>
      <c r="AI20" s="1">
        <v>44503.563773148147</v>
      </c>
      <c r="AJ20">
        <v>145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>
      <c r="A21" t="s">
        <v>145</v>
      </c>
      <c r="B21" t="s">
        <v>80</v>
      </c>
      <c r="C21" t="s">
        <v>141</v>
      </c>
      <c r="D21" t="s">
        <v>82</v>
      </c>
      <c r="E21" s="2" t="str">
        <f>HYPERLINK("capsilon://?command=openfolder&amp;siteaddress=FAM.docvelocity-na8.net&amp;folderid=FX601730C4-FF07-B766-86D2-1E42B2660329","FX2111286")</f>
        <v>FX2111286</v>
      </c>
      <c r="F21" t="s">
        <v>19</v>
      </c>
      <c r="G21" t="s">
        <v>19</v>
      </c>
      <c r="H21" t="s">
        <v>83</v>
      </c>
      <c r="I21" t="s">
        <v>146</v>
      </c>
      <c r="J21">
        <v>26</v>
      </c>
      <c r="K21" t="s">
        <v>85</v>
      </c>
      <c r="L21" t="s">
        <v>86</v>
      </c>
      <c r="M21" t="s">
        <v>87</v>
      </c>
      <c r="N21">
        <v>2</v>
      </c>
      <c r="O21" s="1">
        <v>44503.472696759258</v>
      </c>
      <c r="P21" s="1">
        <v>44503.564293981479</v>
      </c>
      <c r="Q21">
        <v>7512</v>
      </c>
      <c r="R21">
        <v>402</v>
      </c>
      <c r="S21" t="b">
        <v>0</v>
      </c>
      <c r="T21" t="s">
        <v>88</v>
      </c>
      <c r="U21" t="b">
        <v>0</v>
      </c>
      <c r="V21" t="s">
        <v>98</v>
      </c>
      <c r="W21" s="1">
        <v>44503.47761574074</v>
      </c>
      <c r="X21">
        <v>241</v>
      </c>
      <c r="Y21">
        <v>21</v>
      </c>
      <c r="Z21">
        <v>0</v>
      </c>
      <c r="AA21">
        <v>21</v>
      </c>
      <c r="AB21">
        <v>0</v>
      </c>
      <c r="AC21">
        <v>10</v>
      </c>
      <c r="AD21">
        <v>5</v>
      </c>
      <c r="AE21">
        <v>0</v>
      </c>
      <c r="AF21">
        <v>0</v>
      </c>
      <c r="AG21">
        <v>0</v>
      </c>
      <c r="AH21" t="s">
        <v>106</v>
      </c>
      <c r="AI21" s="1">
        <v>44503.564293981479</v>
      </c>
      <c r="AJ21">
        <v>161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5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>
      <c r="A22" t="s">
        <v>147</v>
      </c>
      <c r="B22" t="s">
        <v>80</v>
      </c>
      <c r="C22" t="s">
        <v>148</v>
      </c>
      <c r="D22" t="s">
        <v>82</v>
      </c>
      <c r="E22" s="2" t="str">
        <f>HYPERLINK("capsilon://?command=openfolder&amp;siteaddress=FAM.docvelocity-na8.net&amp;folderid=FX2C8F086D-7959-5C4C-2D86-32B51610DCCC","FX21111330")</f>
        <v>FX21111330</v>
      </c>
      <c r="F22" t="s">
        <v>19</v>
      </c>
      <c r="G22" t="s">
        <v>19</v>
      </c>
      <c r="H22" t="s">
        <v>83</v>
      </c>
      <c r="I22" t="s">
        <v>149</v>
      </c>
      <c r="J22">
        <v>130</v>
      </c>
      <c r="K22" t="s">
        <v>85</v>
      </c>
      <c r="L22" t="s">
        <v>86</v>
      </c>
      <c r="M22" t="s">
        <v>87</v>
      </c>
      <c r="N22">
        <v>1</v>
      </c>
      <c r="O22" s="1">
        <v>44503.478159722225</v>
      </c>
      <c r="P22" s="1">
        <v>44503.694016203706</v>
      </c>
      <c r="Q22">
        <v>16336</v>
      </c>
      <c r="R22">
        <v>2314</v>
      </c>
      <c r="S22" t="b">
        <v>0</v>
      </c>
      <c r="T22" t="s">
        <v>88</v>
      </c>
      <c r="U22" t="b">
        <v>0</v>
      </c>
      <c r="V22" t="s">
        <v>94</v>
      </c>
      <c r="W22" s="1">
        <v>44503.694016203706</v>
      </c>
      <c r="X22">
        <v>1749</v>
      </c>
      <c r="Y22">
        <v>37</v>
      </c>
      <c r="Z22">
        <v>0</v>
      </c>
      <c r="AA22">
        <v>37</v>
      </c>
      <c r="AB22">
        <v>0</v>
      </c>
      <c r="AC22">
        <v>0</v>
      </c>
      <c r="AD22">
        <v>93</v>
      </c>
      <c r="AE22">
        <v>83</v>
      </c>
      <c r="AF22">
        <v>0</v>
      </c>
      <c r="AG22">
        <v>6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>
      <c r="A23" t="s">
        <v>150</v>
      </c>
      <c r="B23" t="s">
        <v>80</v>
      </c>
      <c r="C23" t="s">
        <v>151</v>
      </c>
      <c r="D23" t="s">
        <v>82</v>
      </c>
      <c r="E23" s="2" t="str">
        <f>HYPERLINK("capsilon://?command=openfolder&amp;siteaddress=FAM.docvelocity-na8.net&amp;folderid=FX0614C853-15D4-A301-5F04-870AC48BF870","FX2111507")</f>
        <v>FX2111507</v>
      </c>
      <c r="F23" t="s">
        <v>19</v>
      </c>
      <c r="G23" t="s">
        <v>19</v>
      </c>
      <c r="H23" t="s">
        <v>83</v>
      </c>
      <c r="I23" t="s">
        <v>152</v>
      </c>
      <c r="J23">
        <v>193</v>
      </c>
      <c r="K23" t="s">
        <v>85</v>
      </c>
      <c r="L23" t="s">
        <v>86</v>
      </c>
      <c r="M23" t="s">
        <v>87</v>
      </c>
      <c r="N23">
        <v>1</v>
      </c>
      <c r="O23" s="1">
        <v>44503.478993055556</v>
      </c>
      <c r="P23" s="1">
        <v>44504.163576388892</v>
      </c>
      <c r="Q23">
        <v>57798</v>
      </c>
      <c r="R23">
        <v>1350</v>
      </c>
      <c r="S23" t="b">
        <v>0</v>
      </c>
      <c r="T23" t="s">
        <v>88</v>
      </c>
      <c r="U23" t="b">
        <v>0</v>
      </c>
      <c r="V23" t="s">
        <v>153</v>
      </c>
      <c r="W23" s="1">
        <v>44504.163576388892</v>
      </c>
      <c r="X23">
        <v>997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193</v>
      </c>
      <c r="AE23">
        <v>175</v>
      </c>
      <c r="AF23">
        <v>0</v>
      </c>
      <c r="AG23">
        <v>14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>
      <c r="A24" t="s">
        <v>154</v>
      </c>
      <c r="B24" t="s">
        <v>80</v>
      </c>
      <c r="C24" t="s">
        <v>155</v>
      </c>
      <c r="D24" t="s">
        <v>82</v>
      </c>
      <c r="E24" s="2" t="str">
        <f>HYPERLINK("capsilon://?command=openfolder&amp;siteaddress=FAM.docvelocity-na8.net&amp;folderid=FXBEFEE859-BE70-1C8F-5C3B-FF2B650A9B52","FX211012914")</f>
        <v>FX211012914</v>
      </c>
      <c r="F24" t="s">
        <v>19</v>
      </c>
      <c r="G24" t="s">
        <v>19</v>
      </c>
      <c r="H24" t="s">
        <v>83</v>
      </c>
      <c r="I24" t="s">
        <v>156</v>
      </c>
      <c r="J24">
        <v>26</v>
      </c>
      <c r="K24" t="s">
        <v>85</v>
      </c>
      <c r="L24" t="s">
        <v>86</v>
      </c>
      <c r="M24" t="s">
        <v>87</v>
      </c>
      <c r="N24">
        <v>2</v>
      </c>
      <c r="O24" s="1">
        <v>44503.480312500003</v>
      </c>
      <c r="P24" s="1">
        <v>44503.564988425926</v>
      </c>
      <c r="Q24">
        <v>7021</v>
      </c>
      <c r="R24">
        <v>295</v>
      </c>
      <c r="S24" t="b">
        <v>0</v>
      </c>
      <c r="T24" t="s">
        <v>88</v>
      </c>
      <c r="U24" t="b">
        <v>0</v>
      </c>
      <c r="V24" t="s">
        <v>117</v>
      </c>
      <c r="W24" s="1">
        <v>44503.488807870373</v>
      </c>
      <c r="X24">
        <v>191</v>
      </c>
      <c r="Y24">
        <v>21</v>
      </c>
      <c r="Z24">
        <v>0</v>
      </c>
      <c r="AA24">
        <v>21</v>
      </c>
      <c r="AB24">
        <v>0</v>
      </c>
      <c r="AC24">
        <v>2</v>
      </c>
      <c r="AD24">
        <v>5</v>
      </c>
      <c r="AE24">
        <v>0</v>
      </c>
      <c r="AF24">
        <v>0</v>
      </c>
      <c r="AG24">
        <v>0</v>
      </c>
      <c r="AH24" t="s">
        <v>118</v>
      </c>
      <c r="AI24" s="1">
        <v>44503.564988425926</v>
      </c>
      <c r="AJ24">
        <v>104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>
      <c r="A25" t="s">
        <v>157</v>
      </c>
      <c r="B25" t="s">
        <v>80</v>
      </c>
      <c r="C25" t="s">
        <v>155</v>
      </c>
      <c r="D25" t="s">
        <v>82</v>
      </c>
      <c r="E25" s="2" t="str">
        <f>HYPERLINK("capsilon://?command=openfolder&amp;siteaddress=FAM.docvelocity-na8.net&amp;folderid=FXBEFEE859-BE70-1C8F-5C3B-FF2B650A9B52","FX211012914")</f>
        <v>FX211012914</v>
      </c>
      <c r="F25" t="s">
        <v>19</v>
      </c>
      <c r="G25" t="s">
        <v>19</v>
      </c>
      <c r="H25" t="s">
        <v>83</v>
      </c>
      <c r="I25" t="s">
        <v>158</v>
      </c>
      <c r="J25">
        <v>26</v>
      </c>
      <c r="K25" t="s">
        <v>85</v>
      </c>
      <c r="L25" t="s">
        <v>86</v>
      </c>
      <c r="M25" t="s">
        <v>87</v>
      </c>
      <c r="N25">
        <v>2</v>
      </c>
      <c r="O25" s="1">
        <v>44503.481076388889</v>
      </c>
      <c r="P25" s="1">
        <v>44503.568391203706</v>
      </c>
      <c r="Q25">
        <v>7033</v>
      </c>
      <c r="R25">
        <v>511</v>
      </c>
      <c r="S25" t="b">
        <v>0</v>
      </c>
      <c r="T25" t="s">
        <v>88</v>
      </c>
      <c r="U25" t="b">
        <v>0</v>
      </c>
      <c r="V25" t="s">
        <v>131</v>
      </c>
      <c r="W25" s="1">
        <v>44503.489120370374</v>
      </c>
      <c r="X25">
        <v>158</v>
      </c>
      <c r="Y25">
        <v>21</v>
      </c>
      <c r="Z25">
        <v>0</v>
      </c>
      <c r="AA25">
        <v>21</v>
      </c>
      <c r="AB25">
        <v>0</v>
      </c>
      <c r="AC25">
        <v>5</v>
      </c>
      <c r="AD25">
        <v>5</v>
      </c>
      <c r="AE25">
        <v>0</v>
      </c>
      <c r="AF25">
        <v>0</v>
      </c>
      <c r="AG25">
        <v>0</v>
      </c>
      <c r="AH25" t="s">
        <v>106</v>
      </c>
      <c r="AI25" s="1">
        <v>44503.568391203706</v>
      </c>
      <c r="AJ25">
        <v>353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>
      <c r="A26" t="s">
        <v>159</v>
      </c>
      <c r="B26" t="s">
        <v>80</v>
      </c>
      <c r="C26" t="s">
        <v>155</v>
      </c>
      <c r="D26" t="s">
        <v>82</v>
      </c>
      <c r="E26" s="2" t="str">
        <f>HYPERLINK("capsilon://?command=openfolder&amp;siteaddress=FAM.docvelocity-na8.net&amp;folderid=FXBEFEE859-BE70-1C8F-5C3B-FF2B650A9B52","FX211012914")</f>
        <v>FX211012914</v>
      </c>
      <c r="F26" t="s">
        <v>19</v>
      </c>
      <c r="G26" t="s">
        <v>19</v>
      </c>
      <c r="H26" t="s">
        <v>83</v>
      </c>
      <c r="I26" t="s">
        <v>160</v>
      </c>
      <c r="J26">
        <v>74</v>
      </c>
      <c r="K26" t="s">
        <v>85</v>
      </c>
      <c r="L26" t="s">
        <v>86</v>
      </c>
      <c r="M26" t="s">
        <v>87</v>
      </c>
      <c r="N26">
        <v>2</v>
      </c>
      <c r="O26" s="1">
        <v>44503.483171296299</v>
      </c>
      <c r="P26" s="1">
        <v>44503.566562499997</v>
      </c>
      <c r="Q26">
        <v>6888</v>
      </c>
      <c r="R26">
        <v>317</v>
      </c>
      <c r="S26" t="b">
        <v>0</v>
      </c>
      <c r="T26" t="s">
        <v>88</v>
      </c>
      <c r="U26" t="b">
        <v>0</v>
      </c>
      <c r="V26" t="s">
        <v>117</v>
      </c>
      <c r="W26" s="1">
        <v>44503.490925925929</v>
      </c>
      <c r="X26">
        <v>182</v>
      </c>
      <c r="Y26">
        <v>46</v>
      </c>
      <c r="Z26">
        <v>0</v>
      </c>
      <c r="AA26">
        <v>46</v>
      </c>
      <c r="AB26">
        <v>0</v>
      </c>
      <c r="AC26">
        <v>21</v>
      </c>
      <c r="AD26">
        <v>28</v>
      </c>
      <c r="AE26">
        <v>0</v>
      </c>
      <c r="AF26">
        <v>0</v>
      </c>
      <c r="AG26">
        <v>0</v>
      </c>
      <c r="AH26" t="s">
        <v>118</v>
      </c>
      <c r="AI26" s="1">
        <v>44503.566562499997</v>
      </c>
      <c r="AJ26">
        <v>135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28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HYPERLINK("capsilon://?command=openfolder&amp;siteaddress=FAM.docvelocity-na8.net&amp;folderid=FXE2B4647B-FC94-B294-335F-2A7B5068B257","FX2111191")</f>
        <v>FX2111191</v>
      </c>
      <c r="F27" t="s">
        <v>19</v>
      </c>
      <c r="G27" t="s">
        <v>19</v>
      </c>
      <c r="H27" t="s">
        <v>83</v>
      </c>
      <c r="I27" t="s">
        <v>163</v>
      </c>
      <c r="J27">
        <v>26</v>
      </c>
      <c r="K27" t="s">
        <v>85</v>
      </c>
      <c r="L27" t="s">
        <v>86</v>
      </c>
      <c r="M27" t="s">
        <v>87</v>
      </c>
      <c r="N27">
        <v>2</v>
      </c>
      <c r="O27" s="1">
        <v>44503.483668981484</v>
      </c>
      <c r="P27" s="1">
        <v>44503.568078703705</v>
      </c>
      <c r="Q27">
        <v>7071</v>
      </c>
      <c r="R27">
        <v>222</v>
      </c>
      <c r="S27" t="b">
        <v>0</v>
      </c>
      <c r="T27" t="s">
        <v>88</v>
      </c>
      <c r="U27" t="b">
        <v>0</v>
      </c>
      <c r="V27" t="s">
        <v>131</v>
      </c>
      <c r="W27" s="1">
        <v>44503.490127314813</v>
      </c>
      <c r="X27">
        <v>86</v>
      </c>
      <c r="Y27">
        <v>21</v>
      </c>
      <c r="Z27">
        <v>0</v>
      </c>
      <c r="AA27">
        <v>21</v>
      </c>
      <c r="AB27">
        <v>0</v>
      </c>
      <c r="AC27">
        <v>4</v>
      </c>
      <c r="AD27">
        <v>5</v>
      </c>
      <c r="AE27">
        <v>0</v>
      </c>
      <c r="AF27">
        <v>0</v>
      </c>
      <c r="AG27">
        <v>0</v>
      </c>
      <c r="AH27" t="s">
        <v>118</v>
      </c>
      <c r="AI27" s="1">
        <v>44503.568078703705</v>
      </c>
      <c r="AJ27">
        <v>130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5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>
      <c r="A28" t="s">
        <v>164</v>
      </c>
      <c r="B28" t="s">
        <v>80</v>
      </c>
      <c r="C28" t="s">
        <v>165</v>
      </c>
      <c r="D28" t="s">
        <v>82</v>
      </c>
      <c r="E28" s="2" t="str">
        <f>HYPERLINK("capsilon://?command=openfolder&amp;siteaddress=FAM.docvelocity-na8.net&amp;folderid=FXBB0204E9-3DF2-D5BC-A80F-1E49C457B71D","FX2111812")</f>
        <v>FX2111812</v>
      </c>
      <c r="F28" t="s">
        <v>19</v>
      </c>
      <c r="G28" t="s">
        <v>19</v>
      </c>
      <c r="H28" t="s">
        <v>83</v>
      </c>
      <c r="I28" t="s">
        <v>166</v>
      </c>
      <c r="J28">
        <v>29</v>
      </c>
      <c r="K28" t="s">
        <v>85</v>
      </c>
      <c r="L28" t="s">
        <v>86</v>
      </c>
      <c r="M28" t="s">
        <v>87</v>
      </c>
      <c r="N28">
        <v>2</v>
      </c>
      <c r="O28" s="1">
        <v>44503.484270833331</v>
      </c>
      <c r="P28" s="1">
        <v>44503.568831018521</v>
      </c>
      <c r="Q28">
        <v>7153</v>
      </c>
      <c r="R28">
        <v>153</v>
      </c>
      <c r="S28" t="b">
        <v>0</v>
      </c>
      <c r="T28" t="s">
        <v>88</v>
      </c>
      <c r="U28" t="b">
        <v>0</v>
      </c>
      <c r="V28" t="s">
        <v>123</v>
      </c>
      <c r="W28" s="1">
        <v>44503.490347222221</v>
      </c>
      <c r="X28">
        <v>89</v>
      </c>
      <c r="Y28">
        <v>9</v>
      </c>
      <c r="Z28">
        <v>0</v>
      </c>
      <c r="AA28">
        <v>9</v>
      </c>
      <c r="AB28">
        <v>0</v>
      </c>
      <c r="AC28">
        <v>3</v>
      </c>
      <c r="AD28">
        <v>20</v>
      </c>
      <c r="AE28">
        <v>0</v>
      </c>
      <c r="AF28">
        <v>0</v>
      </c>
      <c r="AG28">
        <v>0</v>
      </c>
      <c r="AH28" t="s">
        <v>118</v>
      </c>
      <c r="AI28" s="1">
        <v>44503.568831018521</v>
      </c>
      <c r="AJ28">
        <v>64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20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>
      <c r="A29" t="s">
        <v>167</v>
      </c>
      <c r="B29" t="s">
        <v>80</v>
      </c>
      <c r="C29" t="s">
        <v>155</v>
      </c>
      <c r="D29" t="s">
        <v>82</v>
      </c>
      <c r="E29" s="2" t="str">
        <f>HYPERLINK("capsilon://?command=openfolder&amp;siteaddress=FAM.docvelocity-na8.net&amp;folderid=FXBEFEE859-BE70-1C8F-5C3B-FF2B650A9B52","FX211012914")</f>
        <v>FX211012914</v>
      </c>
      <c r="F29" t="s">
        <v>19</v>
      </c>
      <c r="G29" t="s">
        <v>19</v>
      </c>
      <c r="H29" t="s">
        <v>83</v>
      </c>
      <c r="I29" t="s">
        <v>168</v>
      </c>
      <c r="J29">
        <v>74</v>
      </c>
      <c r="K29" t="s">
        <v>85</v>
      </c>
      <c r="L29" t="s">
        <v>86</v>
      </c>
      <c r="M29" t="s">
        <v>87</v>
      </c>
      <c r="N29">
        <v>2</v>
      </c>
      <c r="O29" s="1">
        <v>44503.484375</v>
      </c>
      <c r="P29" s="1">
        <v>44503.571388888886</v>
      </c>
      <c r="Q29">
        <v>6983</v>
      </c>
      <c r="R29">
        <v>535</v>
      </c>
      <c r="S29" t="b">
        <v>0</v>
      </c>
      <c r="T29" t="s">
        <v>88</v>
      </c>
      <c r="U29" t="b">
        <v>0</v>
      </c>
      <c r="V29" t="s">
        <v>89</v>
      </c>
      <c r="W29" s="1">
        <v>44503.493206018517</v>
      </c>
      <c r="X29">
        <v>276</v>
      </c>
      <c r="Y29">
        <v>46</v>
      </c>
      <c r="Z29">
        <v>0</v>
      </c>
      <c r="AA29">
        <v>46</v>
      </c>
      <c r="AB29">
        <v>0</v>
      </c>
      <c r="AC29">
        <v>27</v>
      </c>
      <c r="AD29">
        <v>28</v>
      </c>
      <c r="AE29">
        <v>0</v>
      </c>
      <c r="AF29">
        <v>0</v>
      </c>
      <c r="AG29">
        <v>0</v>
      </c>
      <c r="AH29" t="s">
        <v>106</v>
      </c>
      <c r="AI29" s="1">
        <v>44503.571388888886</v>
      </c>
      <c r="AJ29">
        <v>259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27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>
      <c r="A30" t="s">
        <v>169</v>
      </c>
      <c r="B30" t="s">
        <v>80</v>
      </c>
      <c r="C30" t="s">
        <v>162</v>
      </c>
      <c r="D30" t="s">
        <v>82</v>
      </c>
      <c r="E30" s="2" t="str">
        <f>HYPERLINK("capsilon://?command=openfolder&amp;siteaddress=FAM.docvelocity-na8.net&amp;folderid=FXE2B4647B-FC94-B294-335F-2A7B5068B257","FX2111191")</f>
        <v>FX2111191</v>
      </c>
      <c r="F30" t="s">
        <v>19</v>
      </c>
      <c r="G30" t="s">
        <v>19</v>
      </c>
      <c r="H30" t="s">
        <v>83</v>
      </c>
      <c r="I30" t="s">
        <v>170</v>
      </c>
      <c r="J30">
        <v>26</v>
      </c>
      <c r="K30" t="s">
        <v>85</v>
      </c>
      <c r="L30" t="s">
        <v>86</v>
      </c>
      <c r="M30" t="s">
        <v>87</v>
      </c>
      <c r="N30">
        <v>2</v>
      </c>
      <c r="O30" s="1">
        <v>44503.485000000001</v>
      </c>
      <c r="P30" s="1">
        <v>44503.570277777777</v>
      </c>
      <c r="Q30">
        <v>7163</v>
      </c>
      <c r="R30">
        <v>205</v>
      </c>
      <c r="S30" t="b">
        <v>0</v>
      </c>
      <c r="T30" t="s">
        <v>88</v>
      </c>
      <c r="U30" t="b">
        <v>0</v>
      </c>
      <c r="V30" t="s">
        <v>131</v>
      </c>
      <c r="W30" s="1">
        <v>44503.491064814814</v>
      </c>
      <c r="X30">
        <v>80</v>
      </c>
      <c r="Y30">
        <v>21</v>
      </c>
      <c r="Z30">
        <v>0</v>
      </c>
      <c r="AA30">
        <v>21</v>
      </c>
      <c r="AB30">
        <v>0</v>
      </c>
      <c r="AC30">
        <v>2</v>
      </c>
      <c r="AD30">
        <v>5</v>
      </c>
      <c r="AE30">
        <v>0</v>
      </c>
      <c r="AF30">
        <v>0</v>
      </c>
      <c r="AG30">
        <v>0</v>
      </c>
      <c r="AH30" t="s">
        <v>118</v>
      </c>
      <c r="AI30" s="1">
        <v>44503.570277777777</v>
      </c>
      <c r="AJ30">
        <v>125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>
      <c r="A31" t="s">
        <v>171</v>
      </c>
      <c r="B31" t="s">
        <v>80</v>
      </c>
      <c r="C31" t="s">
        <v>162</v>
      </c>
      <c r="D31" t="s">
        <v>82</v>
      </c>
      <c r="E31" s="2" t="str">
        <f>HYPERLINK("capsilon://?command=openfolder&amp;siteaddress=FAM.docvelocity-na8.net&amp;folderid=FXE2B4647B-FC94-B294-335F-2A7B5068B257","FX2111191")</f>
        <v>FX2111191</v>
      </c>
      <c r="F31" t="s">
        <v>19</v>
      </c>
      <c r="G31" t="s">
        <v>19</v>
      </c>
      <c r="H31" t="s">
        <v>83</v>
      </c>
      <c r="I31" t="s">
        <v>172</v>
      </c>
      <c r="J31">
        <v>88</v>
      </c>
      <c r="K31" t="s">
        <v>85</v>
      </c>
      <c r="L31" t="s">
        <v>86</v>
      </c>
      <c r="M31" t="s">
        <v>87</v>
      </c>
      <c r="N31">
        <v>2</v>
      </c>
      <c r="O31" s="1">
        <v>44503.485902777778</v>
      </c>
      <c r="P31" s="1">
        <v>44503.572233796294</v>
      </c>
      <c r="Q31">
        <v>7136</v>
      </c>
      <c r="R31">
        <v>323</v>
      </c>
      <c r="S31" t="b">
        <v>0</v>
      </c>
      <c r="T31" t="s">
        <v>88</v>
      </c>
      <c r="U31" t="b">
        <v>0</v>
      </c>
      <c r="V31" t="s">
        <v>123</v>
      </c>
      <c r="W31" s="1">
        <v>44503.492152777777</v>
      </c>
      <c r="X31">
        <v>155</v>
      </c>
      <c r="Y31">
        <v>78</v>
      </c>
      <c r="Z31">
        <v>0</v>
      </c>
      <c r="AA31">
        <v>78</v>
      </c>
      <c r="AB31">
        <v>0</v>
      </c>
      <c r="AC31">
        <v>24</v>
      </c>
      <c r="AD31">
        <v>10</v>
      </c>
      <c r="AE31">
        <v>0</v>
      </c>
      <c r="AF31">
        <v>0</v>
      </c>
      <c r="AG31">
        <v>0</v>
      </c>
      <c r="AH31" t="s">
        <v>118</v>
      </c>
      <c r="AI31" s="1">
        <v>44503.572233796294</v>
      </c>
      <c r="AJ31">
        <v>168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10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>
      <c r="A32" t="s">
        <v>173</v>
      </c>
      <c r="B32" t="s">
        <v>80</v>
      </c>
      <c r="C32" t="s">
        <v>162</v>
      </c>
      <c r="D32" t="s">
        <v>82</v>
      </c>
      <c r="E32" s="2" t="str">
        <f>HYPERLINK("capsilon://?command=openfolder&amp;siteaddress=FAM.docvelocity-na8.net&amp;folderid=FXE2B4647B-FC94-B294-335F-2A7B5068B257","FX2111191")</f>
        <v>FX2111191</v>
      </c>
      <c r="F32" t="s">
        <v>19</v>
      </c>
      <c r="G32" t="s">
        <v>19</v>
      </c>
      <c r="H32" t="s">
        <v>83</v>
      </c>
      <c r="I32" t="s">
        <v>174</v>
      </c>
      <c r="J32">
        <v>26</v>
      </c>
      <c r="K32" t="s">
        <v>85</v>
      </c>
      <c r="L32" t="s">
        <v>86</v>
      </c>
      <c r="M32" t="s">
        <v>87</v>
      </c>
      <c r="N32">
        <v>2</v>
      </c>
      <c r="O32" s="1">
        <v>44503.486296296294</v>
      </c>
      <c r="P32" s="1">
        <v>44503.576770833337</v>
      </c>
      <c r="Q32">
        <v>7128</v>
      </c>
      <c r="R32">
        <v>689</v>
      </c>
      <c r="S32" t="b">
        <v>0</v>
      </c>
      <c r="T32" t="s">
        <v>88</v>
      </c>
      <c r="U32" t="b">
        <v>0</v>
      </c>
      <c r="V32" t="s">
        <v>117</v>
      </c>
      <c r="W32" s="1">
        <v>44503.492523148147</v>
      </c>
      <c r="X32">
        <v>137</v>
      </c>
      <c r="Y32">
        <v>21</v>
      </c>
      <c r="Z32">
        <v>0</v>
      </c>
      <c r="AA32">
        <v>21</v>
      </c>
      <c r="AB32">
        <v>0</v>
      </c>
      <c r="AC32">
        <v>1</v>
      </c>
      <c r="AD32">
        <v>5</v>
      </c>
      <c r="AE32">
        <v>0</v>
      </c>
      <c r="AF32">
        <v>0</v>
      </c>
      <c r="AG32">
        <v>0</v>
      </c>
      <c r="AH32" t="s">
        <v>90</v>
      </c>
      <c r="AI32" s="1">
        <v>44503.576770833337</v>
      </c>
      <c r="AJ32">
        <v>552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5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>
      <c r="A33" t="s">
        <v>175</v>
      </c>
      <c r="B33" t="s">
        <v>80</v>
      </c>
      <c r="C33" t="s">
        <v>162</v>
      </c>
      <c r="D33" t="s">
        <v>82</v>
      </c>
      <c r="E33" s="2" t="str">
        <f>HYPERLINK("capsilon://?command=openfolder&amp;siteaddress=FAM.docvelocity-na8.net&amp;folderid=FXE2B4647B-FC94-B294-335F-2A7B5068B257","FX2111191")</f>
        <v>FX2111191</v>
      </c>
      <c r="F33" t="s">
        <v>19</v>
      </c>
      <c r="G33" t="s">
        <v>19</v>
      </c>
      <c r="H33" t="s">
        <v>83</v>
      </c>
      <c r="I33" t="s">
        <v>176</v>
      </c>
      <c r="J33">
        <v>85</v>
      </c>
      <c r="K33" t="s">
        <v>85</v>
      </c>
      <c r="L33" t="s">
        <v>86</v>
      </c>
      <c r="M33" t="s">
        <v>87</v>
      </c>
      <c r="N33">
        <v>2</v>
      </c>
      <c r="O33" s="1">
        <v>44503.486689814818</v>
      </c>
      <c r="P33" s="1">
        <v>44503.578819444447</v>
      </c>
      <c r="Q33">
        <v>7134</v>
      </c>
      <c r="R33">
        <v>826</v>
      </c>
      <c r="S33" t="b">
        <v>0</v>
      </c>
      <c r="T33" t="s">
        <v>88</v>
      </c>
      <c r="U33" t="b">
        <v>0</v>
      </c>
      <c r="V33" t="s">
        <v>131</v>
      </c>
      <c r="W33" s="1">
        <v>44503.493217592593</v>
      </c>
      <c r="X33">
        <v>185</v>
      </c>
      <c r="Y33">
        <v>75</v>
      </c>
      <c r="Z33">
        <v>0</v>
      </c>
      <c r="AA33">
        <v>75</v>
      </c>
      <c r="AB33">
        <v>0</v>
      </c>
      <c r="AC33">
        <v>18</v>
      </c>
      <c r="AD33">
        <v>10</v>
      </c>
      <c r="AE33">
        <v>0</v>
      </c>
      <c r="AF33">
        <v>0</v>
      </c>
      <c r="AG33">
        <v>0</v>
      </c>
      <c r="AH33" t="s">
        <v>106</v>
      </c>
      <c r="AI33" s="1">
        <v>44503.578819444447</v>
      </c>
      <c r="AJ33">
        <v>641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10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>
      <c r="A34" t="s">
        <v>177</v>
      </c>
      <c r="B34" t="s">
        <v>80</v>
      </c>
      <c r="C34" t="s">
        <v>162</v>
      </c>
      <c r="D34" t="s">
        <v>82</v>
      </c>
      <c r="E34" s="2" t="str">
        <f>HYPERLINK("capsilon://?command=openfolder&amp;siteaddress=FAM.docvelocity-na8.net&amp;folderid=FXE2B4647B-FC94-B294-335F-2A7B5068B257","FX2111191")</f>
        <v>FX2111191</v>
      </c>
      <c r="F34" t="s">
        <v>19</v>
      </c>
      <c r="G34" t="s">
        <v>19</v>
      </c>
      <c r="H34" t="s">
        <v>83</v>
      </c>
      <c r="I34" t="s">
        <v>178</v>
      </c>
      <c r="J34">
        <v>109</v>
      </c>
      <c r="K34" t="s">
        <v>85</v>
      </c>
      <c r="L34" t="s">
        <v>86</v>
      </c>
      <c r="M34" t="s">
        <v>87</v>
      </c>
      <c r="N34">
        <v>2</v>
      </c>
      <c r="O34" s="1">
        <v>44503.487534722219</v>
      </c>
      <c r="P34" s="1">
        <v>44503.574201388888</v>
      </c>
      <c r="Q34">
        <v>7194</v>
      </c>
      <c r="R34">
        <v>294</v>
      </c>
      <c r="S34" t="b">
        <v>0</v>
      </c>
      <c r="T34" t="s">
        <v>88</v>
      </c>
      <c r="U34" t="b">
        <v>0</v>
      </c>
      <c r="V34" t="s">
        <v>123</v>
      </c>
      <c r="W34" s="1">
        <v>44503.493611111109</v>
      </c>
      <c r="X34">
        <v>125</v>
      </c>
      <c r="Y34">
        <v>63</v>
      </c>
      <c r="Z34">
        <v>0</v>
      </c>
      <c r="AA34">
        <v>63</v>
      </c>
      <c r="AB34">
        <v>0</v>
      </c>
      <c r="AC34">
        <v>19</v>
      </c>
      <c r="AD34">
        <v>46</v>
      </c>
      <c r="AE34">
        <v>0</v>
      </c>
      <c r="AF34">
        <v>0</v>
      </c>
      <c r="AG34">
        <v>0</v>
      </c>
      <c r="AH34" t="s">
        <v>118</v>
      </c>
      <c r="AI34" s="1">
        <v>44503.574201388888</v>
      </c>
      <c r="AJ34">
        <v>169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46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>
      <c r="A35" t="s">
        <v>179</v>
      </c>
      <c r="B35" t="s">
        <v>80</v>
      </c>
      <c r="C35" t="s">
        <v>162</v>
      </c>
      <c r="D35" t="s">
        <v>82</v>
      </c>
      <c r="E35" s="2" t="str">
        <f>HYPERLINK("capsilon://?command=openfolder&amp;siteaddress=FAM.docvelocity-na8.net&amp;folderid=FXE2B4647B-FC94-B294-335F-2A7B5068B257","FX2111191")</f>
        <v>FX2111191</v>
      </c>
      <c r="F35" t="s">
        <v>19</v>
      </c>
      <c r="G35" t="s">
        <v>19</v>
      </c>
      <c r="H35" t="s">
        <v>83</v>
      </c>
      <c r="I35" t="s">
        <v>180</v>
      </c>
      <c r="J35">
        <v>26</v>
      </c>
      <c r="K35" t="s">
        <v>85</v>
      </c>
      <c r="L35" t="s">
        <v>86</v>
      </c>
      <c r="M35" t="s">
        <v>87</v>
      </c>
      <c r="N35">
        <v>2</v>
      </c>
      <c r="O35" s="1">
        <v>44503.487974537034</v>
      </c>
      <c r="P35" s="1">
        <v>44503.575416666667</v>
      </c>
      <c r="Q35">
        <v>7373</v>
      </c>
      <c r="R35">
        <v>182</v>
      </c>
      <c r="S35" t="b">
        <v>0</v>
      </c>
      <c r="T35" t="s">
        <v>88</v>
      </c>
      <c r="U35" t="b">
        <v>0</v>
      </c>
      <c r="V35" t="s">
        <v>117</v>
      </c>
      <c r="W35" s="1">
        <v>44503.493425925924</v>
      </c>
      <c r="X35">
        <v>77</v>
      </c>
      <c r="Y35">
        <v>21</v>
      </c>
      <c r="Z35">
        <v>0</v>
      </c>
      <c r="AA35">
        <v>21</v>
      </c>
      <c r="AB35">
        <v>0</v>
      </c>
      <c r="AC35">
        <v>0</v>
      </c>
      <c r="AD35">
        <v>5</v>
      </c>
      <c r="AE35">
        <v>0</v>
      </c>
      <c r="AF35">
        <v>0</v>
      </c>
      <c r="AG35">
        <v>0</v>
      </c>
      <c r="AH35" t="s">
        <v>118</v>
      </c>
      <c r="AI35" s="1">
        <v>44503.575416666667</v>
      </c>
      <c r="AJ35">
        <v>105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5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>
      <c r="A36" t="s">
        <v>181</v>
      </c>
      <c r="B36" t="s">
        <v>80</v>
      </c>
      <c r="C36" t="s">
        <v>162</v>
      </c>
      <c r="D36" t="s">
        <v>82</v>
      </c>
      <c r="E36" s="2" t="str">
        <f>HYPERLINK("capsilon://?command=openfolder&amp;siteaddress=FAM.docvelocity-na8.net&amp;folderid=FXE2B4647B-FC94-B294-335F-2A7B5068B257","FX2111191")</f>
        <v>FX2111191</v>
      </c>
      <c r="F36" t="s">
        <v>19</v>
      </c>
      <c r="G36" t="s">
        <v>19</v>
      </c>
      <c r="H36" t="s">
        <v>83</v>
      </c>
      <c r="I36" t="s">
        <v>182</v>
      </c>
      <c r="J36">
        <v>109</v>
      </c>
      <c r="K36" t="s">
        <v>85</v>
      </c>
      <c r="L36" t="s">
        <v>86</v>
      </c>
      <c r="M36" t="s">
        <v>87</v>
      </c>
      <c r="N36">
        <v>2</v>
      </c>
      <c r="O36" s="1">
        <v>44503.488356481481</v>
      </c>
      <c r="P36" s="1">
        <v>44503.577187499999</v>
      </c>
      <c r="Q36">
        <v>7346</v>
      </c>
      <c r="R36">
        <v>329</v>
      </c>
      <c r="S36" t="b">
        <v>0</v>
      </c>
      <c r="T36" t="s">
        <v>88</v>
      </c>
      <c r="U36" t="b">
        <v>0</v>
      </c>
      <c r="V36" t="s">
        <v>89</v>
      </c>
      <c r="W36" s="1">
        <v>44503.495266203703</v>
      </c>
      <c r="X36">
        <v>177</v>
      </c>
      <c r="Y36">
        <v>63</v>
      </c>
      <c r="Z36">
        <v>0</v>
      </c>
      <c r="AA36">
        <v>63</v>
      </c>
      <c r="AB36">
        <v>0</v>
      </c>
      <c r="AC36">
        <v>26</v>
      </c>
      <c r="AD36">
        <v>46</v>
      </c>
      <c r="AE36">
        <v>0</v>
      </c>
      <c r="AF36">
        <v>0</v>
      </c>
      <c r="AG36">
        <v>0</v>
      </c>
      <c r="AH36" t="s">
        <v>118</v>
      </c>
      <c r="AI36" s="1">
        <v>44503.577187499999</v>
      </c>
      <c r="AJ36">
        <v>152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46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>
      <c r="A37" t="s">
        <v>183</v>
      </c>
      <c r="B37" t="s">
        <v>80</v>
      </c>
      <c r="C37" t="s">
        <v>184</v>
      </c>
      <c r="D37" t="s">
        <v>82</v>
      </c>
      <c r="E37" s="2" t="str">
        <f>HYPERLINK("capsilon://?command=openfolder&amp;siteaddress=FAM.docvelocity-na8.net&amp;folderid=FXD38C9C5F-D2C5-69D8-4A00-DFBB8EC77EFD","FX211013664")</f>
        <v>FX211013664</v>
      </c>
      <c r="F37" t="s">
        <v>19</v>
      </c>
      <c r="G37" t="s">
        <v>19</v>
      </c>
      <c r="H37" t="s">
        <v>83</v>
      </c>
      <c r="I37" t="s">
        <v>185</v>
      </c>
      <c r="J37">
        <v>119</v>
      </c>
      <c r="K37" t="s">
        <v>85</v>
      </c>
      <c r="L37" t="s">
        <v>86</v>
      </c>
      <c r="M37" t="s">
        <v>87</v>
      </c>
      <c r="N37">
        <v>2</v>
      </c>
      <c r="O37" s="1">
        <v>44503.498078703706</v>
      </c>
      <c r="P37" s="1">
        <v>44503.584155092591</v>
      </c>
      <c r="Q37">
        <v>6636</v>
      </c>
      <c r="R37">
        <v>801</v>
      </c>
      <c r="S37" t="b">
        <v>0</v>
      </c>
      <c r="T37" t="s">
        <v>88</v>
      </c>
      <c r="U37" t="b">
        <v>0</v>
      </c>
      <c r="V37" t="s">
        <v>186</v>
      </c>
      <c r="W37" s="1">
        <v>44503.499965277777</v>
      </c>
      <c r="X37">
        <v>159</v>
      </c>
      <c r="Y37">
        <v>64</v>
      </c>
      <c r="Z37">
        <v>0</v>
      </c>
      <c r="AA37">
        <v>64</v>
      </c>
      <c r="AB37">
        <v>0</v>
      </c>
      <c r="AC37">
        <v>5</v>
      </c>
      <c r="AD37">
        <v>55</v>
      </c>
      <c r="AE37">
        <v>0</v>
      </c>
      <c r="AF37">
        <v>0</v>
      </c>
      <c r="AG37">
        <v>0</v>
      </c>
      <c r="AH37" t="s">
        <v>90</v>
      </c>
      <c r="AI37" s="1">
        <v>44503.584155092591</v>
      </c>
      <c r="AJ37">
        <v>637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55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>
      <c r="A38" t="s">
        <v>187</v>
      </c>
      <c r="B38" t="s">
        <v>80</v>
      </c>
      <c r="C38" t="s">
        <v>188</v>
      </c>
      <c r="D38" t="s">
        <v>82</v>
      </c>
      <c r="E38" s="2" t="str">
        <f>HYPERLINK("capsilon://?command=openfolder&amp;siteaddress=FAM.docvelocity-na8.net&amp;folderid=FX81ACABEA-D599-A9F5-8242-2CDE8CE4082C","FX2111609")</f>
        <v>FX2111609</v>
      </c>
      <c r="F38" t="s">
        <v>19</v>
      </c>
      <c r="G38" t="s">
        <v>19</v>
      </c>
      <c r="H38" t="s">
        <v>83</v>
      </c>
      <c r="I38" t="s">
        <v>189</v>
      </c>
      <c r="J38">
        <v>208</v>
      </c>
      <c r="K38" t="s">
        <v>85</v>
      </c>
      <c r="L38" t="s">
        <v>86</v>
      </c>
      <c r="M38" t="s">
        <v>87</v>
      </c>
      <c r="N38">
        <v>1</v>
      </c>
      <c r="O38" s="1">
        <v>44503.498923611114</v>
      </c>
      <c r="P38" s="1">
        <v>44504.196261574078</v>
      </c>
      <c r="Q38">
        <v>58620</v>
      </c>
      <c r="R38">
        <v>1630</v>
      </c>
      <c r="S38" t="b">
        <v>0</v>
      </c>
      <c r="T38" t="s">
        <v>88</v>
      </c>
      <c r="U38" t="b">
        <v>0</v>
      </c>
      <c r="V38" t="s">
        <v>190</v>
      </c>
      <c r="W38" s="1">
        <v>44504.196261574078</v>
      </c>
      <c r="X38">
        <v>1065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208</v>
      </c>
      <c r="AE38">
        <v>190</v>
      </c>
      <c r="AF38">
        <v>0</v>
      </c>
      <c r="AG38">
        <v>10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>
      <c r="A39" t="s">
        <v>191</v>
      </c>
      <c r="B39" t="s">
        <v>80</v>
      </c>
      <c r="C39" t="s">
        <v>192</v>
      </c>
      <c r="D39" t="s">
        <v>82</v>
      </c>
      <c r="E39" s="2" t="str">
        <f>HYPERLINK("capsilon://?command=openfolder&amp;siteaddress=FAM.docvelocity-na8.net&amp;folderid=FXB5C9D220-AE99-F292-C1BD-F08378FD6DA8","FX21111042")</f>
        <v>FX21111042</v>
      </c>
      <c r="F39" t="s">
        <v>19</v>
      </c>
      <c r="G39" t="s">
        <v>19</v>
      </c>
      <c r="H39" t="s">
        <v>83</v>
      </c>
      <c r="I39" t="s">
        <v>193</v>
      </c>
      <c r="J39">
        <v>26</v>
      </c>
      <c r="K39" t="s">
        <v>85</v>
      </c>
      <c r="L39" t="s">
        <v>86</v>
      </c>
      <c r="M39" t="s">
        <v>87</v>
      </c>
      <c r="N39">
        <v>2</v>
      </c>
      <c r="O39" s="1">
        <v>44503.50037037037</v>
      </c>
      <c r="P39" s="1">
        <v>44503.579444444447</v>
      </c>
      <c r="Q39">
        <v>6541</v>
      </c>
      <c r="R39">
        <v>291</v>
      </c>
      <c r="S39" t="b">
        <v>0</v>
      </c>
      <c r="T39" t="s">
        <v>88</v>
      </c>
      <c r="U39" t="b">
        <v>0</v>
      </c>
      <c r="V39" t="s">
        <v>186</v>
      </c>
      <c r="W39" s="1">
        <v>44503.501608796294</v>
      </c>
      <c r="X39">
        <v>97</v>
      </c>
      <c r="Y39">
        <v>21</v>
      </c>
      <c r="Z39">
        <v>0</v>
      </c>
      <c r="AA39">
        <v>21</v>
      </c>
      <c r="AB39">
        <v>0</v>
      </c>
      <c r="AC39">
        <v>3</v>
      </c>
      <c r="AD39">
        <v>5</v>
      </c>
      <c r="AE39">
        <v>0</v>
      </c>
      <c r="AF39">
        <v>0</v>
      </c>
      <c r="AG39">
        <v>0</v>
      </c>
      <c r="AH39" t="s">
        <v>118</v>
      </c>
      <c r="AI39" s="1">
        <v>44503.579444444447</v>
      </c>
      <c r="AJ39">
        <v>194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5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>
      <c r="A40" t="s">
        <v>194</v>
      </c>
      <c r="B40" t="s">
        <v>80</v>
      </c>
      <c r="C40" t="s">
        <v>192</v>
      </c>
      <c r="D40" t="s">
        <v>82</v>
      </c>
      <c r="E40" s="2" t="str">
        <f>HYPERLINK("capsilon://?command=openfolder&amp;siteaddress=FAM.docvelocity-na8.net&amp;folderid=FXB5C9D220-AE99-F292-C1BD-F08378FD6DA8","FX21111042")</f>
        <v>FX21111042</v>
      </c>
      <c r="F40" t="s">
        <v>19</v>
      </c>
      <c r="G40" t="s">
        <v>19</v>
      </c>
      <c r="H40" t="s">
        <v>83</v>
      </c>
      <c r="I40" t="s">
        <v>195</v>
      </c>
      <c r="J40">
        <v>26</v>
      </c>
      <c r="K40" t="s">
        <v>85</v>
      </c>
      <c r="L40" t="s">
        <v>86</v>
      </c>
      <c r="M40" t="s">
        <v>87</v>
      </c>
      <c r="N40">
        <v>2</v>
      </c>
      <c r="O40" s="1">
        <v>44503.500787037039</v>
      </c>
      <c r="P40" s="1">
        <v>44503.581203703703</v>
      </c>
      <c r="Q40">
        <v>6641</v>
      </c>
      <c r="R40">
        <v>307</v>
      </c>
      <c r="S40" t="b">
        <v>0</v>
      </c>
      <c r="T40" t="s">
        <v>88</v>
      </c>
      <c r="U40" t="b">
        <v>0</v>
      </c>
      <c r="V40" t="s">
        <v>131</v>
      </c>
      <c r="W40" s="1">
        <v>44503.502384259256</v>
      </c>
      <c r="X40">
        <v>102</v>
      </c>
      <c r="Y40">
        <v>21</v>
      </c>
      <c r="Z40">
        <v>0</v>
      </c>
      <c r="AA40">
        <v>21</v>
      </c>
      <c r="AB40">
        <v>0</v>
      </c>
      <c r="AC40">
        <v>5</v>
      </c>
      <c r="AD40">
        <v>5</v>
      </c>
      <c r="AE40">
        <v>0</v>
      </c>
      <c r="AF40">
        <v>0</v>
      </c>
      <c r="AG40">
        <v>0</v>
      </c>
      <c r="AH40" t="s">
        <v>106</v>
      </c>
      <c r="AI40" s="1">
        <v>44503.581203703703</v>
      </c>
      <c r="AJ40">
        <v>205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>
      <c r="A41" t="s">
        <v>196</v>
      </c>
      <c r="B41" t="s">
        <v>80</v>
      </c>
      <c r="C41" t="s">
        <v>192</v>
      </c>
      <c r="D41" t="s">
        <v>82</v>
      </c>
      <c r="E41" s="2" t="str">
        <f>HYPERLINK("capsilon://?command=openfolder&amp;siteaddress=FAM.docvelocity-na8.net&amp;folderid=FXB5C9D220-AE99-F292-C1BD-F08378FD6DA8","FX21111042")</f>
        <v>FX21111042</v>
      </c>
      <c r="F41" t="s">
        <v>19</v>
      </c>
      <c r="G41" t="s">
        <v>19</v>
      </c>
      <c r="H41" t="s">
        <v>83</v>
      </c>
      <c r="I41" t="s">
        <v>197</v>
      </c>
      <c r="J41">
        <v>65</v>
      </c>
      <c r="K41" t="s">
        <v>85</v>
      </c>
      <c r="L41" t="s">
        <v>86</v>
      </c>
      <c r="M41" t="s">
        <v>87</v>
      </c>
      <c r="N41">
        <v>1</v>
      </c>
      <c r="O41" s="1">
        <v>44503.500937500001</v>
      </c>
      <c r="P41" s="1">
        <v>44504.197650462964</v>
      </c>
      <c r="Q41">
        <v>59730</v>
      </c>
      <c r="R41">
        <v>466</v>
      </c>
      <c r="S41" t="b">
        <v>0</v>
      </c>
      <c r="T41" t="s">
        <v>88</v>
      </c>
      <c r="U41" t="b">
        <v>0</v>
      </c>
      <c r="V41" t="s">
        <v>190</v>
      </c>
      <c r="W41" s="1">
        <v>44504.197650462964</v>
      </c>
      <c r="X41">
        <v>120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65</v>
      </c>
      <c r="AE41">
        <v>61</v>
      </c>
      <c r="AF41">
        <v>0</v>
      </c>
      <c r="AG41">
        <v>2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88</v>
      </c>
      <c r="AO41" t="s">
        <v>88</v>
      </c>
      <c r="AP41" t="s">
        <v>88</v>
      </c>
      <c r="AQ41" t="s">
        <v>88</v>
      </c>
      <c r="AR41" t="s">
        <v>88</v>
      </c>
      <c r="AS41" t="s">
        <v>88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>
      <c r="A42" t="s">
        <v>198</v>
      </c>
      <c r="B42" t="s">
        <v>80</v>
      </c>
      <c r="C42" t="s">
        <v>199</v>
      </c>
      <c r="D42" t="s">
        <v>82</v>
      </c>
      <c r="E42" s="2" t="str">
        <f>HYPERLINK("capsilon://?command=openfolder&amp;siteaddress=FAM.docvelocity-na8.net&amp;folderid=FX43FEEE84-9834-EFFF-DD53-91FAFC7BB6E9","FX211013862")</f>
        <v>FX211013862</v>
      </c>
      <c r="F42" t="s">
        <v>19</v>
      </c>
      <c r="G42" t="s">
        <v>19</v>
      </c>
      <c r="H42" t="s">
        <v>83</v>
      </c>
      <c r="I42" t="s">
        <v>200</v>
      </c>
      <c r="J42">
        <v>31</v>
      </c>
      <c r="K42" t="s">
        <v>85</v>
      </c>
      <c r="L42" t="s">
        <v>86</v>
      </c>
      <c r="M42" t="s">
        <v>87</v>
      </c>
      <c r="N42">
        <v>1</v>
      </c>
      <c r="O42" s="1">
        <v>44503.508599537039</v>
      </c>
      <c r="P42" s="1">
        <v>44504.206956018519</v>
      </c>
      <c r="Q42">
        <v>59043</v>
      </c>
      <c r="R42">
        <v>1295</v>
      </c>
      <c r="S42" t="b">
        <v>0</v>
      </c>
      <c r="T42" t="s">
        <v>88</v>
      </c>
      <c r="U42" t="b">
        <v>0</v>
      </c>
      <c r="V42" t="s">
        <v>190</v>
      </c>
      <c r="W42" s="1">
        <v>44504.206956018519</v>
      </c>
      <c r="X42">
        <v>803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31</v>
      </c>
      <c r="AE42">
        <v>27</v>
      </c>
      <c r="AF42">
        <v>0</v>
      </c>
      <c r="AG42">
        <v>3</v>
      </c>
      <c r="AH42" t="s">
        <v>88</v>
      </c>
      <c r="AI42" t="s">
        <v>88</v>
      </c>
      <c r="AJ42" t="s">
        <v>88</v>
      </c>
      <c r="AK42" t="s">
        <v>88</v>
      </c>
      <c r="AL42" t="s">
        <v>88</v>
      </c>
      <c r="AM42" t="s">
        <v>88</v>
      </c>
      <c r="AN42" t="s">
        <v>88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>
      <c r="A43" t="s">
        <v>201</v>
      </c>
      <c r="B43" t="s">
        <v>80</v>
      </c>
      <c r="C43" t="s">
        <v>199</v>
      </c>
      <c r="D43" t="s">
        <v>82</v>
      </c>
      <c r="E43" s="2" t="str">
        <f>HYPERLINK("capsilon://?command=openfolder&amp;siteaddress=FAM.docvelocity-na8.net&amp;folderid=FX43FEEE84-9834-EFFF-DD53-91FAFC7BB6E9","FX211013862")</f>
        <v>FX211013862</v>
      </c>
      <c r="F43" t="s">
        <v>19</v>
      </c>
      <c r="G43" t="s">
        <v>19</v>
      </c>
      <c r="H43" t="s">
        <v>83</v>
      </c>
      <c r="I43" t="s">
        <v>202</v>
      </c>
      <c r="J43">
        <v>26</v>
      </c>
      <c r="K43" t="s">
        <v>85</v>
      </c>
      <c r="L43" t="s">
        <v>86</v>
      </c>
      <c r="M43" t="s">
        <v>87</v>
      </c>
      <c r="N43">
        <v>2</v>
      </c>
      <c r="O43" s="1">
        <v>44503.510682870372</v>
      </c>
      <c r="P43" s="1">
        <v>44503.579664351855</v>
      </c>
      <c r="Q43">
        <v>5729</v>
      </c>
      <c r="R43">
        <v>231</v>
      </c>
      <c r="S43" t="b">
        <v>0</v>
      </c>
      <c r="T43" t="s">
        <v>88</v>
      </c>
      <c r="U43" t="b">
        <v>0</v>
      </c>
      <c r="V43" t="s">
        <v>131</v>
      </c>
      <c r="W43" s="1">
        <v>44503.528564814813</v>
      </c>
      <c r="X43">
        <v>68</v>
      </c>
      <c r="Y43">
        <v>0</v>
      </c>
      <c r="Z43">
        <v>0</v>
      </c>
      <c r="AA43">
        <v>0</v>
      </c>
      <c r="AB43">
        <v>21</v>
      </c>
      <c r="AC43">
        <v>0</v>
      </c>
      <c r="AD43">
        <v>26</v>
      </c>
      <c r="AE43">
        <v>0</v>
      </c>
      <c r="AF43">
        <v>0</v>
      </c>
      <c r="AG43">
        <v>0</v>
      </c>
      <c r="AH43" t="s">
        <v>118</v>
      </c>
      <c r="AI43" s="1">
        <v>44503.579664351855</v>
      </c>
      <c r="AJ43">
        <v>18</v>
      </c>
      <c r="AK43">
        <v>0</v>
      </c>
      <c r="AL43">
        <v>0</v>
      </c>
      <c r="AM43">
        <v>0</v>
      </c>
      <c r="AN43">
        <v>21</v>
      </c>
      <c r="AO43">
        <v>0</v>
      </c>
      <c r="AP43">
        <v>26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>
      <c r="A44" t="s">
        <v>203</v>
      </c>
      <c r="B44" t="s">
        <v>80</v>
      </c>
      <c r="C44" t="s">
        <v>204</v>
      </c>
      <c r="D44" t="s">
        <v>82</v>
      </c>
      <c r="E44" s="2" t="str">
        <f>HYPERLINK("capsilon://?command=openfolder&amp;siteaddress=FAM.docvelocity-na8.net&amp;folderid=FXAC27673A-BC6F-E09A-F267-F8BBF5F4B4D0","FX21111257")</f>
        <v>FX21111257</v>
      </c>
      <c r="F44" t="s">
        <v>19</v>
      </c>
      <c r="G44" t="s">
        <v>19</v>
      </c>
      <c r="H44" t="s">
        <v>83</v>
      </c>
      <c r="I44" t="s">
        <v>205</v>
      </c>
      <c r="J44">
        <v>437</v>
      </c>
      <c r="K44" t="s">
        <v>85</v>
      </c>
      <c r="L44" t="s">
        <v>86</v>
      </c>
      <c r="M44" t="s">
        <v>87</v>
      </c>
      <c r="N44">
        <v>1</v>
      </c>
      <c r="O44" s="1">
        <v>44503.517210648148</v>
      </c>
      <c r="P44" s="1">
        <v>44504.240798611114</v>
      </c>
      <c r="Q44">
        <v>59165</v>
      </c>
      <c r="R44">
        <v>3353</v>
      </c>
      <c r="S44" t="b">
        <v>0</v>
      </c>
      <c r="T44" t="s">
        <v>88</v>
      </c>
      <c r="U44" t="b">
        <v>0</v>
      </c>
      <c r="V44" t="s">
        <v>190</v>
      </c>
      <c r="W44" s="1">
        <v>44504.240798611114</v>
      </c>
      <c r="X44">
        <v>2923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437</v>
      </c>
      <c r="AE44">
        <v>372</v>
      </c>
      <c r="AF44">
        <v>0</v>
      </c>
      <c r="AG44">
        <v>26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>
      <c r="A45" t="s">
        <v>206</v>
      </c>
      <c r="B45" t="s">
        <v>80</v>
      </c>
      <c r="C45" t="s">
        <v>207</v>
      </c>
      <c r="D45" t="s">
        <v>82</v>
      </c>
      <c r="E45" s="2" t="str">
        <f>HYPERLINK("capsilon://?command=openfolder&amp;siteaddress=FAM.docvelocity-na8.net&amp;folderid=FX6CCCD028-7AD5-3075-1BBB-6B7FCEBB2310","FX2111958")</f>
        <v>FX2111958</v>
      </c>
      <c r="F45" t="s">
        <v>19</v>
      </c>
      <c r="G45" t="s">
        <v>19</v>
      </c>
      <c r="H45" t="s">
        <v>83</v>
      </c>
      <c r="I45" t="s">
        <v>208</v>
      </c>
      <c r="J45">
        <v>129</v>
      </c>
      <c r="K45" t="s">
        <v>85</v>
      </c>
      <c r="L45" t="s">
        <v>86</v>
      </c>
      <c r="M45" t="s">
        <v>87</v>
      </c>
      <c r="N45">
        <v>1</v>
      </c>
      <c r="O45" s="1">
        <v>44503.521574074075</v>
      </c>
      <c r="P45" s="1">
        <v>44504.252013888887</v>
      </c>
      <c r="Q45">
        <v>61742</v>
      </c>
      <c r="R45">
        <v>1368</v>
      </c>
      <c r="S45" t="b">
        <v>0</v>
      </c>
      <c r="T45" t="s">
        <v>88</v>
      </c>
      <c r="U45" t="b">
        <v>0</v>
      </c>
      <c r="V45" t="s">
        <v>190</v>
      </c>
      <c r="W45" s="1">
        <v>44504.252013888887</v>
      </c>
      <c r="X45">
        <v>968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129</v>
      </c>
      <c r="AE45">
        <v>111</v>
      </c>
      <c r="AF45">
        <v>0</v>
      </c>
      <c r="AG45">
        <v>14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>
      <c r="A46" t="s">
        <v>209</v>
      </c>
      <c r="B46" t="s">
        <v>80</v>
      </c>
      <c r="C46" t="s">
        <v>210</v>
      </c>
      <c r="D46" t="s">
        <v>82</v>
      </c>
      <c r="E46" s="2" t="str">
        <f>HYPERLINK("capsilon://?command=openfolder&amp;siteaddress=FAM.docvelocity-na8.net&amp;folderid=FXAF91F6C2-BB89-B5A6-785B-3061D3E662EC","FX21111486")</f>
        <v>FX21111486</v>
      </c>
      <c r="F46" t="s">
        <v>19</v>
      </c>
      <c r="G46" t="s">
        <v>19</v>
      </c>
      <c r="H46" t="s">
        <v>83</v>
      </c>
      <c r="I46" t="s">
        <v>211</v>
      </c>
      <c r="J46">
        <v>203</v>
      </c>
      <c r="K46" t="s">
        <v>85</v>
      </c>
      <c r="L46" t="s">
        <v>86</v>
      </c>
      <c r="M46" t="s">
        <v>87</v>
      </c>
      <c r="N46">
        <v>1</v>
      </c>
      <c r="O46" s="1">
        <v>44503.523090277777</v>
      </c>
      <c r="P46" s="1">
        <v>44504.260243055556</v>
      </c>
      <c r="Q46">
        <v>62527</v>
      </c>
      <c r="R46">
        <v>1163</v>
      </c>
      <c r="S46" t="b">
        <v>0</v>
      </c>
      <c r="T46" t="s">
        <v>88</v>
      </c>
      <c r="U46" t="b">
        <v>0</v>
      </c>
      <c r="V46" t="s">
        <v>190</v>
      </c>
      <c r="W46" s="1">
        <v>44504.260243055556</v>
      </c>
      <c r="X46">
        <v>710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203</v>
      </c>
      <c r="AE46">
        <v>177</v>
      </c>
      <c r="AF46">
        <v>0</v>
      </c>
      <c r="AG46">
        <v>18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>
      <c r="A47" t="s">
        <v>212</v>
      </c>
      <c r="B47" t="s">
        <v>80</v>
      </c>
      <c r="C47" t="s">
        <v>213</v>
      </c>
      <c r="D47" t="s">
        <v>82</v>
      </c>
      <c r="E47" s="2" t="str">
        <f>HYPERLINK("capsilon://?command=openfolder&amp;siteaddress=FAM.docvelocity-na8.net&amp;folderid=FX95A4B908-95DE-F784-57DA-AE7F362B6C70","FX211012755")</f>
        <v>FX211012755</v>
      </c>
      <c r="F47" t="s">
        <v>19</v>
      </c>
      <c r="G47" t="s">
        <v>19</v>
      </c>
      <c r="H47" t="s">
        <v>83</v>
      </c>
      <c r="I47" t="s">
        <v>214</v>
      </c>
      <c r="J47">
        <v>144</v>
      </c>
      <c r="K47" t="s">
        <v>85</v>
      </c>
      <c r="L47" t="s">
        <v>86</v>
      </c>
      <c r="M47" t="s">
        <v>87</v>
      </c>
      <c r="N47">
        <v>1</v>
      </c>
      <c r="O47" s="1">
        <v>44503.52884259259</v>
      </c>
      <c r="P47" s="1">
        <v>44504.26902777778</v>
      </c>
      <c r="Q47">
        <v>62810</v>
      </c>
      <c r="R47">
        <v>1142</v>
      </c>
      <c r="S47" t="b">
        <v>0</v>
      </c>
      <c r="T47" t="s">
        <v>88</v>
      </c>
      <c r="U47" t="b">
        <v>0</v>
      </c>
      <c r="V47" t="s">
        <v>190</v>
      </c>
      <c r="W47" s="1">
        <v>44504.26902777778</v>
      </c>
      <c r="X47">
        <v>758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144</v>
      </c>
      <c r="AE47">
        <v>126</v>
      </c>
      <c r="AF47">
        <v>0</v>
      </c>
      <c r="AG47">
        <v>13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>
      <c r="A48" t="s">
        <v>215</v>
      </c>
      <c r="B48" t="s">
        <v>80</v>
      </c>
      <c r="C48" t="s">
        <v>216</v>
      </c>
      <c r="D48" t="s">
        <v>82</v>
      </c>
      <c r="E48" s="2" t="str">
        <f>HYPERLINK("capsilon://?command=openfolder&amp;siteaddress=FAM.docvelocity-na8.net&amp;folderid=FX5C8698A4-3DD3-D06D-EEEE-B72012F6FDD2","FX21111171")</f>
        <v>FX21111171</v>
      </c>
      <c r="F48" t="s">
        <v>19</v>
      </c>
      <c r="G48" t="s">
        <v>19</v>
      </c>
      <c r="H48" t="s">
        <v>83</v>
      </c>
      <c r="I48" t="s">
        <v>217</v>
      </c>
      <c r="J48">
        <v>72</v>
      </c>
      <c r="K48" t="s">
        <v>85</v>
      </c>
      <c r="L48" t="s">
        <v>86</v>
      </c>
      <c r="M48" t="s">
        <v>87</v>
      </c>
      <c r="N48">
        <v>2</v>
      </c>
      <c r="O48" s="1">
        <v>44503.54959490741</v>
      </c>
      <c r="P48" s="1">
        <v>44503.605949074074</v>
      </c>
      <c r="Q48">
        <v>3718</v>
      </c>
      <c r="R48">
        <v>1151</v>
      </c>
      <c r="S48" t="b">
        <v>0</v>
      </c>
      <c r="T48" t="s">
        <v>88</v>
      </c>
      <c r="U48" t="b">
        <v>0</v>
      </c>
      <c r="V48" t="s">
        <v>218</v>
      </c>
      <c r="W48" s="1">
        <v>44503.589386574073</v>
      </c>
      <c r="X48">
        <v>334</v>
      </c>
      <c r="Y48">
        <v>41</v>
      </c>
      <c r="Z48">
        <v>0</v>
      </c>
      <c r="AA48">
        <v>41</v>
      </c>
      <c r="AB48">
        <v>0</v>
      </c>
      <c r="AC48">
        <v>11</v>
      </c>
      <c r="AD48">
        <v>31</v>
      </c>
      <c r="AE48">
        <v>0</v>
      </c>
      <c r="AF48">
        <v>0</v>
      </c>
      <c r="AG48">
        <v>0</v>
      </c>
      <c r="AH48" t="s">
        <v>90</v>
      </c>
      <c r="AI48" s="1">
        <v>44503.605949074074</v>
      </c>
      <c r="AJ48">
        <v>817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31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>
      <c r="A49" t="s">
        <v>219</v>
      </c>
      <c r="B49" t="s">
        <v>80</v>
      </c>
      <c r="C49" t="s">
        <v>220</v>
      </c>
      <c r="D49" t="s">
        <v>82</v>
      </c>
      <c r="E49" s="2" t="str">
        <f>HYPERLINK("capsilon://?command=openfolder&amp;siteaddress=FAM.docvelocity-na8.net&amp;folderid=FX2EF6844D-54FB-E45A-1588-DC387429E620","FX2111199")</f>
        <v>FX2111199</v>
      </c>
      <c r="F49" t="s">
        <v>19</v>
      </c>
      <c r="G49" t="s">
        <v>19</v>
      </c>
      <c r="H49" t="s">
        <v>83</v>
      </c>
      <c r="I49" t="s">
        <v>221</v>
      </c>
      <c r="J49">
        <v>32</v>
      </c>
      <c r="K49" t="s">
        <v>85</v>
      </c>
      <c r="L49" t="s">
        <v>86</v>
      </c>
      <c r="M49" t="s">
        <v>87</v>
      </c>
      <c r="N49">
        <v>2</v>
      </c>
      <c r="O49" s="1">
        <v>44503.5547337963</v>
      </c>
      <c r="P49" s="1">
        <v>44503.603125000001</v>
      </c>
      <c r="Q49">
        <v>3937</v>
      </c>
      <c r="R49">
        <v>244</v>
      </c>
      <c r="S49" t="b">
        <v>0</v>
      </c>
      <c r="T49" t="s">
        <v>88</v>
      </c>
      <c r="U49" t="b">
        <v>0</v>
      </c>
      <c r="V49" t="s">
        <v>218</v>
      </c>
      <c r="W49" s="1">
        <v>44503.590868055559</v>
      </c>
      <c r="X49">
        <v>128</v>
      </c>
      <c r="Y49">
        <v>9</v>
      </c>
      <c r="Z49">
        <v>0</v>
      </c>
      <c r="AA49">
        <v>9</v>
      </c>
      <c r="AB49">
        <v>0</v>
      </c>
      <c r="AC49">
        <v>2</v>
      </c>
      <c r="AD49">
        <v>23</v>
      </c>
      <c r="AE49">
        <v>0</v>
      </c>
      <c r="AF49">
        <v>0</v>
      </c>
      <c r="AG49">
        <v>0</v>
      </c>
      <c r="AH49" t="s">
        <v>118</v>
      </c>
      <c r="AI49" s="1">
        <v>44503.603125000001</v>
      </c>
      <c r="AJ49">
        <v>116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23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>
      <c r="A50" t="s">
        <v>222</v>
      </c>
      <c r="B50" t="s">
        <v>80</v>
      </c>
      <c r="C50" t="s">
        <v>223</v>
      </c>
      <c r="D50" t="s">
        <v>82</v>
      </c>
      <c r="E50" s="2" t="str">
        <f>HYPERLINK("capsilon://?command=openfolder&amp;siteaddress=FAM.docvelocity-na8.net&amp;folderid=FX610B060F-57ED-65F8-E3D3-7B40764E21E7","FX2111716")</f>
        <v>FX2111716</v>
      </c>
      <c r="F50" t="s">
        <v>19</v>
      </c>
      <c r="G50" t="s">
        <v>19</v>
      </c>
      <c r="H50" t="s">
        <v>83</v>
      </c>
      <c r="I50" t="s">
        <v>224</v>
      </c>
      <c r="J50">
        <v>121</v>
      </c>
      <c r="K50" t="s">
        <v>85</v>
      </c>
      <c r="L50" t="s">
        <v>86</v>
      </c>
      <c r="M50" t="s">
        <v>87</v>
      </c>
      <c r="N50">
        <v>1</v>
      </c>
      <c r="O50" s="1">
        <v>44503.556180555555</v>
      </c>
      <c r="P50" s="1">
        <v>44504.272013888891</v>
      </c>
      <c r="Q50">
        <v>61187</v>
      </c>
      <c r="R50">
        <v>661</v>
      </c>
      <c r="S50" t="b">
        <v>0</v>
      </c>
      <c r="T50" t="s">
        <v>88</v>
      </c>
      <c r="U50" t="b">
        <v>0</v>
      </c>
      <c r="V50" t="s">
        <v>190</v>
      </c>
      <c r="W50" s="1">
        <v>44504.272013888891</v>
      </c>
      <c r="X50">
        <v>257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121</v>
      </c>
      <c r="AE50">
        <v>113</v>
      </c>
      <c r="AF50">
        <v>0</v>
      </c>
      <c r="AG50">
        <v>4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>
      <c r="A51" t="s">
        <v>225</v>
      </c>
      <c r="B51" t="s">
        <v>80</v>
      </c>
      <c r="C51" t="s">
        <v>226</v>
      </c>
      <c r="D51" t="s">
        <v>82</v>
      </c>
      <c r="E51" s="2" t="str">
        <f>HYPERLINK("capsilon://?command=openfolder&amp;siteaddress=FAM.docvelocity-na8.net&amp;folderid=FX24658558-B01B-FA97-05B5-6C5CB6B251BE","FX2111638")</f>
        <v>FX2111638</v>
      </c>
      <c r="F51" t="s">
        <v>19</v>
      </c>
      <c r="G51" t="s">
        <v>19</v>
      </c>
      <c r="H51" t="s">
        <v>83</v>
      </c>
      <c r="I51" t="s">
        <v>227</v>
      </c>
      <c r="J51">
        <v>499</v>
      </c>
      <c r="K51" t="s">
        <v>85</v>
      </c>
      <c r="L51" t="s">
        <v>86</v>
      </c>
      <c r="M51" t="s">
        <v>87</v>
      </c>
      <c r="N51">
        <v>2</v>
      </c>
      <c r="O51" s="1">
        <v>44503.559351851851</v>
      </c>
      <c r="P51" s="1">
        <v>44503.752500000002</v>
      </c>
      <c r="Q51">
        <v>5470</v>
      </c>
      <c r="R51">
        <v>11218</v>
      </c>
      <c r="S51" t="b">
        <v>0</v>
      </c>
      <c r="T51" t="s">
        <v>88</v>
      </c>
      <c r="U51" t="b">
        <v>1</v>
      </c>
      <c r="V51" t="s">
        <v>123</v>
      </c>
      <c r="W51" s="1">
        <v>44503.688773148147</v>
      </c>
      <c r="X51">
        <v>9190</v>
      </c>
      <c r="Y51">
        <v>610</v>
      </c>
      <c r="Z51">
        <v>0</v>
      </c>
      <c r="AA51">
        <v>610</v>
      </c>
      <c r="AB51">
        <v>27</v>
      </c>
      <c r="AC51">
        <v>450</v>
      </c>
      <c r="AD51">
        <v>-111</v>
      </c>
      <c r="AE51">
        <v>0</v>
      </c>
      <c r="AF51">
        <v>0</v>
      </c>
      <c r="AG51">
        <v>0</v>
      </c>
      <c r="AH51" t="s">
        <v>118</v>
      </c>
      <c r="AI51" s="1">
        <v>44503.752500000002</v>
      </c>
      <c r="AJ51">
        <v>1779</v>
      </c>
      <c r="AK51">
        <v>7</v>
      </c>
      <c r="AL51">
        <v>0</v>
      </c>
      <c r="AM51">
        <v>7</v>
      </c>
      <c r="AN51">
        <v>27</v>
      </c>
      <c r="AO51">
        <v>7</v>
      </c>
      <c r="AP51">
        <v>-118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>
      <c r="A52" t="s">
        <v>228</v>
      </c>
      <c r="B52" t="s">
        <v>80</v>
      </c>
      <c r="C52" t="s">
        <v>229</v>
      </c>
      <c r="D52" t="s">
        <v>82</v>
      </c>
      <c r="E52" s="2" t="str">
        <f>HYPERLINK("capsilon://?command=openfolder&amp;siteaddress=FAM.docvelocity-na8.net&amp;folderid=FX1850167A-365B-845A-297E-3736100EC042","FX2111454")</f>
        <v>FX2111454</v>
      </c>
      <c r="F52" t="s">
        <v>19</v>
      </c>
      <c r="G52" t="s">
        <v>19</v>
      </c>
      <c r="H52" t="s">
        <v>83</v>
      </c>
      <c r="I52" t="s">
        <v>230</v>
      </c>
      <c r="J52">
        <v>151</v>
      </c>
      <c r="K52" t="s">
        <v>85</v>
      </c>
      <c r="L52" t="s">
        <v>86</v>
      </c>
      <c r="M52" t="s">
        <v>87</v>
      </c>
      <c r="N52">
        <v>1</v>
      </c>
      <c r="O52" s="1">
        <v>44503.569803240738</v>
      </c>
      <c r="P52" s="1">
        <v>44504.277812499997</v>
      </c>
      <c r="Q52">
        <v>60366</v>
      </c>
      <c r="R52">
        <v>806</v>
      </c>
      <c r="S52" t="b">
        <v>0</v>
      </c>
      <c r="T52" t="s">
        <v>88</v>
      </c>
      <c r="U52" t="b">
        <v>0</v>
      </c>
      <c r="V52" t="s">
        <v>190</v>
      </c>
      <c r="W52" s="1">
        <v>44504.277812499997</v>
      </c>
      <c r="X52">
        <v>500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151</v>
      </c>
      <c r="AE52">
        <v>133</v>
      </c>
      <c r="AF52">
        <v>0</v>
      </c>
      <c r="AG52">
        <v>8</v>
      </c>
      <c r="AH52" t="s">
        <v>88</v>
      </c>
      <c r="AI52" t="s">
        <v>88</v>
      </c>
      <c r="AJ52" t="s">
        <v>88</v>
      </c>
      <c r="AK52" t="s">
        <v>88</v>
      </c>
      <c r="AL52" t="s">
        <v>88</v>
      </c>
      <c r="AM52" t="s">
        <v>88</v>
      </c>
      <c r="AN52" t="s">
        <v>88</v>
      </c>
      <c r="AO52" t="s">
        <v>88</v>
      </c>
      <c r="AP52" t="s">
        <v>88</v>
      </c>
      <c r="AQ52" t="s">
        <v>88</v>
      </c>
      <c r="AR52" t="s">
        <v>88</v>
      </c>
      <c r="AS52" t="s">
        <v>88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>
      <c r="A53" t="s">
        <v>231</v>
      </c>
      <c r="B53" t="s">
        <v>80</v>
      </c>
      <c r="C53" t="s">
        <v>204</v>
      </c>
      <c r="D53" t="s">
        <v>82</v>
      </c>
      <c r="E53" s="2" t="str">
        <f>HYPERLINK("capsilon://?command=openfolder&amp;siteaddress=FAM.docvelocity-na8.net&amp;folderid=FXAC27673A-BC6F-E09A-F267-F8BBF5F4B4D0","FX21111257")</f>
        <v>FX21111257</v>
      </c>
      <c r="F53" t="s">
        <v>19</v>
      </c>
      <c r="G53" t="s">
        <v>19</v>
      </c>
      <c r="H53" t="s">
        <v>83</v>
      </c>
      <c r="I53" t="s">
        <v>232</v>
      </c>
      <c r="J53">
        <v>29</v>
      </c>
      <c r="K53" t="s">
        <v>85</v>
      </c>
      <c r="L53" t="s">
        <v>86</v>
      </c>
      <c r="M53" t="s">
        <v>87</v>
      </c>
      <c r="N53">
        <v>2</v>
      </c>
      <c r="O53" s="1">
        <v>44503.576423611114</v>
      </c>
      <c r="P53" s="1">
        <v>44503.604074074072</v>
      </c>
      <c r="Q53">
        <v>2230</v>
      </c>
      <c r="R53">
        <v>159</v>
      </c>
      <c r="S53" t="b">
        <v>0</v>
      </c>
      <c r="T53" t="s">
        <v>88</v>
      </c>
      <c r="U53" t="b">
        <v>0</v>
      </c>
      <c r="V53" t="s">
        <v>218</v>
      </c>
      <c r="W53" s="1">
        <v>44503.592291666668</v>
      </c>
      <c r="X53">
        <v>78</v>
      </c>
      <c r="Y53">
        <v>9</v>
      </c>
      <c r="Z53">
        <v>0</v>
      </c>
      <c r="AA53">
        <v>9</v>
      </c>
      <c r="AB53">
        <v>0</v>
      </c>
      <c r="AC53">
        <v>4</v>
      </c>
      <c r="AD53">
        <v>20</v>
      </c>
      <c r="AE53">
        <v>0</v>
      </c>
      <c r="AF53">
        <v>0</v>
      </c>
      <c r="AG53">
        <v>0</v>
      </c>
      <c r="AH53" t="s">
        <v>118</v>
      </c>
      <c r="AI53" s="1">
        <v>44503.604074074072</v>
      </c>
      <c r="AJ53">
        <v>81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>
      <c r="A54" t="s">
        <v>233</v>
      </c>
      <c r="B54" t="s">
        <v>80</v>
      </c>
      <c r="C54" t="s">
        <v>234</v>
      </c>
      <c r="D54" t="s">
        <v>82</v>
      </c>
      <c r="E54" s="2" t="str">
        <f>HYPERLINK("capsilon://?command=openfolder&amp;siteaddress=FAM.docvelocity-na8.net&amp;folderid=FX315670F9-5CEB-D2E4-A70E-EABF6CD64313","FX21111693")</f>
        <v>FX21111693</v>
      </c>
      <c r="F54" t="s">
        <v>19</v>
      </c>
      <c r="G54" t="s">
        <v>19</v>
      </c>
      <c r="H54" t="s">
        <v>83</v>
      </c>
      <c r="I54" t="s">
        <v>235</v>
      </c>
      <c r="J54">
        <v>57</v>
      </c>
      <c r="K54" t="s">
        <v>85</v>
      </c>
      <c r="L54" t="s">
        <v>86</v>
      </c>
      <c r="M54" t="s">
        <v>87</v>
      </c>
      <c r="N54">
        <v>2</v>
      </c>
      <c r="O54" s="1">
        <v>44503.583495370367</v>
      </c>
      <c r="P54" s="1">
        <v>44503.627476851849</v>
      </c>
      <c r="Q54">
        <v>1708</v>
      </c>
      <c r="R54">
        <v>2092</v>
      </c>
      <c r="S54" t="b">
        <v>0</v>
      </c>
      <c r="T54" t="s">
        <v>88</v>
      </c>
      <c r="U54" t="b">
        <v>0</v>
      </c>
      <c r="V54" t="s">
        <v>218</v>
      </c>
      <c r="W54" s="1">
        <v>44503.61383101852</v>
      </c>
      <c r="X54">
        <v>1860</v>
      </c>
      <c r="Y54">
        <v>63</v>
      </c>
      <c r="Z54">
        <v>0</v>
      </c>
      <c r="AA54">
        <v>63</v>
      </c>
      <c r="AB54">
        <v>0</v>
      </c>
      <c r="AC54">
        <v>50</v>
      </c>
      <c r="AD54">
        <v>-6</v>
      </c>
      <c r="AE54">
        <v>0</v>
      </c>
      <c r="AF54">
        <v>0</v>
      </c>
      <c r="AG54">
        <v>0</v>
      </c>
      <c r="AH54" t="s">
        <v>118</v>
      </c>
      <c r="AI54" s="1">
        <v>44503.627476851849</v>
      </c>
      <c r="AJ54">
        <v>223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-7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>
      <c r="A55" t="s">
        <v>236</v>
      </c>
      <c r="B55" t="s">
        <v>80</v>
      </c>
      <c r="C55" t="s">
        <v>237</v>
      </c>
      <c r="D55" t="s">
        <v>82</v>
      </c>
      <c r="E55" s="2" t="str">
        <f>HYPERLINK("capsilon://?command=openfolder&amp;siteaddress=FAM.docvelocity-na8.net&amp;folderid=FXA6345BA6-4C79-59E9-04A8-A803C5311E37","FX21111267")</f>
        <v>FX21111267</v>
      </c>
      <c r="F55" t="s">
        <v>19</v>
      </c>
      <c r="G55" t="s">
        <v>19</v>
      </c>
      <c r="H55" t="s">
        <v>83</v>
      </c>
      <c r="I55" t="s">
        <v>238</v>
      </c>
      <c r="J55">
        <v>149</v>
      </c>
      <c r="K55" t="s">
        <v>85</v>
      </c>
      <c r="L55" t="s">
        <v>86</v>
      </c>
      <c r="M55" t="s">
        <v>87</v>
      </c>
      <c r="N55">
        <v>1</v>
      </c>
      <c r="O55" s="1">
        <v>44503.588020833333</v>
      </c>
      <c r="P55" s="1">
        <v>44504.283425925925</v>
      </c>
      <c r="Q55">
        <v>59255</v>
      </c>
      <c r="R55">
        <v>828</v>
      </c>
      <c r="S55" t="b">
        <v>0</v>
      </c>
      <c r="T55" t="s">
        <v>88</v>
      </c>
      <c r="U55" t="b">
        <v>0</v>
      </c>
      <c r="V55" t="s">
        <v>190</v>
      </c>
      <c r="W55" s="1">
        <v>44504.283425925925</v>
      </c>
      <c r="X55">
        <v>484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149</v>
      </c>
      <c r="AE55">
        <v>139</v>
      </c>
      <c r="AF55">
        <v>0</v>
      </c>
      <c r="AG55">
        <v>7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>
      <c r="A56" t="s">
        <v>239</v>
      </c>
      <c r="B56" t="s">
        <v>80</v>
      </c>
      <c r="C56" t="s">
        <v>240</v>
      </c>
      <c r="D56" t="s">
        <v>82</v>
      </c>
      <c r="E56" s="2" t="str">
        <f>HYPERLINK("capsilon://?command=openfolder&amp;siteaddress=FAM.docvelocity-na8.net&amp;folderid=FX943CE02B-152A-2A43-BE40-176ED1FBB2EF","FX211014154")</f>
        <v>FX211014154</v>
      </c>
      <c r="F56" t="s">
        <v>19</v>
      </c>
      <c r="G56" t="s">
        <v>19</v>
      </c>
      <c r="H56" t="s">
        <v>83</v>
      </c>
      <c r="I56" t="s">
        <v>241</v>
      </c>
      <c r="J56">
        <v>82</v>
      </c>
      <c r="K56" t="s">
        <v>85</v>
      </c>
      <c r="L56" t="s">
        <v>86</v>
      </c>
      <c r="M56" t="s">
        <v>87</v>
      </c>
      <c r="N56">
        <v>1</v>
      </c>
      <c r="O56" s="1">
        <v>44501.531087962961</v>
      </c>
      <c r="P56" s="1">
        <v>44501.599143518521</v>
      </c>
      <c r="Q56">
        <v>5506</v>
      </c>
      <c r="R56">
        <v>374</v>
      </c>
      <c r="S56" t="b">
        <v>0</v>
      </c>
      <c r="T56" t="s">
        <v>88</v>
      </c>
      <c r="U56" t="b">
        <v>0</v>
      </c>
      <c r="V56" t="s">
        <v>94</v>
      </c>
      <c r="W56" s="1">
        <v>44501.599143518521</v>
      </c>
      <c r="X56">
        <v>130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61</v>
      </c>
      <c r="AE56">
        <v>52</v>
      </c>
      <c r="AF56">
        <v>0</v>
      </c>
      <c r="AG56">
        <v>2</v>
      </c>
      <c r="AH56" t="s">
        <v>88</v>
      </c>
      <c r="AI56" t="s">
        <v>88</v>
      </c>
      <c r="AJ56" t="s">
        <v>88</v>
      </c>
      <c r="AK56" t="s">
        <v>88</v>
      </c>
      <c r="AL56" t="s">
        <v>88</v>
      </c>
      <c r="AM56" t="s">
        <v>88</v>
      </c>
      <c r="AN56" t="s">
        <v>88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>
      <c r="A57" t="s">
        <v>242</v>
      </c>
      <c r="B57" t="s">
        <v>80</v>
      </c>
      <c r="C57" t="s">
        <v>243</v>
      </c>
      <c r="D57" t="s">
        <v>82</v>
      </c>
      <c r="E57" s="2" t="str">
        <f>HYPERLINK("capsilon://?command=openfolder&amp;siteaddress=FAM.docvelocity-na8.net&amp;folderid=FX46705AB7-352E-CCD8-7A80-167FB89FA30C","FX211012963")</f>
        <v>FX211012963</v>
      </c>
      <c r="F57" t="s">
        <v>19</v>
      </c>
      <c r="G57" t="s">
        <v>19</v>
      </c>
      <c r="H57" t="s">
        <v>83</v>
      </c>
      <c r="I57" t="s">
        <v>244</v>
      </c>
      <c r="J57">
        <v>169</v>
      </c>
      <c r="K57" t="s">
        <v>85</v>
      </c>
      <c r="L57" t="s">
        <v>86</v>
      </c>
      <c r="M57" t="s">
        <v>87</v>
      </c>
      <c r="N57">
        <v>1</v>
      </c>
      <c r="O57" s="1">
        <v>44503.594340277778</v>
      </c>
      <c r="P57" s="1">
        <v>44504.303773148145</v>
      </c>
      <c r="Q57">
        <v>60270</v>
      </c>
      <c r="R57">
        <v>1025</v>
      </c>
      <c r="S57" t="b">
        <v>0</v>
      </c>
      <c r="T57" t="s">
        <v>88</v>
      </c>
      <c r="U57" t="b">
        <v>0</v>
      </c>
      <c r="V57" t="s">
        <v>190</v>
      </c>
      <c r="W57" s="1">
        <v>44504.303773148145</v>
      </c>
      <c r="X57">
        <v>609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169</v>
      </c>
      <c r="AE57">
        <v>156</v>
      </c>
      <c r="AF57">
        <v>0</v>
      </c>
      <c r="AG57">
        <v>7</v>
      </c>
      <c r="AH57" t="s">
        <v>88</v>
      </c>
      <c r="AI57" t="s">
        <v>88</v>
      </c>
      <c r="AJ57" t="s">
        <v>88</v>
      </c>
      <c r="AK57" t="s">
        <v>88</v>
      </c>
      <c r="AL57" t="s">
        <v>88</v>
      </c>
      <c r="AM57" t="s">
        <v>88</v>
      </c>
      <c r="AN57" t="s">
        <v>88</v>
      </c>
      <c r="AO57" t="s">
        <v>88</v>
      </c>
      <c r="AP57" t="s">
        <v>88</v>
      </c>
      <c r="AQ57" t="s">
        <v>88</v>
      </c>
      <c r="AR57" t="s">
        <v>88</v>
      </c>
      <c r="AS57" t="s">
        <v>88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>
      <c r="A58" t="s">
        <v>245</v>
      </c>
      <c r="B58" t="s">
        <v>80</v>
      </c>
      <c r="C58" t="s">
        <v>246</v>
      </c>
      <c r="D58" t="s">
        <v>82</v>
      </c>
      <c r="E58" s="2" t="str">
        <f>HYPERLINK("capsilon://?command=openfolder&amp;siteaddress=FAM.docvelocity-na8.net&amp;folderid=FX2B00FBA6-9620-1B31-9E56-09052F5ECF2C","FX211013875")</f>
        <v>FX211013875</v>
      </c>
      <c r="F58" t="s">
        <v>19</v>
      </c>
      <c r="G58" t="s">
        <v>19</v>
      </c>
      <c r="H58" t="s">
        <v>83</v>
      </c>
      <c r="I58" t="s">
        <v>247</v>
      </c>
      <c r="J58">
        <v>57</v>
      </c>
      <c r="K58" t="s">
        <v>85</v>
      </c>
      <c r="L58" t="s">
        <v>86</v>
      </c>
      <c r="M58" t="s">
        <v>87</v>
      </c>
      <c r="N58">
        <v>1</v>
      </c>
      <c r="O58" s="1">
        <v>44501.532222222224</v>
      </c>
      <c r="P58" s="1">
        <v>44501.603784722225</v>
      </c>
      <c r="Q58">
        <v>5508</v>
      </c>
      <c r="R58">
        <v>675</v>
      </c>
      <c r="S58" t="b">
        <v>0</v>
      </c>
      <c r="T58" t="s">
        <v>88</v>
      </c>
      <c r="U58" t="b">
        <v>0</v>
      </c>
      <c r="V58" t="s">
        <v>94</v>
      </c>
      <c r="W58" s="1">
        <v>44501.603784722225</v>
      </c>
      <c r="X58">
        <v>400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57</v>
      </c>
      <c r="AE58">
        <v>48</v>
      </c>
      <c r="AF58">
        <v>0</v>
      </c>
      <c r="AG58">
        <v>5</v>
      </c>
      <c r="AH58" t="s">
        <v>88</v>
      </c>
      <c r="AI58" t="s">
        <v>88</v>
      </c>
      <c r="AJ58" t="s">
        <v>88</v>
      </c>
      <c r="AK58" t="s">
        <v>88</v>
      </c>
      <c r="AL58" t="s">
        <v>88</v>
      </c>
      <c r="AM58" t="s">
        <v>88</v>
      </c>
      <c r="AN58" t="s">
        <v>88</v>
      </c>
      <c r="AO58" t="s">
        <v>88</v>
      </c>
      <c r="AP58" t="s">
        <v>88</v>
      </c>
      <c r="AQ58" t="s">
        <v>88</v>
      </c>
      <c r="AR58" t="s">
        <v>88</v>
      </c>
      <c r="AS58" t="s">
        <v>88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>
      <c r="A59" t="s">
        <v>248</v>
      </c>
      <c r="B59" t="s">
        <v>80</v>
      </c>
      <c r="C59" t="s">
        <v>249</v>
      </c>
      <c r="D59" t="s">
        <v>82</v>
      </c>
      <c r="E59" s="2" t="str">
        <f>HYPERLINK("capsilon://?command=openfolder&amp;siteaddress=FAM.docvelocity-na8.net&amp;folderid=FX9B2C77E7-4223-AAEE-5415-EEA2440955B4","FX21111136")</f>
        <v>FX21111136</v>
      </c>
      <c r="F59" t="s">
        <v>19</v>
      </c>
      <c r="G59" t="s">
        <v>19</v>
      </c>
      <c r="H59" t="s">
        <v>83</v>
      </c>
      <c r="I59" t="s">
        <v>250</v>
      </c>
      <c r="J59">
        <v>212</v>
      </c>
      <c r="K59" t="s">
        <v>85</v>
      </c>
      <c r="L59" t="s">
        <v>86</v>
      </c>
      <c r="M59" t="s">
        <v>87</v>
      </c>
      <c r="N59">
        <v>1</v>
      </c>
      <c r="O59" s="1">
        <v>44503.605983796297</v>
      </c>
      <c r="P59" s="1">
        <v>44504.311574074076</v>
      </c>
      <c r="Q59">
        <v>59879</v>
      </c>
      <c r="R59">
        <v>1084</v>
      </c>
      <c r="S59" t="b">
        <v>0</v>
      </c>
      <c r="T59" t="s">
        <v>88</v>
      </c>
      <c r="U59" t="b">
        <v>0</v>
      </c>
      <c r="V59" t="s">
        <v>190</v>
      </c>
      <c r="W59" s="1">
        <v>44504.311574074076</v>
      </c>
      <c r="X59">
        <v>673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212</v>
      </c>
      <c r="AE59">
        <v>180</v>
      </c>
      <c r="AF59">
        <v>0</v>
      </c>
      <c r="AG59">
        <v>8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>
      <c r="A60" t="s">
        <v>251</v>
      </c>
      <c r="B60" t="s">
        <v>80</v>
      </c>
      <c r="C60" t="s">
        <v>252</v>
      </c>
      <c r="D60" t="s">
        <v>82</v>
      </c>
      <c r="E60" s="2" t="str">
        <f>HYPERLINK("capsilon://?command=openfolder&amp;siteaddress=FAM.docvelocity-na8.net&amp;folderid=FX475166E6-F8ED-038D-25BB-7E80F24295F9","FX21111272")</f>
        <v>FX21111272</v>
      </c>
      <c r="F60" t="s">
        <v>19</v>
      </c>
      <c r="G60" t="s">
        <v>19</v>
      </c>
      <c r="H60" t="s">
        <v>83</v>
      </c>
      <c r="I60" t="s">
        <v>253</v>
      </c>
      <c r="J60">
        <v>96</v>
      </c>
      <c r="K60" t="s">
        <v>85</v>
      </c>
      <c r="L60" t="s">
        <v>86</v>
      </c>
      <c r="M60" t="s">
        <v>87</v>
      </c>
      <c r="N60">
        <v>1</v>
      </c>
      <c r="O60" s="1">
        <v>44503.61246527778</v>
      </c>
      <c r="P60" s="1">
        <v>44504.316990740743</v>
      </c>
      <c r="Q60">
        <v>60021</v>
      </c>
      <c r="R60">
        <v>850</v>
      </c>
      <c r="S60" t="b">
        <v>0</v>
      </c>
      <c r="T60" t="s">
        <v>88</v>
      </c>
      <c r="U60" t="b">
        <v>0</v>
      </c>
      <c r="V60" t="s">
        <v>190</v>
      </c>
      <c r="W60" s="1">
        <v>44504.316990740743</v>
      </c>
      <c r="X60">
        <v>421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96</v>
      </c>
      <c r="AE60">
        <v>87</v>
      </c>
      <c r="AF60">
        <v>0</v>
      </c>
      <c r="AG60">
        <v>6</v>
      </c>
      <c r="AH60" t="s">
        <v>88</v>
      </c>
      <c r="AI60" t="s">
        <v>88</v>
      </c>
      <c r="AJ60" t="s">
        <v>88</v>
      </c>
      <c r="AK60" t="s">
        <v>88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 t="s">
        <v>88</v>
      </c>
      <c r="AS60" t="s">
        <v>88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>
      <c r="A61" t="s">
        <v>254</v>
      </c>
      <c r="B61" t="s">
        <v>80</v>
      </c>
      <c r="C61" t="s">
        <v>81</v>
      </c>
      <c r="D61" t="s">
        <v>82</v>
      </c>
      <c r="E61" s="2" t="str">
        <f>HYPERLINK("capsilon://?command=openfolder&amp;siteaddress=FAM.docvelocity-na8.net&amp;folderid=FXDDB516B7-8F42-077F-3A34-03C7022192C5","FX211013309")</f>
        <v>FX211013309</v>
      </c>
      <c r="F61" t="s">
        <v>19</v>
      </c>
      <c r="G61" t="s">
        <v>19</v>
      </c>
      <c r="H61" t="s">
        <v>83</v>
      </c>
      <c r="I61" t="s">
        <v>255</v>
      </c>
      <c r="J61">
        <v>26</v>
      </c>
      <c r="K61" t="s">
        <v>85</v>
      </c>
      <c r="L61" t="s">
        <v>86</v>
      </c>
      <c r="M61" t="s">
        <v>82</v>
      </c>
      <c r="N61">
        <v>2</v>
      </c>
      <c r="O61" s="1">
        <v>44503.615381944444</v>
      </c>
      <c r="P61" s="1">
        <v>44503.617175925923</v>
      </c>
      <c r="Q61">
        <v>10</v>
      </c>
      <c r="R61">
        <v>145</v>
      </c>
      <c r="S61" t="b">
        <v>0</v>
      </c>
      <c r="T61" t="s">
        <v>256</v>
      </c>
      <c r="U61" t="b">
        <v>0</v>
      </c>
      <c r="V61" t="s">
        <v>117</v>
      </c>
      <c r="W61" s="1">
        <v>44503.616620370369</v>
      </c>
      <c r="X61">
        <v>101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5</v>
      </c>
      <c r="AE61">
        <v>0</v>
      </c>
      <c r="AF61">
        <v>0</v>
      </c>
      <c r="AG61">
        <v>0</v>
      </c>
      <c r="AH61" t="s">
        <v>256</v>
      </c>
      <c r="AI61" s="1">
        <v>44503.617175925923</v>
      </c>
      <c r="AJ61">
        <v>44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5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>
      <c r="A62" t="s">
        <v>257</v>
      </c>
      <c r="B62" t="s">
        <v>80</v>
      </c>
      <c r="C62" t="s">
        <v>258</v>
      </c>
      <c r="D62" t="s">
        <v>82</v>
      </c>
      <c r="E62" s="2" t="str">
        <f>HYPERLINK("capsilon://?command=openfolder&amp;siteaddress=FAM.docvelocity-na8.net&amp;folderid=FX3704E148-615A-FA02-1910-464BC8692A93","FX21111163")</f>
        <v>FX21111163</v>
      </c>
      <c r="F62" t="s">
        <v>19</v>
      </c>
      <c r="G62" t="s">
        <v>19</v>
      </c>
      <c r="H62" t="s">
        <v>83</v>
      </c>
      <c r="I62" t="s">
        <v>259</v>
      </c>
      <c r="J62">
        <v>87</v>
      </c>
      <c r="K62" t="s">
        <v>85</v>
      </c>
      <c r="L62" t="s">
        <v>86</v>
      </c>
      <c r="M62" t="s">
        <v>87</v>
      </c>
      <c r="N62">
        <v>2</v>
      </c>
      <c r="O62" s="1">
        <v>44503.618946759256</v>
      </c>
      <c r="P62" s="1">
        <v>44503.630370370367</v>
      </c>
      <c r="Q62">
        <v>361</v>
      </c>
      <c r="R62">
        <v>626</v>
      </c>
      <c r="S62" t="b">
        <v>0</v>
      </c>
      <c r="T62" t="s">
        <v>88</v>
      </c>
      <c r="U62" t="b">
        <v>0</v>
      </c>
      <c r="V62" t="s">
        <v>117</v>
      </c>
      <c r="W62" s="1">
        <v>44503.623368055552</v>
      </c>
      <c r="X62">
        <v>377</v>
      </c>
      <c r="Y62">
        <v>66</v>
      </c>
      <c r="Z62">
        <v>0</v>
      </c>
      <c r="AA62">
        <v>66</v>
      </c>
      <c r="AB62">
        <v>0</v>
      </c>
      <c r="AC62">
        <v>23</v>
      </c>
      <c r="AD62">
        <v>21</v>
      </c>
      <c r="AE62">
        <v>0</v>
      </c>
      <c r="AF62">
        <v>0</v>
      </c>
      <c r="AG62">
        <v>0</v>
      </c>
      <c r="AH62" t="s">
        <v>118</v>
      </c>
      <c r="AI62" s="1">
        <v>44503.630370370367</v>
      </c>
      <c r="AJ62">
        <v>249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>
      <c r="A63" t="s">
        <v>260</v>
      </c>
      <c r="B63" t="s">
        <v>80</v>
      </c>
      <c r="C63" t="s">
        <v>258</v>
      </c>
      <c r="D63" t="s">
        <v>82</v>
      </c>
      <c r="E63" s="2" t="str">
        <f>HYPERLINK("capsilon://?command=openfolder&amp;siteaddress=FAM.docvelocity-na8.net&amp;folderid=FX3704E148-615A-FA02-1910-464BC8692A93","FX21111163")</f>
        <v>FX21111163</v>
      </c>
      <c r="F63" t="s">
        <v>19</v>
      </c>
      <c r="G63" t="s">
        <v>19</v>
      </c>
      <c r="H63" t="s">
        <v>83</v>
      </c>
      <c r="I63" t="s">
        <v>261</v>
      </c>
      <c r="J63">
        <v>87</v>
      </c>
      <c r="K63" t="s">
        <v>85</v>
      </c>
      <c r="L63" t="s">
        <v>86</v>
      </c>
      <c r="M63" t="s">
        <v>87</v>
      </c>
      <c r="N63">
        <v>2</v>
      </c>
      <c r="O63" s="1">
        <v>44503.619085648148</v>
      </c>
      <c r="P63" s="1">
        <v>44503.633831018517</v>
      </c>
      <c r="Q63">
        <v>476</v>
      </c>
      <c r="R63">
        <v>798</v>
      </c>
      <c r="S63" t="b">
        <v>0</v>
      </c>
      <c r="T63" t="s">
        <v>88</v>
      </c>
      <c r="U63" t="b">
        <v>0</v>
      </c>
      <c r="V63" t="s">
        <v>186</v>
      </c>
      <c r="W63" s="1">
        <v>44503.625428240739</v>
      </c>
      <c r="X63">
        <v>500</v>
      </c>
      <c r="Y63">
        <v>66</v>
      </c>
      <c r="Z63">
        <v>0</v>
      </c>
      <c r="AA63">
        <v>66</v>
      </c>
      <c r="AB63">
        <v>0</v>
      </c>
      <c r="AC63">
        <v>25</v>
      </c>
      <c r="AD63">
        <v>21</v>
      </c>
      <c r="AE63">
        <v>0</v>
      </c>
      <c r="AF63">
        <v>0</v>
      </c>
      <c r="AG63">
        <v>0</v>
      </c>
      <c r="AH63" t="s">
        <v>118</v>
      </c>
      <c r="AI63" s="1">
        <v>44503.633831018517</v>
      </c>
      <c r="AJ63">
        <v>298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20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>
      <c r="A64" t="s">
        <v>262</v>
      </c>
      <c r="B64" t="s">
        <v>80</v>
      </c>
      <c r="C64" t="s">
        <v>258</v>
      </c>
      <c r="D64" t="s">
        <v>82</v>
      </c>
      <c r="E64" s="2" t="str">
        <f>HYPERLINK("capsilon://?command=openfolder&amp;siteaddress=FAM.docvelocity-na8.net&amp;folderid=FX3704E148-615A-FA02-1910-464BC8692A93","FX21111163")</f>
        <v>FX21111163</v>
      </c>
      <c r="F64" t="s">
        <v>19</v>
      </c>
      <c r="G64" t="s">
        <v>19</v>
      </c>
      <c r="H64" t="s">
        <v>83</v>
      </c>
      <c r="I64" t="s">
        <v>263</v>
      </c>
      <c r="J64">
        <v>26</v>
      </c>
      <c r="K64" t="s">
        <v>85</v>
      </c>
      <c r="L64" t="s">
        <v>86</v>
      </c>
      <c r="M64" t="s">
        <v>87</v>
      </c>
      <c r="N64">
        <v>2</v>
      </c>
      <c r="O64" s="1">
        <v>44503.619444444441</v>
      </c>
      <c r="P64" s="1">
        <v>44503.636886574073</v>
      </c>
      <c r="Q64">
        <v>1079</v>
      </c>
      <c r="R64">
        <v>428</v>
      </c>
      <c r="S64" t="b">
        <v>0</v>
      </c>
      <c r="T64" t="s">
        <v>88</v>
      </c>
      <c r="U64" t="b">
        <v>0</v>
      </c>
      <c r="V64" t="s">
        <v>131</v>
      </c>
      <c r="W64" s="1">
        <v>44503.621574074074</v>
      </c>
      <c r="X64">
        <v>165</v>
      </c>
      <c r="Y64">
        <v>21</v>
      </c>
      <c r="Z64">
        <v>0</v>
      </c>
      <c r="AA64">
        <v>21</v>
      </c>
      <c r="AB64">
        <v>0</v>
      </c>
      <c r="AC64">
        <v>3</v>
      </c>
      <c r="AD64">
        <v>5</v>
      </c>
      <c r="AE64">
        <v>0</v>
      </c>
      <c r="AF64">
        <v>0</v>
      </c>
      <c r="AG64">
        <v>0</v>
      </c>
      <c r="AH64" t="s">
        <v>118</v>
      </c>
      <c r="AI64" s="1">
        <v>44503.636886574073</v>
      </c>
      <c r="AJ64">
        <v>263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>
      <c r="A65" t="s">
        <v>264</v>
      </c>
      <c r="B65" t="s">
        <v>80</v>
      </c>
      <c r="C65" t="s">
        <v>258</v>
      </c>
      <c r="D65" t="s">
        <v>82</v>
      </c>
      <c r="E65" s="2" t="str">
        <f>HYPERLINK("capsilon://?command=openfolder&amp;siteaddress=FAM.docvelocity-na8.net&amp;folderid=FX3704E148-615A-FA02-1910-464BC8692A93","FX21111163")</f>
        <v>FX21111163</v>
      </c>
      <c r="F65" t="s">
        <v>19</v>
      </c>
      <c r="G65" t="s">
        <v>19</v>
      </c>
      <c r="H65" t="s">
        <v>83</v>
      </c>
      <c r="I65" t="s">
        <v>265</v>
      </c>
      <c r="J65">
        <v>26</v>
      </c>
      <c r="K65" t="s">
        <v>85</v>
      </c>
      <c r="L65" t="s">
        <v>86</v>
      </c>
      <c r="M65" t="s">
        <v>87</v>
      </c>
      <c r="N65">
        <v>2</v>
      </c>
      <c r="O65" s="1">
        <v>44503.620138888888</v>
      </c>
      <c r="P65" s="1">
        <v>44503.638275462959</v>
      </c>
      <c r="Q65">
        <v>1229</v>
      </c>
      <c r="R65">
        <v>338</v>
      </c>
      <c r="S65" t="b">
        <v>0</v>
      </c>
      <c r="T65" t="s">
        <v>88</v>
      </c>
      <c r="U65" t="b">
        <v>0</v>
      </c>
      <c r="V65" t="s">
        <v>218</v>
      </c>
      <c r="W65" s="1">
        <v>44503.623148148145</v>
      </c>
      <c r="X65">
        <v>219</v>
      </c>
      <c r="Y65">
        <v>21</v>
      </c>
      <c r="Z65">
        <v>0</v>
      </c>
      <c r="AA65">
        <v>21</v>
      </c>
      <c r="AB65">
        <v>0</v>
      </c>
      <c r="AC65">
        <v>10</v>
      </c>
      <c r="AD65">
        <v>5</v>
      </c>
      <c r="AE65">
        <v>0</v>
      </c>
      <c r="AF65">
        <v>0</v>
      </c>
      <c r="AG65">
        <v>0</v>
      </c>
      <c r="AH65" t="s">
        <v>118</v>
      </c>
      <c r="AI65" s="1">
        <v>44503.638275462959</v>
      </c>
      <c r="AJ65">
        <v>119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5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>
      <c r="A66" t="s">
        <v>266</v>
      </c>
      <c r="B66" t="s">
        <v>80</v>
      </c>
      <c r="C66" t="s">
        <v>267</v>
      </c>
      <c r="D66" t="s">
        <v>82</v>
      </c>
      <c r="E66" s="2" t="str">
        <f>HYPERLINK("capsilon://?command=openfolder&amp;siteaddress=FAM.docvelocity-na8.net&amp;folderid=FX4EC598C2-63B2-4C36-4094-97F245280272","FX211013039")</f>
        <v>FX211013039</v>
      </c>
      <c r="F66" t="s">
        <v>19</v>
      </c>
      <c r="G66" t="s">
        <v>19</v>
      </c>
      <c r="H66" t="s">
        <v>83</v>
      </c>
      <c r="I66" t="s">
        <v>268</v>
      </c>
      <c r="J66">
        <v>57</v>
      </c>
      <c r="K66" t="s">
        <v>85</v>
      </c>
      <c r="L66" t="s">
        <v>86</v>
      </c>
      <c r="M66" t="s">
        <v>87</v>
      </c>
      <c r="N66">
        <v>1</v>
      </c>
      <c r="O66" s="1">
        <v>44503.622071759259</v>
      </c>
      <c r="P66" s="1">
        <v>44504.322546296295</v>
      </c>
      <c r="Q66">
        <v>59741</v>
      </c>
      <c r="R66">
        <v>780</v>
      </c>
      <c r="S66" t="b">
        <v>0</v>
      </c>
      <c r="T66" t="s">
        <v>88</v>
      </c>
      <c r="U66" t="b">
        <v>0</v>
      </c>
      <c r="V66" t="s">
        <v>190</v>
      </c>
      <c r="W66" s="1">
        <v>44504.322546296295</v>
      </c>
      <c r="X66">
        <v>436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57</v>
      </c>
      <c r="AE66">
        <v>48</v>
      </c>
      <c r="AF66">
        <v>0</v>
      </c>
      <c r="AG66">
        <v>4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>
      <c r="A67" t="s">
        <v>269</v>
      </c>
      <c r="B67" t="s">
        <v>80</v>
      </c>
      <c r="C67" t="s">
        <v>270</v>
      </c>
      <c r="D67" t="s">
        <v>82</v>
      </c>
      <c r="E67" s="2" t="str">
        <f>HYPERLINK("capsilon://?command=openfolder&amp;siteaddress=FAM.docvelocity-na8.net&amp;folderid=FX2180418F-477A-3A09-FC83-98B0A14709D7","FX21111123")</f>
        <v>FX21111123</v>
      </c>
      <c r="F67" t="s">
        <v>19</v>
      </c>
      <c r="G67" t="s">
        <v>19</v>
      </c>
      <c r="H67" t="s">
        <v>83</v>
      </c>
      <c r="I67" t="s">
        <v>271</v>
      </c>
      <c r="J67">
        <v>102</v>
      </c>
      <c r="K67" t="s">
        <v>85</v>
      </c>
      <c r="L67" t="s">
        <v>86</v>
      </c>
      <c r="M67" t="s">
        <v>87</v>
      </c>
      <c r="N67">
        <v>1</v>
      </c>
      <c r="O67" s="1">
        <v>44503.623622685183</v>
      </c>
      <c r="P67" s="1">
        <v>44504.412800925929</v>
      </c>
      <c r="Q67">
        <v>67572</v>
      </c>
      <c r="R67">
        <v>613</v>
      </c>
      <c r="S67" t="b">
        <v>0</v>
      </c>
      <c r="T67" t="s">
        <v>88</v>
      </c>
      <c r="U67" t="b">
        <v>0</v>
      </c>
      <c r="V67" t="s">
        <v>190</v>
      </c>
      <c r="W67" s="1">
        <v>44504.412800925929</v>
      </c>
      <c r="X67">
        <v>250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102</v>
      </c>
      <c r="AE67">
        <v>93</v>
      </c>
      <c r="AF67">
        <v>0</v>
      </c>
      <c r="AG67">
        <v>4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>
      <c r="A68" t="s">
        <v>272</v>
      </c>
      <c r="B68" t="s">
        <v>80</v>
      </c>
      <c r="C68" t="s">
        <v>273</v>
      </c>
      <c r="D68" t="s">
        <v>82</v>
      </c>
      <c r="E68" s="2" t="str">
        <f>HYPERLINK("capsilon://?command=openfolder&amp;siteaddress=FAM.docvelocity-na8.net&amp;folderid=FX5B451814-47E7-63A8-5EF8-0327D62D7BED","FX21111263")</f>
        <v>FX21111263</v>
      </c>
      <c r="F68" t="s">
        <v>19</v>
      </c>
      <c r="G68" t="s">
        <v>19</v>
      </c>
      <c r="H68" t="s">
        <v>83</v>
      </c>
      <c r="I68" t="s">
        <v>274</v>
      </c>
      <c r="J68">
        <v>170</v>
      </c>
      <c r="K68" t="s">
        <v>85</v>
      </c>
      <c r="L68" t="s">
        <v>86</v>
      </c>
      <c r="M68" t="s">
        <v>87</v>
      </c>
      <c r="N68">
        <v>1</v>
      </c>
      <c r="O68" s="1">
        <v>44503.624502314815</v>
      </c>
      <c r="P68" s="1">
        <v>44504.42255787037</v>
      </c>
      <c r="Q68">
        <v>67701</v>
      </c>
      <c r="R68">
        <v>1251</v>
      </c>
      <c r="S68" t="b">
        <v>0</v>
      </c>
      <c r="T68" t="s">
        <v>88</v>
      </c>
      <c r="U68" t="b">
        <v>0</v>
      </c>
      <c r="V68" t="s">
        <v>190</v>
      </c>
      <c r="W68" s="1">
        <v>44504.42255787037</v>
      </c>
      <c r="X68">
        <v>842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170</v>
      </c>
      <c r="AE68">
        <v>152</v>
      </c>
      <c r="AF68">
        <v>0</v>
      </c>
      <c r="AG68">
        <v>7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>
      <c r="A69" t="s">
        <v>275</v>
      </c>
      <c r="B69" t="s">
        <v>80</v>
      </c>
      <c r="C69" t="s">
        <v>276</v>
      </c>
      <c r="D69" t="s">
        <v>82</v>
      </c>
      <c r="E69" s="2" t="str">
        <f>HYPERLINK("capsilon://?command=openfolder&amp;siteaddress=FAM.docvelocity-na8.net&amp;folderid=FX0F673939-F278-BDA6-E254-5D33E510B0B3","FX21111665")</f>
        <v>FX21111665</v>
      </c>
      <c r="F69" t="s">
        <v>19</v>
      </c>
      <c r="G69" t="s">
        <v>19</v>
      </c>
      <c r="H69" t="s">
        <v>83</v>
      </c>
      <c r="I69" t="s">
        <v>277</v>
      </c>
      <c r="J69">
        <v>144</v>
      </c>
      <c r="K69" t="s">
        <v>85</v>
      </c>
      <c r="L69" t="s">
        <v>86</v>
      </c>
      <c r="M69" t="s">
        <v>87</v>
      </c>
      <c r="N69">
        <v>1</v>
      </c>
      <c r="O69" s="1">
        <v>44503.635497685187</v>
      </c>
      <c r="P69" s="1">
        <v>44504.453946759262</v>
      </c>
      <c r="Q69">
        <v>70100</v>
      </c>
      <c r="R69">
        <v>614</v>
      </c>
      <c r="S69" t="b">
        <v>0</v>
      </c>
      <c r="T69" t="s">
        <v>88</v>
      </c>
      <c r="U69" t="b">
        <v>0</v>
      </c>
      <c r="V69" t="s">
        <v>190</v>
      </c>
      <c r="W69" s="1">
        <v>44504.453946759262</v>
      </c>
      <c r="X69">
        <v>260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144</v>
      </c>
      <c r="AE69">
        <v>126</v>
      </c>
      <c r="AF69">
        <v>0</v>
      </c>
      <c r="AG69">
        <v>8</v>
      </c>
      <c r="AH69" t="s">
        <v>88</v>
      </c>
      <c r="AI69" t="s">
        <v>88</v>
      </c>
      <c r="AJ69" t="s">
        <v>88</v>
      </c>
      <c r="AK69" t="s">
        <v>88</v>
      </c>
      <c r="AL69" t="s">
        <v>88</v>
      </c>
      <c r="AM69" t="s">
        <v>88</v>
      </c>
      <c r="AN69" t="s">
        <v>88</v>
      </c>
      <c r="AO69" t="s">
        <v>88</v>
      </c>
      <c r="AP69" t="s">
        <v>88</v>
      </c>
      <c r="AQ69" t="s">
        <v>88</v>
      </c>
      <c r="AR69" t="s">
        <v>88</v>
      </c>
      <c r="AS69" t="s">
        <v>88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>
      <c r="A70" t="s">
        <v>278</v>
      </c>
      <c r="B70" t="s">
        <v>80</v>
      </c>
      <c r="C70" t="s">
        <v>279</v>
      </c>
      <c r="D70" t="s">
        <v>82</v>
      </c>
      <c r="E70" s="2" t="str">
        <f>HYPERLINK("capsilon://?command=openfolder&amp;siteaddress=FAM.docvelocity-na8.net&amp;folderid=FX19C26352-B6FD-096E-870B-CB98A17F40B5","FX21111083")</f>
        <v>FX21111083</v>
      </c>
      <c r="F70" t="s">
        <v>19</v>
      </c>
      <c r="G70" t="s">
        <v>19</v>
      </c>
      <c r="H70" t="s">
        <v>83</v>
      </c>
      <c r="I70" t="s">
        <v>280</v>
      </c>
      <c r="J70">
        <v>104</v>
      </c>
      <c r="K70" t="s">
        <v>85</v>
      </c>
      <c r="L70" t="s">
        <v>86</v>
      </c>
      <c r="M70" t="s">
        <v>87</v>
      </c>
      <c r="N70">
        <v>1</v>
      </c>
      <c r="O70" s="1">
        <v>44503.646064814813</v>
      </c>
      <c r="P70" s="1">
        <v>44504.455358796295</v>
      </c>
      <c r="Q70">
        <v>69540</v>
      </c>
      <c r="R70">
        <v>383</v>
      </c>
      <c r="S70" t="b">
        <v>0</v>
      </c>
      <c r="T70" t="s">
        <v>88</v>
      </c>
      <c r="U70" t="b">
        <v>0</v>
      </c>
      <c r="V70" t="s">
        <v>190</v>
      </c>
      <c r="W70" s="1">
        <v>44504.455358796295</v>
      </c>
      <c r="X70">
        <v>121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104</v>
      </c>
      <c r="AE70">
        <v>95</v>
      </c>
      <c r="AF70">
        <v>0</v>
      </c>
      <c r="AG70">
        <v>4</v>
      </c>
      <c r="AH70" t="s">
        <v>88</v>
      </c>
      <c r="AI70" t="s">
        <v>88</v>
      </c>
      <c r="AJ70" t="s">
        <v>88</v>
      </c>
      <c r="AK70" t="s">
        <v>88</v>
      </c>
      <c r="AL70" t="s">
        <v>88</v>
      </c>
      <c r="AM70" t="s">
        <v>88</v>
      </c>
      <c r="AN70" t="s">
        <v>88</v>
      </c>
      <c r="AO70" t="s">
        <v>88</v>
      </c>
      <c r="AP70" t="s">
        <v>88</v>
      </c>
      <c r="AQ70" t="s">
        <v>88</v>
      </c>
      <c r="AR70" t="s">
        <v>88</v>
      </c>
      <c r="AS70" t="s">
        <v>88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>
      <c r="A71" t="s">
        <v>281</v>
      </c>
      <c r="B71" t="s">
        <v>80</v>
      </c>
      <c r="C71" t="s">
        <v>282</v>
      </c>
      <c r="D71" t="s">
        <v>82</v>
      </c>
      <c r="E71" s="2" t="str">
        <f>HYPERLINK("capsilon://?command=openfolder&amp;siteaddress=FAM.docvelocity-na8.net&amp;folderid=FXCA6FE3B4-492E-1B84-86B8-1000D4B494E8","FX211013526")</f>
        <v>FX211013526</v>
      </c>
      <c r="F71" t="s">
        <v>19</v>
      </c>
      <c r="G71" t="s">
        <v>19</v>
      </c>
      <c r="H71" t="s">
        <v>83</v>
      </c>
      <c r="I71" t="s">
        <v>283</v>
      </c>
      <c r="J71">
        <v>55</v>
      </c>
      <c r="K71" t="s">
        <v>85</v>
      </c>
      <c r="L71" t="s">
        <v>86</v>
      </c>
      <c r="M71" t="s">
        <v>87</v>
      </c>
      <c r="N71">
        <v>2</v>
      </c>
      <c r="O71" s="1">
        <v>44501.538645833331</v>
      </c>
      <c r="P71" s="1">
        <v>44501.580914351849</v>
      </c>
      <c r="Q71">
        <v>3056</v>
      </c>
      <c r="R71">
        <v>596</v>
      </c>
      <c r="S71" t="b">
        <v>0</v>
      </c>
      <c r="T71" t="s">
        <v>88</v>
      </c>
      <c r="U71" t="b">
        <v>0</v>
      </c>
      <c r="V71" t="s">
        <v>284</v>
      </c>
      <c r="W71" s="1">
        <v>44501.565474537034</v>
      </c>
      <c r="X71">
        <v>435</v>
      </c>
      <c r="Y71">
        <v>39</v>
      </c>
      <c r="Z71">
        <v>0</v>
      </c>
      <c r="AA71">
        <v>39</v>
      </c>
      <c r="AB71">
        <v>0</v>
      </c>
      <c r="AC71">
        <v>19</v>
      </c>
      <c r="AD71">
        <v>16</v>
      </c>
      <c r="AE71">
        <v>0</v>
      </c>
      <c r="AF71">
        <v>0</v>
      </c>
      <c r="AG71">
        <v>0</v>
      </c>
      <c r="AH71" t="s">
        <v>106</v>
      </c>
      <c r="AI71" s="1">
        <v>44501.580914351849</v>
      </c>
      <c r="AJ71">
        <v>161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16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>
      <c r="A72" t="s">
        <v>285</v>
      </c>
      <c r="B72" t="s">
        <v>80</v>
      </c>
      <c r="C72" t="s">
        <v>286</v>
      </c>
      <c r="D72" t="s">
        <v>82</v>
      </c>
      <c r="E72" s="2" t="str">
        <f>HYPERLINK("capsilon://?command=openfolder&amp;siteaddress=FAM.docvelocity-na8.net&amp;folderid=FX97F0524A-6E1E-F021-2F05-F13E89C06ABE","FX211012825")</f>
        <v>FX211012825</v>
      </c>
      <c r="F72" t="s">
        <v>19</v>
      </c>
      <c r="G72" t="s">
        <v>19</v>
      </c>
      <c r="H72" t="s">
        <v>83</v>
      </c>
      <c r="I72" t="s">
        <v>287</v>
      </c>
      <c r="J72">
        <v>138</v>
      </c>
      <c r="K72" t="s">
        <v>85</v>
      </c>
      <c r="L72" t="s">
        <v>86</v>
      </c>
      <c r="M72" t="s">
        <v>87</v>
      </c>
      <c r="N72">
        <v>1</v>
      </c>
      <c r="O72" s="1">
        <v>44501.538784722223</v>
      </c>
      <c r="P72" s="1">
        <v>44501.606990740744</v>
      </c>
      <c r="Q72">
        <v>5436</v>
      </c>
      <c r="R72">
        <v>457</v>
      </c>
      <c r="S72" t="b">
        <v>0</v>
      </c>
      <c r="T72" t="s">
        <v>88</v>
      </c>
      <c r="U72" t="b">
        <v>0</v>
      </c>
      <c r="V72" t="s">
        <v>94</v>
      </c>
      <c r="W72" s="1">
        <v>44501.606990740744</v>
      </c>
      <c r="X72">
        <v>276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138</v>
      </c>
      <c r="AE72">
        <v>120</v>
      </c>
      <c r="AF72">
        <v>0</v>
      </c>
      <c r="AG72">
        <v>7</v>
      </c>
      <c r="AH72" t="s">
        <v>88</v>
      </c>
      <c r="AI72" t="s">
        <v>88</v>
      </c>
      <c r="AJ72" t="s">
        <v>88</v>
      </c>
      <c r="AK72" t="s">
        <v>88</v>
      </c>
      <c r="AL72" t="s">
        <v>88</v>
      </c>
      <c r="AM72" t="s">
        <v>88</v>
      </c>
      <c r="AN72" t="s">
        <v>88</v>
      </c>
      <c r="AO72" t="s">
        <v>88</v>
      </c>
      <c r="AP72" t="s">
        <v>88</v>
      </c>
      <c r="AQ72" t="s">
        <v>88</v>
      </c>
      <c r="AR72" t="s">
        <v>88</v>
      </c>
      <c r="AS72" t="s">
        <v>88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>
      <c r="A73" t="s">
        <v>288</v>
      </c>
      <c r="B73" t="s">
        <v>80</v>
      </c>
      <c r="C73" t="s">
        <v>92</v>
      </c>
      <c r="D73" t="s">
        <v>82</v>
      </c>
      <c r="E73" s="2" t="str">
        <f>HYPERLINK("capsilon://?command=openfolder&amp;siteaddress=FAM.docvelocity-na8.net&amp;folderid=FX51F5EC64-66B6-F9C2-7D17-0D8FE6323947","FX211014084")</f>
        <v>FX211014084</v>
      </c>
      <c r="F73" t="s">
        <v>19</v>
      </c>
      <c r="G73" t="s">
        <v>19</v>
      </c>
      <c r="H73" t="s">
        <v>83</v>
      </c>
      <c r="I73" t="s">
        <v>93</v>
      </c>
      <c r="J73">
        <v>192</v>
      </c>
      <c r="K73" t="s">
        <v>85</v>
      </c>
      <c r="L73" t="s">
        <v>86</v>
      </c>
      <c r="M73" t="s">
        <v>87</v>
      </c>
      <c r="N73">
        <v>2</v>
      </c>
      <c r="O73" s="1">
        <v>44503.658043981479</v>
      </c>
      <c r="P73" s="1">
        <v>44503.756469907406</v>
      </c>
      <c r="Q73">
        <v>6899</v>
      </c>
      <c r="R73">
        <v>1605</v>
      </c>
      <c r="S73" t="b">
        <v>0</v>
      </c>
      <c r="T73" t="s">
        <v>88</v>
      </c>
      <c r="U73" t="b">
        <v>1</v>
      </c>
      <c r="V73" t="s">
        <v>218</v>
      </c>
      <c r="W73" s="1">
        <v>44503.673668981479</v>
      </c>
      <c r="X73">
        <v>1263</v>
      </c>
      <c r="Y73">
        <v>138</v>
      </c>
      <c r="Z73">
        <v>0</v>
      </c>
      <c r="AA73">
        <v>138</v>
      </c>
      <c r="AB73">
        <v>0</v>
      </c>
      <c r="AC73">
        <v>75</v>
      </c>
      <c r="AD73">
        <v>54</v>
      </c>
      <c r="AE73">
        <v>0</v>
      </c>
      <c r="AF73">
        <v>0</v>
      </c>
      <c r="AG73">
        <v>0</v>
      </c>
      <c r="AH73" t="s">
        <v>118</v>
      </c>
      <c r="AI73" s="1">
        <v>44503.756469907406</v>
      </c>
      <c r="AJ73">
        <v>342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54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>
      <c r="A74" t="s">
        <v>289</v>
      </c>
      <c r="B74" t="s">
        <v>80</v>
      </c>
      <c r="C74" t="s">
        <v>290</v>
      </c>
      <c r="D74" t="s">
        <v>82</v>
      </c>
      <c r="E74" s="2" t="str">
        <f>HYPERLINK("capsilon://?command=openfolder&amp;siteaddress=FAM.docvelocity-na8.net&amp;folderid=FX7490C3CA-57D6-7878-3E23-375FFCEFD14E","FX2111731")</f>
        <v>FX2111731</v>
      </c>
      <c r="F74" t="s">
        <v>19</v>
      </c>
      <c r="G74" t="s">
        <v>19</v>
      </c>
      <c r="H74" t="s">
        <v>83</v>
      </c>
      <c r="I74" t="s">
        <v>291</v>
      </c>
      <c r="J74">
        <v>42</v>
      </c>
      <c r="K74" t="s">
        <v>85</v>
      </c>
      <c r="L74" t="s">
        <v>86</v>
      </c>
      <c r="M74" t="s">
        <v>87</v>
      </c>
      <c r="N74">
        <v>2</v>
      </c>
      <c r="O74" s="1">
        <v>44503.666967592595</v>
      </c>
      <c r="P74" s="1">
        <v>44504.177951388891</v>
      </c>
      <c r="Q74">
        <v>43182</v>
      </c>
      <c r="R74">
        <v>967</v>
      </c>
      <c r="S74" t="b">
        <v>0</v>
      </c>
      <c r="T74" t="s">
        <v>88</v>
      </c>
      <c r="U74" t="b">
        <v>0</v>
      </c>
      <c r="V74" t="s">
        <v>117</v>
      </c>
      <c r="W74" s="1">
        <v>44503.670173611114</v>
      </c>
      <c r="X74">
        <v>272</v>
      </c>
      <c r="Y74">
        <v>38</v>
      </c>
      <c r="Z74">
        <v>0</v>
      </c>
      <c r="AA74">
        <v>38</v>
      </c>
      <c r="AB74">
        <v>0</v>
      </c>
      <c r="AC74">
        <v>19</v>
      </c>
      <c r="AD74">
        <v>4</v>
      </c>
      <c r="AE74">
        <v>0</v>
      </c>
      <c r="AF74">
        <v>0</v>
      </c>
      <c r="AG74">
        <v>0</v>
      </c>
      <c r="AH74" t="s">
        <v>106</v>
      </c>
      <c r="AI74" s="1">
        <v>44504.177951388891</v>
      </c>
      <c r="AJ74">
        <v>695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4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>
      <c r="A75" t="s">
        <v>292</v>
      </c>
      <c r="B75" t="s">
        <v>80</v>
      </c>
      <c r="C75" t="s">
        <v>290</v>
      </c>
      <c r="D75" t="s">
        <v>82</v>
      </c>
      <c r="E75" s="2" t="str">
        <f>HYPERLINK("capsilon://?command=openfolder&amp;siteaddress=FAM.docvelocity-na8.net&amp;folderid=FX7490C3CA-57D6-7878-3E23-375FFCEFD14E","FX2111731")</f>
        <v>FX2111731</v>
      </c>
      <c r="F75" t="s">
        <v>19</v>
      </c>
      <c r="G75" t="s">
        <v>19</v>
      </c>
      <c r="H75" t="s">
        <v>83</v>
      </c>
      <c r="I75" t="s">
        <v>293</v>
      </c>
      <c r="J75">
        <v>42</v>
      </c>
      <c r="K75" t="s">
        <v>85</v>
      </c>
      <c r="L75" t="s">
        <v>86</v>
      </c>
      <c r="M75" t="s">
        <v>87</v>
      </c>
      <c r="N75">
        <v>2</v>
      </c>
      <c r="O75" s="1">
        <v>44503.667731481481</v>
      </c>
      <c r="P75" s="1">
        <v>44504.185717592591</v>
      </c>
      <c r="Q75">
        <v>43964</v>
      </c>
      <c r="R75">
        <v>790</v>
      </c>
      <c r="S75" t="b">
        <v>0</v>
      </c>
      <c r="T75" t="s">
        <v>88</v>
      </c>
      <c r="U75" t="b">
        <v>0</v>
      </c>
      <c r="V75" t="s">
        <v>131</v>
      </c>
      <c r="W75" s="1">
        <v>44503.761076388888</v>
      </c>
      <c r="X75">
        <v>373</v>
      </c>
      <c r="Y75">
        <v>38</v>
      </c>
      <c r="Z75">
        <v>0</v>
      </c>
      <c r="AA75">
        <v>38</v>
      </c>
      <c r="AB75">
        <v>0</v>
      </c>
      <c r="AC75">
        <v>12</v>
      </c>
      <c r="AD75">
        <v>4</v>
      </c>
      <c r="AE75">
        <v>0</v>
      </c>
      <c r="AF75">
        <v>0</v>
      </c>
      <c r="AG75">
        <v>0</v>
      </c>
      <c r="AH75" t="s">
        <v>90</v>
      </c>
      <c r="AI75" s="1">
        <v>44504.185717592591</v>
      </c>
      <c r="AJ75">
        <v>388</v>
      </c>
      <c r="AK75">
        <v>0</v>
      </c>
      <c r="AL75">
        <v>0</v>
      </c>
      <c r="AM75">
        <v>0</v>
      </c>
      <c r="AN75">
        <v>0</v>
      </c>
      <c r="AO75">
        <v>3</v>
      </c>
      <c r="AP75">
        <v>4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>
      <c r="A76" t="s">
        <v>294</v>
      </c>
      <c r="B76" t="s">
        <v>80</v>
      </c>
      <c r="C76" t="s">
        <v>101</v>
      </c>
      <c r="D76" t="s">
        <v>82</v>
      </c>
      <c r="E76" s="2" t="str">
        <f>HYPERLINK("capsilon://?command=openfolder&amp;siteaddress=FAM.docvelocity-na8.net&amp;folderid=FX28AB77DB-BBA1-3969-971D-798A9C96924F","FX211010552")</f>
        <v>FX211010552</v>
      </c>
      <c r="F76" t="s">
        <v>19</v>
      </c>
      <c r="G76" t="s">
        <v>19</v>
      </c>
      <c r="H76" t="s">
        <v>83</v>
      </c>
      <c r="I76" t="s">
        <v>102</v>
      </c>
      <c r="J76">
        <v>190</v>
      </c>
      <c r="K76" t="s">
        <v>85</v>
      </c>
      <c r="L76" t="s">
        <v>86</v>
      </c>
      <c r="M76" t="s">
        <v>87</v>
      </c>
      <c r="N76">
        <v>2</v>
      </c>
      <c r="O76" s="1">
        <v>44503.668090277781</v>
      </c>
      <c r="P76" s="1">
        <v>44503.765405092592</v>
      </c>
      <c r="Q76">
        <v>5261</v>
      </c>
      <c r="R76">
        <v>3147</v>
      </c>
      <c r="S76" t="b">
        <v>0</v>
      </c>
      <c r="T76" t="s">
        <v>88</v>
      </c>
      <c r="U76" t="b">
        <v>1</v>
      </c>
      <c r="V76" t="s">
        <v>186</v>
      </c>
      <c r="W76" s="1">
        <v>44503.728831018518</v>
      </c>
      <c r="X76">
        <v>1973</v>
      </c>
      <c r="Y76">
        <v>222</v>
      </c>
      <c r="Z76">
        <v>0</v>
      </c>
      <c r="AA76">
        <v>222</v>
      </c>
      <c r="AB76">
        <v>37</v>
      </c>
      <c r="AC76">
        <v>189</v>
      </c>
      <c r="AD76">
        <v>-32</v>
      </c>
      <c r="AE76">
        <v>0</v>
      </c>
      <c r="AF76">
        <v>0</v>
      </c>
      <c r="AG76">
        <v>0</v>
      </c>
      <c r="AH76" t="s">
        <v>118</v>
      </c>
      <c r="AI76" s="1">
        <v>44503.765405092592</v>
      </c>
      <c r="AJ76">
        <v>771</v>
      </c>
      <c r="AK76">
        <v>2</v>
      </c>
      <c r="AL76">
        <v>0</v>
      </c>
      <c r="AM76">
        <v>2</v>
      </c>
      <c r="AN76">
        <v>25</v>
      </c>
      <c r="AO76">
        <v>2</v>
      </c>
      <c r="AP76">
        <v>-34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>
      <c r="A77" t="s">
        <v>295</v>
      </c>
      <c r="B77" t="s">
        <v>80</v>
      </c>
      <c r="C77" t="s">
        <v>112</v>
      </c>
      <c r="D77" t="s">
        <v>82</v>
      </c>
      <c r="E77" s="2" t="str">
        <f>HYPERLINK("capsilon://?command=openfolder&amp;siteaddress=FAM.docvelocity-na8.net&amp;folderid=FX70550FC4-57FF-A9FE-0638-BA6EA05854C4","FX21111351")</f>
        <v>FX21111351</v>
      </c>
      <c r="F77" t="s">
        <v>19</v>
      </c>
      <c r="G77" t="s">
        <v>19</v>
      </c>
      <c r="H77" t="s">
        <v>83</v>
      </c>
      <c r="I77" t="s">
        <v>296</v>
      </c>
      <c r="J77">
        <v>29</v>
      </c>
      <c r="K77" t="s">
        <v>85</v>
      </c>
      <c r="L77" t="s">
        <v>86</v>
      </c>
      <c r="M77" t="s">
        <v>87</v>
      </c>
      <c r="N77">
        <v>2</v>
      </c>
      <c r="O77" s="1">
        <v>44503.668611111112</v>
      </c>
      <c r="P77" s="1">
        <v>44504.187314814815</v>
      </c>
      <c r="Q77">
        <v>44574</v>
      </c>
      <c r="R77">
        <v>242</v>
      </c>
      <c r="S77" t="b">
        <v>0</v>
      </c>
      <c r="T77" t="s">
        <v>88</v>
      </c>
      <c r="U77" t="b">
        <v>0</v>
      </c>
      <c r="V77" t="s">
        <v>131</v>
      </c>
      <c r="W77" s="1">
        <v>44503.762303240743</v>
      </c>
      <c r="X77">
        <v>105</v>
      </c>
      <c r="Y77">
        <v>9</v>
      </c>
      <c r="Z77">
        <v>0</v>
      </c>
      <c r="AA77">
        <v>9</v>
      </c>
      <c r="AB77">
        <v>0</v>
      </c>
      <c r="AC77">
        <v>3</v>
      </c>
      <c r="AD77">
        <v>20</v>
      </c>
      <c r="AE77">
        <v>0</v>
      </c>
      <c r="AF77">
        <v>0</v>
      </c>
      <c r="AG77">
        <v>0</v>
      </c>
      <c r="AH77" t="s">
        <v>90</v>
      </c>
      <c r="AI77" s="1">
        <v>44504.187314814815</v>
      </c>
      <c r="AJ77">
        <v>137</v>
      </c>
      <c r="AK77">
        <v>1</v>
      </c>
      <c r="AL77">
        <v>0</v>
      </c>
      <c r="AM77">
        <v>1</v>
      </c>
      <c r="AN77">
        <v>0</v>
      </c>
      <c r="AO77">
        <v>2</v>
      </c>
      <c r="AP77">
        <v>19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>
      <c r="A78" t="s">
        <v>297</v>
      </c>
      <c r="B78" t="s">
        <v>80</v>
      </c>
      <c r="C78" t="s">
        <v>290</v>
      </c>
      <c r="D78" t="s">
        <v>82</v>
      </c>
      <c r="E78" s="2" t="str">
        <f>HYPERLINK("capsilon://?command=openfolder&amp;siteaddress=FAM.docvelocity-na8.net&amp;folderid=FX7490C3CA-57D6-7878-3E23-375FFCEFD14E","FX2111731")</f>
        <v>FX2111731</v>
      </c>
      <c r="F78" t="s">
        <v>19</v>
      </c>
      <c r="G78" t="s">
        <v>19</v>
      </c>
      <c r="H78" t="s">
        <v>83</v>
      </c>
      <c r="I78" t="s">
        <v>298</v>
      </c>
      <c r="J78">
        <v>26</v>
      </c>
      <c r="K78" t="s">
        <v>85</v>
      </c>
      <c r="L78" t="s">
        <v>86</v>
      </c>
      <c r="M78" t="s">
        <v>87</v>
      </c>
      <c r="N78">
        <v>2</v>
      </c>
      <c r="O78" s="1">
        <v>44503.669039351851</v>
      </c>
      <c r="P78" s="1">
        <v>44504.191435185188</v>
      </c>
      <c r="Q78">
        <v>44574</v>
      </c>
      <c r="R78">
        <v>561</v>
      </c>
      <c r="S78" t="b">
        <v>0</v>
      </c>
      <c r="T78" t="s">
        <v>88</v>
      </c>
      <c r="U78" t="b">
        <v>0</v>
      </c>
      <c r="V78" t="s">
        <v>131</v>
      </c>
      <c r="W78" s="1">
        <v>44503.764722222222</v>
      </c>
      <c r="X78">
        <v>209</v>
      </c>
      <c r="Y78">
        <v>21</v>
      </c>
      <c r="Z78">
        <v>0</v>
      </c>
      <c r="AA78">
        <v>21</v>
      </c>
      <c r="AB78">
        <v>0</v>
      </c>
      <c r="AC78">
        <v>17</v>
      </c>
      <c r="AD78">
        <v>5</v>
      </c>
      <c r="AE78">
        <v>0</v>
      </c>
      <c r="AF78">
        <v>0</v>
      </c>
      <c r="AG78">
        <v>0</v>
      </c>
      <c r="AH78" t="s">
        <v>90</v>
      </c>
      <c r="AI78" s="1">
        <v>44504.191435185188</v>
      </c>
      <c r="AJ78">
        <v>338</v>
      </c>
      <c r="AK78">
        <v>2</v>
      </c>
      <c r="AL78">
        <v>0</v>
      </c>
      <c r="AM78">
        <v>2</v>
      </c>
      <c r="AN78">
        <v>0</v>
      </c>
      <c r="AO78">
        <v>1</v>
      </c>
      <c r="AP78">
        <v>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>
      <c r="A79" t="s">
        <v>299</v>
      </c>
      <c r="B79" t="s">
        <v>80</v>
      </c>
      <c r="C79" t="s">
        <v>290</v>
      </c>
      <c r="D79" t="s">
        <v>82</v>
      </c>
      <c r="E79" s="2" t="str">
        <f>HYPERLINK("capsilon://?command=openfolder&amp;siteaddress=FAM.docvelocity-na8.net&amp;folderid=FX7490C3CA-57D6-7878-3E23-375FFCEFD14E","FX2111731")</f>
        <v>FX2111731</v>
      </c>
      <c r="F79" t="s">
        <v>19</v>
      </c>
      <c r="G79" t="s">
        <v>19</v>
      </c>
      <c r="H79" t="s">
        <v>83</v>
      </c>
      <c r="I79" t="s">
        <v>300</v>
      </c>
      <c r="J79">
        <v>26</v>
      </c>
      <c r="K79" t="s">
        <v>85</v>
      </c>
      <c r="L79" t="s">
        <v>86</v>
      </c>
      <c r="M79" t="s">
        <v>87</v>
      </c>
      <c r="N79">
        <v>2</v>
      </c>
      <c r="O79" s="1">
        <v>44503.669120370374</v>
      </c>
      <c r="P79" s="1">
        <v>44504.190821759257</v>
      </c>
      <c r="Q79">
        <v>44664</v>
      </c>
      <c r="R79">
        <v>411</v>
      </c>
      <c r="S79" t="b">
        <v>0</v>
      </c>
      <c r="T79" t="s">
        <v>88</v>
      </c>
      <c r="U79" t="b">
        <v>0</v>
      </c>
      <c r="V79" t="s">
        <v>218</v>
      </c>
      <c r="W79" s="1">
        <v>44503.765659722223</v>
      </c>
      <c r="X79">
        <v>141</v>
      </c>
      <c r="Y79">
        <v>21</v>
      </c>
      <c r="Z79">
        <v>0</v>
      </c>
      <c r="AA79">
        <v>21</v>
      </c>
      <c r="AB79">
        <v>0</v>
      </c>
      <c r="AC79">
        <v>3</v>
      </c>
      <c r="AD79">
        <v>5</v>
      </c>
      <c r="AE79">
        <v>0</v>
      </c>
      <c r="AF79">
        <v>0</v>
      </c>
      <c r="AG79">
        <v>0</v>
      </c>
      <c r="AH79" t="s">
        <v>99</v>
      </c>
      <c r="AI79" s="1">
        <v>44504.190821759257</v>
      </c>
      <c r="AJ79">
        <v>270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4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>
      <c r="A80" t="s">
        <v>301</v>
      </c>
      <c r="B80" t="s">
        <v>80</v>
      </c>
      <c r="C80" t="s">
        <v>290</v>
      </c>
      <c r="D80" t="s">
        <v>82</v>
      </c>
      <c r="E80" s="2" t="str">
        <f>HYPERLINK("capsilon://?command=openfolder&amp;siteaddress=FAM.docvelocity-na8.net&amp;folderid=FX7490C3CA-57D6-7878-3E23-375FFCEFD14E","FX2111731")</f>
        <v>FX2111731</v>
      </c>
      <c r="F80" t="s">
        <v>19</v>
      </c>
      <c r="G80" t="s">
        <v>19</v>
      </c>
      <c r="H80" t="s">
        <v>83</v>
      </c>
      <c r="I80" t="s">
        <v>302</v>
      </c>
      <c r="J80">
        <v>26</v>
      </c>
      <c r="K80" t="s">
        <v>85</v>
      </c>
      <c r="L80" t="s">
        <v>86</v>
      </c>
      <c r="M80" t="s">
        <v>87</v>
      </c>
      <c r="N80">
        <v>2</v>
      </c>
      <c r="O80" s="1">
        <v>44503.670300925929</v>
      </c>
      <c r="P80" s="1">
        <v>44504.193831018521</v>
      </c>
      <c r="Q80">
        <v>44898</v>
      </c>
      <c r="R80">
        <v>335</v>
      </c>
      <c r="S80" t="b">
        <v>0</v>
      </c>
      <c r="T80" t="s">
        <v>88</v>
      </c>
      <c r="U80" t="b">
        <v>0</v>
      </c>
      <c r="V80" t="s">
        <v>131</v>
      </c>
      <c r="W80" s="1">
        <v>44503.765613425923</v>
      </c>
      <c r="X80">
        <v>76</v>
      </c>
      <c r="Y80">
        <v>21</v>
      </c>
      <c r="Z80">
        <v>0</v>
      </c>
      <c r="AA80">
        <v>21</v>
      </c>
      <c r="AB80">
        <v>0</v>
      </c>
      <c r="AC80">
        <v>3</v>
      </c>
      <c r="AD80">
        <v>5</v>
      </c>
      <c r="AE80">
        <v>0</v>
      </c>
      <c r="AF80">
        <v>0</v>
      </c>
      <c r="AG80">
        <v>0</v>
      </c>
      <c r="AH80" t="s">
        <v>99</v>
      </c>
      <c r="AI80" s="1">
        <v>44504.193831018521</v>
      </c>
      <c r="AJ80">
        <v>259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>
      <c r="A81" t="s">
        <v>303</v>
      </c>
      <c r="B81" t="s">
        <v>80</v>
      </c>
      <c r="C81" t="s">
        <v>282</v>
      </c>
      <c r="D81" t="s">
        <v>82</v>
      </c>
      <c r="E81" s="2" t="str">
        <f>HYPERLINK("capsilon://?command=openfolder&amp;siteaddress=FAM.docvelocity-na8.net&amp;folderid=FXCA6FE3B4-492E-1B84-86B8-1000D4B494E8","FX211013526")</f>
        <v>FX211013526</v>
      </c>
      <c r="F81" t="s">
        <v>19</v>
      </c>
      <c r="G81" t="s">
        <v>19</v>
      </c>
      <c r="H81" t="s">
        <v>83</v>
      </c>
      <c r="I81" t="s">
        <v>304</v>
      </c>
      <c r="J81">
        <v>90</v>
      </c>
      <c r="K81" t="s">
        <v>85</v>
      </c>
      <c r="L81" t="s">
        <v>86</v>
      </c>
      <c r="M81" t="s">
        <v>87</v>
      </c>
      <c r="N81">
        <v>2</v>
      </c>
      <c r="O81" s="1">
        <v>44501.54011574074</v>
      </c>
      <c r="P81" s="1">
        <v>44501.584780092591</v>
      </c>
      <c r="Q81">
        <v>2746</v>
      </c>
      <c r="R81">
        <v>1113</v>
      </c>
      <c r="S81" t="b">
        <v>0</v>
      </c>
      <c r="T81" t="s">
        <v>88</v>
      </c>
      <c r="U81" t="b">
        <v>0</v>
      </c>
      <c r="V81" t="s">
        <v>284</v>
      </c>
      <c r="W81" s="1">
        <v>44501.575960648152</v>
      </c>
      <c r="X81">
        <v>779</v>
      </c>
      <c r="Y81">
        <v>59</v>
      </c>
      <c r="Z81">
        <v>0</v>
      </c>
      <c r="AA81">
        <v>59</v>
      </c>
      <c r="AB81">
        <v>0</v>
      </c>
      <c r="AC81">
        <v>21</v>
      </c>
      <c r="AD81">
        <v>31</v>
      </c>
      <c r="AE81">
        <v>0</v>
      </c>
      <c r="AF81">
        <v>0</v>
      </c>
      <c r="AG81">
        <v>0</v>
      </c>
      <c r="AH81" t="s">
        <v>106</v>
      </c>
      <c r="AI81" s="1">
        <v>44501.584780092591</v>
      </c>
      <c r="AJ81">
        <v>334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31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>
      <c r="A82" t="s">
        <v>305</v>
      </c>
      <c r="B82" t="s">
        <v>80</v>
      </c>
      <c r="C82" t="s">
        <v>290</v>
      </c>
      <c r="D82" t="s">
        <v>82</v>
      </c>
      <c r="E82" s="2" t="str">
        <f>HYPERLINK("capsilon://?command=openfolder&amp;siteaddress=FAM.docvelocity-na8.net&amp;folderid=FX7490C3CA-57D6-7878-3E23-375FFCEFD14E","FX2111731")</f>
        <v>FX2111731</v>
      </c>
      <c r="F82" t="s">
        <v>19</v>
      </c>
      <c r="G82" t="s">
        <v>19</v>
      </c>
      <c r="H82" t="s">
        <v>83</v>
      </c>
      <c r="I82" t="s">
        <v>306</v>
      </c>
      <c r="J82">
        <v>26</v>
      </c>
      <c r="K82" t="s">
        <v>85</v>
      </c>
      <c r="L82" t="s">
        <v>86</v>
      </c>
      <c r="M82" t="s">
        <v>87</v>
      </c>
      <c r="N82">
        <v>2</v>
      </c>
      <c r="O82" s="1">
        <v>44503.670706018522</v>
      </c>
      <c r="P82" s="1">
        <v>44504.195914351854</v>
      </c>
      <c r="Q82">
        <v>44913</v>
      </c>
      <c r="R82">
        <v>465</v>
      </c>
      <c r="S82" t="b">
        <v>0</v>
      </c>
      <c r="T82" t="s">
        <v>88</v>
      </c>
      <c r="U82" t="b">
        <v>0</v>
      </c>
      <c r="V82" t="s">
        <v>186</v>
      </c>
      <c r="W82" s="1">
        <v>44503.766157407408</v>
      </c>
      <c r="X82">
        <v>79</v>
      </c>
      <c r="Y82">
        <v>21</v>
      </c>
      <c r="Z82">
        <v>0</v>
      </c>
      <c r="AA82">
        <v>21</v>
      </c>
      <c r="AB82">
        <v>0</v>
      </c>
      <c r="AC82">
        <v>1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44504.195914351854</v>
      </c>
      <c r="AJ82">
        <v>386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>
      <c r="A83" t="s">
        <v>307</v>
      </c>
      <c r="B83" t="s">
        <v>80</v>
      </c>
      <c r="C83" t="s">
        <v>290</v>
      </c>
      <c r="D83" t="s">
        <v>82</v>
      </c>
      <c r="E83" s="2" t="str">
        <f>HYPERLINK("capsilon://?command=openfolder&amp;siteaddress=FAM.docvelocity-na8.net&amp;folderid=FX7490C3CA-57D6-7878-3E23-375FFCEFD14E","FX2111731")</f>
        <v>FX2111731</v>
      </c>
      <c r="F83" t="s">
        <v>19</v>
      </c>
      <c r="G83" t="s">
        <v>19</v>
      </c>
      <c r="H83" t="s">
        <v>83</v>
      </c>
      <c r="I83" t="s">
        <v>308</v>
      </c>
      <c r="J83">
        <v>26</v>
      </c>
      <c r="K83" t="s">
        <v>85</v>
      </c>
      <c r="L83" t="s">
        <v>86</v>
      </c>
      <c r="M83" t="s">
        <v>87</v>
      </c>
      <c r="N83">
        <v>2</v>
      </c>
      <c r="O83" s="1">
        <v>44503.672013888892</v>
      </c>
      <c r="P83" s="1">
        <v>44504.197615740741</v>
      </c>
      <c r="Q83">
        <v>44994</v>
      </c>
      <c r="R83">
        <v>418</v>
      </c>
      <c r="S83" t="b">
        <v>0</v>
      </c>
      <c r="T83" t="s">
        <v>88</v>
      </c>
      <c r="U83" t="b">
        <v>0</v>
      </c>
      <c r="V83" t="s">
        <v>131</v>
      </c>
      <c r="W83" s="1">
        <v>44503.766608796293</v>
      </c>
      <c r="X83">
        <v>85</v>
      </c>
      <c r="Y83">
        <v>21</v>
      </c>
      <c r="Z83">
        <v>0</v>
      </c>
      <c r="AA83">
        <v>21</v>
      </c>
      <c r="AB83">
        <v>0</v>
      </c>
      <c r="AC83">
        <v>3</v>
      </c>
      <c r="AD83">
        <v>5</v>
      </c>
      <c r="AE83">
        <v>0</v>
      </c>
      <c r="AF83">
        <v>0</v>
      </c>
      <c r="AG83">
        <v>0</v>
      </c>
      <c r="AH83" t="s">
        <v>99</v>
      </c>
      <c r="AI83" s="1">
        <v>44504.197615740741</v>
      </c>
      <c r="AJ83">
        <v>326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4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>
      <c r="A84" t="s">
        <v>309</v>
      </c>
      <c r="B84" t="s">
        <v>80</v>
      </c>
      <c r="C84" t="s">
        <v>112</v>
      </c>
      <c r="D84" t="s">
        <v>82</v>
      </c>
      <c r="E84" s="2" t="str">
        <f>HYPERLINK("capsilon://?command=openfolder&amp;siteaddress=FAM.docvelocity-na8.net&amp;folderid=FX70550FC4-57FF-A9FE-0638-BA6EA05854C4","FX21111351")</f>
        <v>FX21111351</v>
      </c>
      <c r="F84" t="s">
        <v>19</v>
      </c>
      <c r="G84" t="s">
        <v>19</v>
      </c>
      <c r="H84" t="s">
        <v>83</v>
      </c>
      <c r="I84" t="s">
        <v>113</v>
      </c>
      <c r="J84">
        <v>140</v>
      </c>
      <c r="K84" t="s">
        <v>85</v>
      </c>
      <c r="L84" t="s">
        <v>86</v>
      </c>
      <c r="M84" t="s">
        <v>87</v>
      </c>
      <c r="N84">
        <v>2</v>
      </c>
      <c r="O84" s="1">
        <v>44503.673275462963</v>
      </c>
      <c r="P84" s="1">
        <v>44503.807222222225</v>
      </c>
      <c r="Q84">
        <v>9626</v>
      </c>
      <c r="R84">
        <v>1947</v>
      </c>
      <c r="S84" t="b">
        <v>0</v>
      </c>
      <c r="T84" t="s">
        <v>88</v>
      </c>
      <c r="U84" t="b">
        <v>1</v>
      </c>
      <c r="V84" t="s">
        <v>131</v>
      </c>
      <c r="W84" s="1">
        <v>44503.75675925926</v>
      </c>
      <c r="X84">
        <v>1354</v>
      </c>
      <c r="Y84">
        <v>147</v>
      </c>
      <c r="Z84">
        <v>0</v>
      </c>
      <c r="AA84">
        <v>147</v>
      </c>
      <c r="AB84">
        <v>0</v>
      </c>
      <c r="AC84">
        <v>117</v>
      </c>
      <c r="AD84">
        <v>-7</v>
      </c>
      <c r="AE84">
        <v>0</v>
      </c>
      <c r="AF84">
        <v>0</v>
      </c>
      <c r="AG84">
        <v>0</v>
      </c>
      <c r="AH84" t="s">
        <v>118</v>
      </c>
      <c r="AI84" s="1">
        <v>44503.807222222225</v>
      </c>
      <c r="AJ84">
        <v>369</v>
      </c>
      <c r="AK84">
        <v>2</v>
      </c>
      <c r="AL84">
        <v>0</v>
      </c>
      <c r="AM84">
        <v>2</v>
      </c>
      <c r="AN84">
        <v>0</v>
      </c>
      <c r="AO84">
        <v>2</v>
      </c>
      <c r="AP84">
        <v>-9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>
      <c r="A85" t="s">
        <v>310</v>
      </c>
      <c r="B85" t="s">
        <v>80</v>
      </c>
      <c r="C85" t="s">
        <v>127</v>
      </c>
      <c r="D85" t="s">
        <v>82</v>
      </c>
      <c r="E85" s="2" t="str">
        <f>HYPERLINK("capsilon://?command=openfolder&amp;siteaddress=FAM.docvelocity-na8.net&amp;folderid=FX7547553A-3A95-519D-BBA7-0EECB626B47C","FX21111004")</f>
        <v>FX21111004</v>
      </c>
      <c r="F85" t="s">
        <v>19</v>
      </c>
      <c r="G85" t="s">
        <v>19</v>
      </c>
      <c r="H85" t="s">
        <v>83</v>
      </c>
      <c r="I85" t="s">
        <v>128</v>
      </c>
      <c r="J85">
        <v>52</v>
      </c>
      <c r="K85" t="s">
        <v>85</v>
      </c>
      <c r="L85" t="s">
        <v>86</v>
      </c>
      <c r="M85" t="s">
        <v>87</v>
      </c>
      <c r="N85">
        <v>2</v>
      </c>
      <c r="O85" s="1">
        <v>44503.674675925926</v>
      </c>
      <c r="P85" s="1">
        <v>44503.815555555557</v>
      </c>
      <c r="Q85">
        <v>10940</v>
      </c>
      <c r="R85">
        <v>1232</v>
      </c>
      <c r="S85" t="b">
        <v>0</v>
      </c>
      <c r="T85" t="s">
        <v>88</v>
      </c>
      <c r="U85" t="b">
        <v>1</v>
      </c>
      <c r="V85" t="s">
        <v>218</v>
      </c>
      <c r="W85" s="1">
        <v>44503.764016203706</v>
      </c>
      <c r="X85">
        <v>995</v>
      </c>
      <c r="Y85">
        <v>42</v>
      </c>
      <c r="Z85">
        <v>0</v>
      </c>
      <c r="AA85">
        <v>42</v>
      </c>
      <c r="AB85">
        <v>0</v>
      </c>
      <c r="AC85">
        <v>42</v>
      </c>
      <c r="AD85">
        <v>10</v>
      </c>
      <c r="AE85">
        <v>0</v>
      </c>
      <c r="AF85">
        <v>0</v>
      </c>
      <c r="AG85">
        <v>0</v>
      </c>
      <c r="AH85" t="s">
        <v>118</v>
      </c>
      <c r="AI85" s="1">
        <v>44503.815555555557</v>
      </c>
      <c r="AJ85">
        <v>171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10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>
      <c r="A86" t="s">
        <v>311</v>
      </c>
      <c r="B86" t="s">
        <v>80</v>
      </c>
      <c r="C86" t="s">
        <v>282</v>
      </c>
      <c r="D86" t="s">
        <v>82</v>
      </c>
      <c r="E86" s="2" t="str">
        <f>HYPERLINK("capsilon://?command=openfolder&amp;siteaddress=FAM.docvelocity-na8.net&amp;folderid=FXCA6FE3B4-492E-1B84-86B8-1000D4B494E8","FX211013526")</f>
        <v>FX211013526</v>
      </c>
      <c r="F86" t="s">
        <v>19</v>
      </c>
      <c r="G86" t="s">
        <v>19</v>
      </c>
      <c r="H86" t="s">
        <v>83</v>
      </c>
      <c r="I86" t="s">
        <v>312</v>
      </c>
      <c r="J86">
        <v>90</v>
      </c>
      <c r="K86" t="s">
        <v>85</v>
      </c>
      <c r="L86" t="s">
        <v>86</v>
      </c>
      <c r="M86" t="s">
        <v>87</v>
      </c>
      <c r="N86">
        <v>2</v>
      </c>
      <c r="O86" s="1">
        <v>44501.541296296295</v>
      </c>
      <c r="P86" s="1">
        <v>44501.585578703707</v>
      </c>
      <c r="Q86">
        <v>3130</v>
      </c>
      <c r="R86">
        <v>696</v>
      </c>
      <c r="S86" t="b">
        <v>0</v>
      </c>
      <c r="T86" t="s">
        <v>88</v>
      </c>
      <c r="U86" t="b">
        <v>0</v>
      </c>
      <c r="V86" t="s">
        <v>218</v>
      </c>
      <c r="W86" s="1">
        <v>44501.571863425925</v>
      </c>
      <c r="X86">
        <v>348</v>
      </c>
      <c r="Y86">
        <v>59</v>
      </c>
      <c r="Z86">
        <v>0</v>
      </c>
      <c r="AA86">
        <v>59</v>
      </c>
      <c r="AB86">
        <v>0</v>
      </c>
      <c r="AC86">
        <v>20</v>
      </c>
      <c r="AD86">
        <v>31</v>
      </c>
      <c r="AE86">
        <v>0</v>
      </c>
      <c r="AF86">
        <v>0</v>
      </c>
      <c r="AG86">
        <v>0</v>
      </c>
      <c r="AH86" t="s">
        <v>90</v>
      </c>
      <c r="AI86" s="1">
        <v>44501.585578703707</v>
      </c>
      <c r="AJ86">
        <v>348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31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>
      <c r="A87" t="s">
        <v>313</v>
      </c>
      <c r="B87" t="s">
        <v>80</v>
      </c>
      <c r="C87" t="s">
        <v>314</v>
      </c>
      <c r="D87" t="s">
        <v>82</v>
      </c>
      <c r="E87" s="2" t="str">
        <f>HYPERLINK("capsilon://?command=openfolder&amp;siteaddress=FAM.docvelocity-na8.net&amp;folderid=FX5BD0F55D-8E26-A36D-E0FB-07FCA83172BE","FX21111704")</f>
        <v>FX21111704</v>
      </c>
      <c r="F87" t="s">
        <v>19</v>
      </c>
      <c r="G87" t="s">
        <v>19</v>
      </c>
      <c r="H87" t="s">
        <v>83</v>
      </c>
      <c r="I87" t="s">
        <v>315</v>
      </c>
      <c r="J87">
        <v>94</v>
      </c>
      <c r="K87" t="s">
        <v>85</v>
      </c>
      <c r="L87" t="s">
        <v>86</v>
      </c>
      <c r="M87" t="s">
        <v>87</v>
      </c>
      <c r="N87">
        <v>1</v>
      </c>
      <c r="O87" s="1">
        <v>44503.680520833332</v>
      </c>
      <c r="P87" s="1">
        <v>44504.458518518521</v>
      </c>
      <c r="Q87">
        <v>66747</v>
      </c>
      <c r="R87">
        <v>472</v>
      </c>
      <c r="S87" t="b">
        <v>0</v>
      </c>
      <c r="T87" t="s">
        <v>88</v>
      </c>
      <c r="U87" t="b">
        <v>0</v>
      </c>
      <c r="V87" t="s">
        <v>190</v>
      </c>
      <c r="W87" s="1">
        <v>44504.458518518521</v>
      </c>
      <c r="X87">
        <v>272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94</v>
      </c>
      <c r="AE87">
        <v>85</v>
      </c>
      <c r="AF87">
        <v>0</v>
      </c>
      <c r="AG87">
        <v>5</v>
      </c>
      <c r="AH87" t="s">
        <v>88</v>
      </c>
      <c r="AI87" t="s">
        <v>88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R87" t="s">
        <v>88</v>
      </c>
      <c r="AS87" t="s">
        <v>88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>
      <c r="A88" t="s">
        <v>316</v>
      </c>
      <c r="B88" t="s">
        <v>80</v>
      </c>
      <c r="C88" t="s">
        <v>317</v>
      </c>
      <c r="D88" t="s">
        <v>82</v>
      </c>
      <c r="E88" s="2" t="str">
        <f>HYPERLINK("capsilon://?command=openfolder&amp;siteaddress=FAM.docvelocity-na8.net&amp;folderid=FX1C4CD0AA-595F-A5BB-6DAD-9B55973963CC","FX211011774")</f>
        <v>FX211011774</v>
      </c>
      <c r="F88" t="s">
        <v>19</v>
      </c>
      <c r="G88" t="s">
        <v>19</v>
      </c>
      <c r="H88" t="s">
        <v>83</v>
      </c>
      <c r="I88" t="s">
        <v>318</v>
      </c>
      <c r="J88">
        <v>29</v>
      </c>
      <c r="K88" t="s">
        <v>85</v>
      </c>
      <c r="L88" t="s">
        <v>86</v>
      </c>
      <c r="M88" t="s">
        <v>87</v>
      </c>
      <c r="N88">
        <v>2</v>
      </c>
      <c r="O88" s="1">
        <v>44503.686377314814</v>
      </c>
      <c r="P88" s="1">
        <v>44504.198136574072</v>
      </c>
      <c r="Q88">
        <v>43934</v>
      </c>
      <c r="R88">
        <v>282</v>
      </c>
      <c r="S88" t="b">
        <v>0</v>
      </c>
      <c r="T88" t="s">
        <v>88</v>
      </c>
      <c r="U88" t="b">
        <v>0</v>
      </c>
      <c r="V88" t="s">
        <v>218</v>
      </c>
      <c r="W88" s="1">
        <v>44503.766875000001</v>
      </c>
      <c r="X88">
        <v>91</v>
      </c>
      <c r="Y88">
        <v>9</v>
      </c>
      <c r="Z88">
        <v>0</v>
      </c>
      <c r="AA88">
        <v>9</v>
      </c>
      <c r="AB88">
        <v>0</v>
      </c>
      <c r="AC88">
        <v>3</v>
      </c>
      <c r="AD88">
        <v>20</v>
      </c>
      <c r="AE88">
        <v>0</v>
      </c>
      <c r="AF88">
        <v>0</v>
      </c>
      <c r="AG88">
        <v>0</v>
      </c>
      <c r="AH88" t="s">
        <v>90</v>
      </c>
      <c r="AI88" s="1">
        <v>44504.198136574072</v>
      </c>
      <c r="AJ88">
        <v>191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20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>
      <c r="A89" t="s">
        <v>319</v>
      </c>
      <c r="B89" t="s">
        <v>80</v>
      </c>
      <c r="C89" t="s">
        <v>320</v>
      </c>
      <c r="D89" t="s">
        <v>82</v>
      </c>
      <c r="E89" s="2" t="str">
        <f>HYPERLINK("capsilon://?command=openfolder&amp;siteaddress=FAM.docvelocity-na8.net&amp;folderid=FXAD9DE00F-F747-68EA-E32B-74EC6D4ED2AE","FX21111286")</f>
        <v>FX21111286</v>
      </c>
      <c r="F89" t="s">
        <v>19</v>
      </c>
      <c r="G89" t="s">
        <v>19</v>
      </c>
      <c r="H89" t="s">
        <v>83</v>
      </c>
      <c r="I89" t="s">
        <v>321</v>
      </c>
      <c r="J89">
        <v>60</v>
      </c>
      <c r="K89" t="s">
        <v>85</v>
      </c>
      <c r="L89" t="s">
        <v>86</v>
      </c>
      <c r="M89" t="s">
        <v>87</v>
      </c>
      <c r="N89">
        <v>1</v>
      </c>
      <c r="O89" s="1">
        <v>44503.691354166665</v>
      </c>
      <c r="P89" s="1">
        <v>44504.460995370369</v>
      </c>
      <c r="Q89">
        <v>65819</v>
      </c>
      <c r="R89">
        <v>678</v>
      </c>
      <c r="S89" t="b">
        <v>0</v>
      </c>
      <c r="T89" t="s">
        <v>88</v>
      </c>
      <c r="U89" t="b">
        <v>0</v>
      </c>
      <c r="V89" t="s">
        <v>190</v>
      </c>
      <c r="W89" s="1">
        <v>44504.460995370369</v>
      </c>
      <c r="X89">
        <v>150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60</v>
      </c>
      <c r="AE89">
        <v>51</v>
      </c>
      <c r="AF89">
        <v>0</v>
      </c>
      <c r="AG89">
        <v>3</v>
      </c>
      <c r="AH89" t="s">
        <v>88</v>
      </c>
      <c r="AI89" t="s">
        <v>88</v>
      </c>
      <c r="AJ89" t="s">
        <v>88</v>
      </c>
      <c r="AK89" t="s">
        <v>88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S89" t="s">
        <v>88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>
      <c r="A90" t="s">
        <v>322</v>
      </c>
      <c r="B90" t="s">
        <v>80</v>
      </c>
      <c r="C90" t="s">
        <v>282</v>
      </c>
      <c r="D90" t="s">
        <v>82</v>
      </c>
      <c r="E90" s="2" t="str">
        <f>HYPERLINK("capsilon://?command=openfolder&amp;siteaddress=FAM.docvelocity-na8.net&amp;folderid=FXCA6FE3B4-492E-1B84-86B8-1000D4B494E8","FX211013526")</f>
        <v>FX211013526</v>
      </c>
      <c r="F90" t="s">
        <v>19</v>
      </c>
      <c r="G90" t="s">
        <v>19</v>
      </c>
      <c r="H90" t="s">
        <v>83</v>
      </c>
      <c r="I90" t="s">
        <v>323</v>
      </c>
      <c r="J90">
        <v>60</v>
      </c>
      <c r="K90" t="s">
        <v>85</v>
      </c>
      <c r="L90" t="s">
        <v>86</v>
      </c>
      <c r="M90" t="s">
        <v>87</v>
      </c>
      <c r="N90">
        <v>2</v>
      </c>
      <c r="O90" s="1">
        <v>44501.542337962965</v>
      </c>
      <c r="P90" s="1">
        <v>44501.583680555559</v>
      </c>
      <c r="Q90">
        <v>3247</v>
      </c>
      <c r="R90">
        <v>325</v>
      </c>
      <c r="S90" t="b">
        <v>0</v>
      </c>
      <c r="T90" t="s">
        <v>88</v>
      </c>
      <c r="U90" t="b">
        <v>0</v>
      </c>
      <c r="V90" t="s">
        <v>218</v>
      </c>
      <c r="W90" s="1">
        <v>44501.574143518519</v>
      </c>
      <c r="X90">
        <v>196</v>
      </c>
      <c r="Y90">
        <v>39</v>
      </c>
      <c r="Z90">
        <v>0</v>
      </c>
      <c r="AA90">
        <v>39</v>
      </c>
      <c r="AB90">
        <v>0</v>
      </c>
      <c r="AC90">
        <v>18</v>
      </c>
      <c r="AD90">
        <v>21</v>
      </c>
      <c r="AE90">
        <v>0</v>
      </c>
      <c r="AF90">
        <v>0</v>
      </c>
      <c r="AG90">
        <v>0</v>
      </c>
      <c r="AH90" t="s">
        <v>118</v>
      </c>
      <c r="AI90" s="1">
        <v>44501.583680555559</v>
      </c>
      <c r="AJ90">
        <v>129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20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>
      <c r="A91" t="s">
        <v>324</v>
      </c>
      <c r="B91" t="s">
        <v>80</v>
      </c>
      <c r="C91" t="s">
        <v>148</v>
      </c>
      <c r="D91" t="s">
        <v>82</v>
      </c>
      <c r="E91" s="2" t="str">
        <f>HYPERLINK("capsilon://?command=openfolder&amp;siteaddress=FAM.docvelocity-na8.net&amp;folderid=FX2C8F086D-7959-5C4C-2D86-32B51610DCCC","FX21111330")</f>
        <v>FX21111330</v>
      </c>
      <c r="F91" t="s">
        <v>19</v>
      </c>
      <c r="G91" t="s">
        <v>19</v>
      </c>
      <c r="H91" t="s">
        <v>83</v>
      </c>
      <c r="I91" t="s">
        <v>149</v>
      </c>
      <c r="J91">
        <v>246</v>
      </c>
      <c r="K91" t="s">
        <v>85</v>
      </c>
      <c r="L91" t="s">
        <v>86</v>
      </c>
      <c r="M91" t="s">
        <v>87</v>
      </c>
      <c r="N91">
        <v>2</v>
      </c>
      <c r="O91" s="1">
        <v>44503.695752314816</v>
      </c>
      <c r="P91" s="1">
        <v>44504.187685185185</v>
      </c>
      <c r="Q91">
        <v>39413</v>
      </c>
      <c r="R91">
        <v>3090</v>
      </c>
      <c r="S91" t="b">
        <v>0</v>
      </c>
      <c r="T91" t="s">
        <v>88</v>
      </c>
      <c r="U91" t="b">
        <v>1</v>
      </c>
      <c r="V91" t="s">
        <v>186</v>
      </c>
      <c r="W91" s="1">
        <v>44503.765231481484</v>
      </c>
      <c r="X91">
        <v>1014</v>
      </c>
      <c r="Y91">
        <v>283</v>
      </c>
      <c r="Z91">
        <v>0</v>
      </c>
      <c r="AA91">
        <v>283</v>
      </c>
      <c r="AB91">
        <v>0</v>
      </c>
      <c r="AC91">
        <v>79</v>
      </c>
      <c r="AD91">
        <v>-37</v>
      </c>
      <c r="AE91">
        <v>0</v>
      </c>
      <c r="AF91">
        <v>0</v>
      </c>
      <c r="AG91">
        <v>0</v>
      </c>
      <c r="AH91" t="s">
        <v>99</v>
      </c>
      <c r="AI91" s="1">
        <v>44504.187685185185</v>
      </c>
      <c r="AJ91">
        <v>2021</v>
      </c>
      <c r="AK91">
        <v>1</v>
      </c>
      <c r="AL91">
        <v>0</v>
      </c>
      <c r="AM91">
        <v>1</v>
      </c>
      <c r="AN91">
        <v>0</v>
      </c>
      <c r="AO91">
        <v>3</v>
      </c>
      <c r="AP91">
        <v>-38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>
      <c r="A92" t="s">
        <v>325</v>
      </c>
      <c r="B92" t="s">
        <v>80</v>
      </c>
      <c r="C92" t="s">
        <v>326</v>
      </c>
      <c r="D92" t="s">
        <v>82</v>
      </c>
      <c r="E92" s="2" t="str">
        <f>HYPERLINK("capsilon://?command=openfolder&amp;siteaddress=FAM.docvelocity-na8.net&amp;folderid=FX47FCA3CB-4625-F3BD-0CD4-450FA7929D4E","FX21111139")</f>
        <v>FX21111139</v>
      </c>
      <c r="F92" t="s">
        <v>19</v>
      </c>
      <c r="G92" t="s">
        <v>19</v>
      </c>
      <c r="H92" t="s">
        <v>83</v>
      </c>
      <c r="I92" t="s">
        <v>327</v>
      </c>
      <c r="J92">
        <v>29</v>
      </c>
      <c r="K92" t="s">
        <v>85</v>
      </c>
      <c r="L92" t="s">
        <v>86</v>
      </c>
      <c r="M92" t="s">
        <v>87</v>
      </c>
      <c r="N92">
        <v>2</v>
      </c>
      <c r="O92" s="1">
        <v>44503.697129629632</v>
      </c>
      <c r="P92" s="1">
        <v>44504.19908564815</v>
      </c>
      <c r="Q92">
        <v>43207</v>
      </c>
      <c r="R92">
        <v>162</v>
      </c>
      <c r="S92" t="b">
        <v>0</v>
      </c>
      <c r="T92" t="s">
        <v>88</v>
      </c>
      <c r="U92" t="b">
        <v>0</v>
      </c>
      <c r="V92" t="s">
        <v>186</v>
      </c>
      <c r="W92" s="1">
        <v>44503.767245370371</v>
      </c>
      <c r="X92">
        <v>36</v>
      </c>
      <c r="Y92">
        <v>9</v>
      </c>
      <c r="Z92">
        <v>0</v>
      </c>
      <c r="AA92">
        <v>9</v>
      </c>
      <c r="AB92">
        <v>0</v>
      </c>
      <c r="AC92">
        <v>1</v>
      </c>
      <c r="AD92">
        <v>20</v>
      </c>
      <c r="AE92">
        <v>0</v>
      </c>
      <c r="AF92">
        <v>0</v>
      </c>
      <c r="AG92">
        <v>0</v>
      </c>
      <c r="AH92" t="s">
        <v>99</v>
      </c>
      <c r="AI92" s="1">
        <v>44504.19908564815</v>
      </c>
      <c r="AJ92">
        <v>126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20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>
      <c r="A93" t="s">
        <v>328</v>
      </c>
      <c r="B93" t="s">
        <v>80</v>
      </c>
      <c r="C93" t="s">
        <v>329</v>
      </c>
      <c r="D93" t="s">
        <v>82</v>
      </c>
      <c r="E93" s="2" t="str">
        <f>HYPERLINK("capsilon://?command=openfolder&amp;siteaddress=FAM.docvelocity-na8.net&amp;folderid=FXC88E63E7-CB73-58D5-D7BD-27CB9F4FBA5B","FX211014136")</f>
        <v>FX211014136</v>
      </c>
      <c r="F93" t="s">
        <v>19</v>
      </c>
      <c r="G93" t="s">
        <v>19</v>
      </c>
      <c r="H93" t="s">
        <v>83</v>
      </c>
      <c r="I93" t="s">
        <v>330</v>
      </c>
      <c r="J93">
        <v>174</v>
      </c>
      <c r="K93" t="s">
        <v>85</v>
      </c>
      <c r="L93" t="s">
        <v>86</v>
      </c>
      <c r="M93" t="s">
        <v>87</v>
      </c>
      <c r="N93">
        <v>1</v>
      </c>
      <c r="O93" s="1">
        <v>44501.544571759259</v>
      </c>
      <c r="P93" s="1">
        <v>44501.654432870368</v>
      </c>
      <c r="Q93">
        <v>8487</v>
      </c>
      <c r="R93">
        <v>1005</v>
      </c>
      <c r="S93" t="b">
        <v>0</v>
      </c>
      <c r="T93" t="s">
        <v>88</v>
      </c>
      <c r="U93" t="b">
        <v>0</v>
      </c>
      <c r="V93" t="s">
        <v>94</v>
      </c>
      <c r="W93" s="1">
        <v>44501.654432870368</v>
      </c>
      <c r="X93">
        <v>651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174</v>
      </c>
      <c r="AE93">
        <v>156</v>
      </c>
      <c r="AF93">
        <v>0</v>
      </c>
      <c r="AG93">
        <v>8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>
      <c r="A94" t="s">
        <v>331</v>
      </c>
      <c r="B94" t="s">
        <v>80</v>
      </c>
      <c r="C94" t="s">
        <v>332</v>
      </c>
      <c r="D94" t="s">
        <v>82</v>
      </c>
      <c r="E94" s="2" t="str">
        <f>HYPERLINK("capsilon://?command=openfolder&amp;siteaddress=FAM.docvelocity-na8.net&amp;folderid=FXB37983EF-AF18-0824-4A01-D4F9EBF46684","FX21111215")</f>
        <v>FX21111215</v>
      </c>
      <c r="F94" t="s">
        <v>19</v>
      </c>
      <c r="G94" t="s">
        <v>19</v>
      </c>
      <c r="H94" t="s">
        <v>83</v>
      </c>
      <c r="I94" t="s">
        <v>333</v>
      </c>
      <c r="J94">
        <v>152</v>
      </c>
      <c r="K94" t="s">
        <v>85</v>
      </c>
      <c r="L94" t="s">
        <v>86</v>
      </c>
      <c r="M94" t="s">
        <v>87</v>
      </c>
      <c r="N94">
        <v>1</v>
      </c>
      <c r="O94" s="1">
        <v>44503.70853009259</v>
      </c>
      <c r="P94" s="1">
        <v>44504.473078703704</v>
      </c>
      <c r="Q94">
        <v>64851</v>
      </c>
      <c r="R94">
        <v>1206</v>
      </c>
      <c r="S94" t="b">
        <v>0</v>
      </c>
      <c r="T94" t="s">
        <v>88</v>
      </c>
      <c r="U94" t="b">
        <v>0</v>
      </c>
      <c r="V94" t="s">
        <v>190</v>
      </c>
      <c r="W94" s="1">
        <v>44504.473078703704</v>
      </c>
      <c r="X94">
        <v>1010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152</v>
      </c>
      <c r="AE94">
        <v>141</v>
      </c>
      <c r="AF94">
        <v>0</v>
      </c>
      <c r="AG94">
        <v>14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>
      <c r="A95" t="s">
        <v>334</v>
      </c>
      <c r="B95" t="s">
        <v>80</v>
      </c>
      <c r="C95" t="s">
        <v>335</v>
      </c>
      <c r="D95" t="s">
        <v>82</v>
      </c>
      <c r="E95" s="2" t="str">
        <f>HYPERLINK("capsilon://?command=openfolder&amp;siteaddress=FAM.docvelocity-na8.net&amp;folderid=FXA119D63E-449C-99C4-8EEA-DC9288114172","FX21111315")</f>
        <v>FX21111315</v>
      </c>
      <c r="F95" t="s">
        <v>19</v>
      </c>
      <c r="G95" t="s">
        <v>19</v>
      </c>
      <c r="H95" t="s">
        <v>83</v>
      </c>
      <c r="I95" t="s">
        <v>336</v>
      </c>
      <c r="J95">
        <v>181</v>
      </c>
      <c r="K95" t="s">
        <v>85</v>
      </c>
      <c r="L95" t="s">
        <v>86</v>
      </c>
      <c r="M95" t="s">
        <v>87</v>
      </c>
      <c r="N95">
        <v>1</v>
      </c>
      <c r="O95" s="1">
        <v>44503.718668981484</v>
      </c>
      <c r="P95" s="1">
        <v>44504.495763888888</v>
      </c>
      <c r="Q95">
        <v>65004</v>
      </c>
      <c r="R95">
        <v>2137</v>
      </c>
      <c r="S95" t="b">
        <v>0</v>
      </c>
      <c r="T95" t="s">
        <v>88</v>
      </c>
      <c r="U95" t="b">
        <v>0</v>
      </c>
      <c r="V95" t="s">
        <v>190</v>
      </c>
      <c r="W95" s="1">
        <v>44504.495763888888</v>
      </c>
      <c r="X95">
        <v>1914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181</v>
      </c>
      <c r="AE95">
        <v>154</v>
      </c>
      <c r="AF95">
        <v>0</v>
      </c>
      <c r="AG95">
        <v>21</v>
      </c>
      <c r="AH95" t="s">
        <v>88</v>
      </c>
      <c r="AI95" t="s">
        <v>88</v>
      </c>
      <c r="AJ95" t="s">
        <v>88</v>
      </c>
      <c r="AK95" t="s">
        <v>88</v>
      </c>
      <c r="AL95" t="s">
        <v>88</v>
      </c>
      <c r="AM95" t="s">
        <v>88</v>
      </c>
      <c r="AN95" t="s">
        <v>88</v>
      </c>
      <c r="AO95" t="s">
        <v>88</v>
      </c>
      <c r="AP95" t="s">
        <v>88</v>
      </c>
      <c r="AQ95" t="s">
        <v>88</v>
      </c>
      <c r="AR95" t="s">
        <v>88</v>
      </c>
      <c r="AS95" t="s">
        <v>88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>
      <c r="A96" t="s">
        <v>337</v>
      </c>
      <c r="B96" t="s">
        <v>80</v>
      </c>
      <c r="C96" t="s">
        <v>338</v>
      </c>
      <c r="D96" t="s">
        <v>82</v>
      </c>
      <c r="E96" s="2" t="str">
        <f>HYPERLINK("capsilon://?command=openfolder&amp;siteaddress=FAM.docvelocity-na8.net&amp;folderid=FXD8155EC9-12ED-4ACE-D76F-4C3967791037","FX21111878")</f>
        <v>FX21111878</v>
      </c>
      <c r="F96" t="s">
        <v>19</v>
      </c>
      <c r="G96" t="s">
        <v>19</v>
      </c>
      <c r="H96" t="s">
        <v>83</v>
      </c>
      <c r="I96" t="s">
        <v>339</v>
      </c>
      <c r="J96">
        <v>193</v>
      </c>
      <c r="K96" t="s">
        <v>85</v>
      </c>
      <c r="L96" t="s">
        <v>86</v>
      </c>
      <c r="M96" t="s">
        <v>87</v>
      </c>
      <c r="N96">
        <v>1</v>
      </c>
      <c r="O96" s="1">
        <v>44503.728425925925</v>
      </c>
      <c r="P96" s="1">
        <v>44504.507372685184</v>
      </c>
      <c r="Q96">
        <v>66154</v>
      </c>
      <c r="R96">
        <v>1147</v>
      </c>
      <c r="S96" t="b">
        <v>0</v>
      </c>
      <c r="T96" t="s">
        <v>88</v>
      </c>
      <c r="U96" t="b">
        <v>0</v>
      </c>
      <c r="V96" t="s">
        <v>190</v>
      </c>
      <c r="W96" s="1">
        <v>44504.507372685184</v>
      </c>
      <c r="X96">
        <v>995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193</v>
      </c>
      <c r="AE96">
        <v>175</v>
      </c>
      <c r="AF96">
        <v>0</v>
      </c>
      <c r="AG96">
        <v>8</v>
      </c>
      <c r="AH96" t="s">
        <v>88</v>
      </c>
      <c r="AI96" t="s">
        <v>88</v>
      </c>
      <c r="AJ96" t="s">
        <v>88</v>
      </c>
      <c r="AK96" t="s">
        <v>88</v>
      </c>
      <c r="AL96" t="s">
        <v>88</v>
      </c>
      <c r="AM96" t="s">
        <v>88</v>
      </c>
      <c r="AN96" t="s">
        <v>88</v>
      </c>
      <c r="AO96" t="s">
        <v>88</v>
      </c>
      <c r="AP96" t="s">
        <v>88</v>
      </c>
      <c r="AQ96" t="s">
        <v>88</v>
      </c>
      <c r="AR96" t="s">
        <v>88</v>
      </c>
      <c r="AS96" t="s">
        <v>88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>
      <c r="A97" t="s">
        <v>340</v>
      </c>
      <c r="B97" t="s">
        <v>80</v>
      </c>
      <c r="C97" t="s">
        <v>341</v>
      </c>
      <c r="D97" t="s">
        <v>82</v>
      </c>
      <c r="E97" s="2" t="str">
        <f>HYPERLINK("capsilon://?command=openfolder&amp;siteaddress=FAM.docvelocity-na8.net&amp;folderid=FX92E513D2-14AF-929B-53E7-0664B3EC61EE","FX211013804")</f>
        <v>FX211013804</v>
      </c>
      <c r="F97" t="s">
        <v>19</v>
      </c>
      <c r="G97" t="s">
        <v>19</v>
      </c>
      <c r="H97" t="s">
        <v>83</v>
      </c>
      <c r="I97" t="s">
        <v>342</v>
      </c>
      <c r="J97">
        <v>52</v>
      </c>
      <c r="K97" t="s">
        <v>85</v>
      </c>
      <c r="L97" t="s">
        <v>86</v>
      </c>
      <c r="M97" t="s">
        <v>87</v>
      </c>
      <c r="N97">
        <v>2</v>
      </c>
      <c r="O97" s="1">
        <v>44503.759571759256</v>
      </c>
      <c r="P97" s="1">
        <v>44504.204247685186</v>
      </c>
      <c r="Q97">
        <v>37628</v>
      </c>
      <c r="R97">
        <v>792</v>
      </c>
      <c r="S97" t="b">
        <v>0</v>
      </c>
      <c r="T97" t="s">
        <v>88</v>
      </c>
      <c r="U97" t="b">
        <v>0</v>
      </c>
      <c r="V97" t="s">
        <v>218</v>
      </c>
      <c r="W97" s="1">
        <v>44503.770300925928</v>
      </c>
      <c r="X97">
        <v>264</v>
      </c>
      <c r="Y97">
        <v>42</v>
      </c>
      <c r="Z97">
        <v>0</v>
      </c>
      <c r="AA97">
        <v>42</v>
      </c>
      <c r="AB97">
        <v>0</v>
      </c>
      <c r="AC97">
        <v>22</v>
      </c>
      <c r="AD97">
        <v>10</v>
      </c>
      <c r="AE97">
        <v>0</v>
      </c>
      <c r="AF97">
        <v>0</v>
      </c>
      <c r="AG97">
        <v>0</v>
      </c>
      <c r="AH97" t="s">
        <v>90</v>
      </c>
      <c r="AI97" s="1">
        <v>44504.204247685186</v>
      </c>
      <c r="AJ97">
        <v>528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10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>
      <c r="A98" t="s">
        <v>343</v>
      </c>
      <c r="B98" t="s">
        <v>80</v>
      </c>
      <c r="C98" t="s">
        <v>341</v>
      </c>
      <c r="D98" t="s">
        <v>82</v>
      </c>
      <c r="E98" s="2" t="str">
        <f>HYPERLINK("capsilon://?command=openfolder&amp;siteaddress=FAM.docvelocity-na8.net&amp;folderid=FX92E513D2-14AF-929B-53E7-0664B3EC61EE","FX211013804")</f>
        <v>FX211013804</v>
      </c>
      <c r="F98" t="s">
        <v>19</v>
      </c>
      <c r="G98" t="s">
        <v>19</v>
      </c>
      <c r="H98" t="s">
        <v>83</v>
      </c>
      <c r="I98" t="s">
        <v>344</v>
      </c>
      <c r="J98">
        <v>52</v>
      </c>
      <c r="K98" t="s">
        <v>85</v>
      </c>
      <c r="L98" t="s">
        <v>86</v>
      </c>
      <c r="M98" t="s">
        <v>87</v>
      </c>
      <c r="N98">
        <v>2</v>
      </c>
      <c r="O98" s="1">
        <v>44503.759872685187</v>
      </c>
      <c r="P98" s="1">
        <v>44504.202997685185</v>
      </c>
      <c r="Q98">
        <v>37719</v>
      </c>
      <c r="R98">
        <v>567</v>
      </c>
      <c r="S98" t="b">
        <v>0</v>
      </c>
      <c r="T98" t="s">
        <v>88</v>
      </c>
      <c r="U98" t="b">
        <v>0</v>
      </c>
      <c r="V98" t="s">
        <v>131</v>
      </c>
      <c r="W98" s="1">
        <v>44503.771203703705</v>
      </c>
      <c r="X98">
        <v>230</v>
      </c>
      <c r="Y98">
        <v>42</v>
      </c>
      <c r="Z98">
        <v>0</v>
      </c>
      <c r="AA98">
        <v>42</v>
      </c>
      <c r="AB98">
        <v>0</v>
      </c>
      <c r="AC98">
        <v>23</v>
      </c>
      <c r="AD98">
        <v>10</v>
      </c>
      <c r="AE98">
        <v>0</v>
      </c>
      <c r="AF98">
        <v>0</v>
      </c>
      <c r="AG98">
        <v>0</v>
      </c>
      <c r="AH98" t="s">
        <v>99</v>
      </c>
      <c r="AI98" s="1">
        <v>44504.202997685185</v>
      </c>
      <c r="AJ98">
        <v>337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9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>
      <c r="A99" t="s">
        <v>345</v>
      </c>
      <c r="B99" t="s">
        <v>80</v>
      </c>
      <c r="C99" t="s">
        <v>346</v>
      </c>
      <c r="D99" t="s">
        <v>82</v>
      </c>
      <c r="E99" s="2" t="str">
        <f>HYPERLINK("capsilon://?command=openfolder&amp;siteaddress=FAM.docvelocity-na8.net&amp;folderid=FXB55C283E-24BB-EB46-172A-E06C1951EAC9","FX21112002")</f>
        <v>FX21112002</v>
      </c>
      <c r="F99" t="s">
        <v>19</v>
      </c>
      <c r="G99" t="s">
        <v>19</v>
      </c>
      <c r="H99" t="s">
        <v>83</v>
      </c>
      <c r="I99" t="s">
        <v>347</v>
      </c>
      <c r="J99">
        <v>57</v>
      </c>
      <c r="K99" t="s">
        <v>85</v>
      </c>
      <c r="L99" t="s">
        <v>86</v>
      </c>
      <c r="M99" t="s">
        <v>87</v>
      </c>
      <c r="N99">
        <v>1</v>
      </c>
      <c r="O99" s="1">
        <v>44503.793854166666</v>
      </c>
      <c r="P99" s="1">
        <v>44504.509340277778</v>
      </c>
      <c r="Q99">
        <v>61458</v>
      </c>
      <c r="R99">
        <v>360</v>
      </c>
      <c r="S99" t="b">
        <v>0</v>
      </c>
      <c r="T99" t="s">
        <v>88</v>
      </c>
      <c r="U99" t="b">
        <v>0</v>
      </c>
      <c r="V99" t="s">
        <v>190</v>
      </c>
      <c r="W99" s="1">
        <v>44504.509340277778</v>
      </c>
      <c r="X99">
        <v>126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57</v>
      </c>
      <c r="AE99">
        <v>48</v>
      </c>
      <c r="AF99">
        <v>0</v>
      </c>
      <c r="AG99">
        <v>3</v>
      </c>
      <c r="AH99" t="s">
        <v>88</v>
      </c>
      <c r="AI99" t="s">
        <v>88</v>
      </c>
      <c r="AJ99" t="s">
        <v>88</v>
      </c>
      <c r="AK99" t="s">
        <v>88</v>
      </c>
      <c r="AL99" t="s">
        <v>88</v>
      </c>
      <c r="AM99" t="s">
        <v>88</v>
      </c>
      <c r="AN99" t="s">
        <v>88</v>
      </c>
      <c r="AO99" t="s">
        <v>88</v>
      </c>
      <c r="AP99" t="s">
        <v>88</v>
      </c>
      <c r="AQ99" t="s">
        <v>88</v>
      </c>
      <c r="AR99" t="s">
        <v>88</v>
      </c>
      <c r="AS99" t="s">
        <v>88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>
      <c r="A100" t="s">
        <v>348</v>
      </c>
      <c r="B100" t="s">
        <v>80</v>
      </c>
      <c r="C100" t="s">
        <v>349</v>
      </c>
      <c r="D100" t="s">
        <v>82</v>
      </c>
      <c r="E100" s="2" t="str">
        <f>HYPERLINK("capsilon://?command=openfolder&amp;siteaddress=FAM.docvelocity-na8.net&amp;folderid=FX69294E99-A8B2-D174-F958-1E5EB3E5FEA2","FX2111307")</f>
        <v>FX2111307</v>
      </c>
      <c r="F100" t="s">
        <v>19</v>
      </c>
      <c r="G100" t="s">
        <v>19</v>
      </c>
      <c r="H100" t="s">
        <v>83</v>
      </c>
      <c r="I100" t="s">
        <v>350</v>
      </c>
      <c r="J100">
        <v>130</v>
      </c>
      <c r="K100" t="s">
        <v>85</v>
      </c>
      <c r="L100" t="s">
        <v>86</v>
      </c>
      <c r="M100" t="s">
        <v>87</v>
      </c>
      <c r="N100">
        <v>2</v>
      </c>
      <c r="O100" s="1">
        <v>44503.853634259256</v>
      </c>
      <c r="P100" s="1">
        <v>44504.211585648147</v>
      </c>
      <c r="Q100">
        <v>29294</v>
      </c>
      <c r="R100">
        <v>1633</v>
      </c>
      <c r="S100" t="b">
        <v>0</v>
      </c>
      <c r="T100" t="s">
        <v>88</v>
      </c>
      <c r="U100" t="b">
        <v>0</v>
      </c>
      <c r="V100" t="s">
        <v>110</v>
      </c>
      <c r="W100" s="1">
        <v>44504.176342592589</v>
      </c>
      <c r="X100">
        <v>872</v>
      </c>
      <c r="Y100">
        <v>70</v>
      </c>
      <c r="Z100">
        <v>0</v>
      </c>
      <c r="AA100">
        <v>70</v>
      </c>
      <c r="AB100">
        <v>0</v>
      </c>
      <c r="AC100">
        <v>32</v>
      </c>
      <c r="AD100">
        <v>60</v>
      </c>
      <c r="AE100">
        <v>0</v>
      </c>
      <c r="AF100">
        <v>0</v>
      </c>
      <c r="AG100">
        <v>0</v>
      </c>
      <c r="AH100" t="s">
        <v>99</v>
      </c>
      <c r="AI100" s="1">
        <v>44504.211585648147</v>
      </c>
      <c r="AJ100">
        <v>741</v>
      </c>
      <c r="AK100">
        <v>9</v>
      </c>
      <c r="AL100">
        <v>0</v>
      </c>
      <c r="AM100">
        <v>9</v>
      </c>
      <c r="AN100">
        <v>21</v>
      </c>
      <c r="AO100">
        <v>9</v>
      </c>
      <c r="AP100">
        <v>51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>
      <c r="A101" t="s">
        <v>351</v>
      </c>
      <c r="B101" t="s">
        <v>80</v>
      </c>
      <c r="C101" t="s">
        <v>223</v>
      </c>
      <c r="D101" t="s">
        <v>82</v>
      </c>
      <c r="E101" s="2" t="str">
        <f>HYPERLINK("capsilon://?command=openfolder&amp;siteaddress=FAM.docvelocity-na8.net&amp;folderid=FX610B060F-57ED-65F8-E3D3-7B40764E21E7","FX2111716")</f>
        <v>FX2111716</v>
      </c>
      <c r="F101" t="s">
        <v>19</v>
      </c>
      <c r="G101" t="s">
        <v>19</v>
      </c>
      <c r="H101" t="s">
        <v>83</v>
      </c>
      <c r="I101" t="s">
        <v>352</v>
      </c>
      <c r="J101">
        <v>52</v>
      </c>
      <c r="K101" t="s">
        <v>85</v>
      </c>
      <c r="L101" t="s">
        <v>86</v>
      </c>
      <c r="M101" t="s">
        <v>87</v>
      </c>
      <c r="N101">
        <v>1</v>
      </c>
      <c r="O101" s="1">
        <v>44503.893657407411</v>
      </c>
      <c r="P101" s="1">
        <v>44504.511631944442</v>
      </c>
      <c r="Q101">
        <v>53038</v>
      </c>
      <c r="R101">
        <v>355</v>
      </c>
      <c r="S101" t="b">
        <v>0</v>
      </c>
      <c r="T101" t="s">
        <v>88</v>
      </c>
      <c r="U101" t="b">
        <v>0</v>
      </c>
      <c r="V101" t="s">
        <v>190</v>
      </c>
      <c r="W101" s="1">
        <v>44504.511631944442</v>
      </c>
      <c r="X101">
        <v>197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52</v>
      </c>
      <c r="AE101">
        <v>42</v>
      </c>
      <c r="AF101">
        <v>0</v>
      </c>
      <c r="AG101">
        <v>4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>
      <c r="A102" t="s">
        <v>353</v>
      </c>
      <c r="B102" t="s">
        <v>80</v>
      </c>
      <c r="C102" t="s">
        <v>354</v>
      </c>
      <c r="D102" t="s">
        <v>82</v>
      </c>
      <c r="E102" s="2" t="str">
        <f>HYPERLINK("capsilon://?command=openfolder&amp;siteaddress=FAM.docvelocity-na8.net&amp;folderid=FX9853E1D1-ADDC-1CB1-9F0F-7C48C0DF34BA","FX21111899")</f>
        <v>FX21111899</v>
      </c>
      <c r="F102" t="s">
        <v>19</v>
      </c>
      <c r="G102" t="s">
        <v>19</v>
      </c>
      <c r="H102" t="s">
        <v>83</v>
      </c>
      <c r="I102" t="s">
        <v>355</v>
      </c>
      <c r="J102">
        <v>57</v>
      </c>
      <c r="K102" t="s">
        <v>85</v>
      </c>
      <c r="L102" t="s">
        <v>86</v>
      </c>
      <c r="M102" t="s">
        <v>87</v>
      </c>
      <c r="N102">
        <v>1</v>
      </c>
      <c r="O102" s="1">
        <v>44503.961469907408</v>
      </c>
      <c r="P102" s="1">
        <v>44504.514305555553</v>
      </c>
      <c r="Q102">
        <v>47189</v>
      </c>
      <c r="R102">
        <v>576</v>
      </c>
      <c r="S102" t="b">
        <v>0</v>
      </c>
      <c r="T102" t="s">
        <v>88</v>
      </c>
      <c r="U102" t="b">
        <v>0</v>
      </c>
      <c r="V102" t="s">
        <v>190</v>
      </c>
      <c r="W102" s="1">
        <v>44504.514305555553</v>
      </c>
      <c r="X102">
        <v>171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57</v>
      </c>
      <c r="AE102">
        <v>48</v>
      </c>
      <c r="AF102">
        <v>0</v>
      </c>
      <c r="AG102">
        <v>4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>
      <c r="A103" t="s">
        <v>356</v>
      </c>
      <c r="B103" t="s">
        <v>80</v>
      </c>
      <c r="C103" t="s">
        <v>357</v>
      </c>
      <c r="D103" t="s">
        <v>82</v>
      </c>
      <c r="E103" s="2" t="str">
        <f>HYPERLINK("capsilon://?command=openfolder&amp;siteaddress=FAM.docvelocity-na8.net&amp;folderid=FXA6A5A354-9F92-63DF-D936-D3C059D2EE55","FX21111996")</f>
        <v>FX21111996</v>
      </c>
      <c r="F103" t="s">
        <v>19</v>
      </c>
      <c r="G103" t="s">
        <v>19</v>
      </c>
      <c r="H103" t="s">
        <v>83</v>
      </c>
      <c r="I103" t="s">
        <v>358</v>
      </c>
      <c r="J103">
        <v>123</v>
      </c>
      <c r="K103" t="s">
        <v>85</v>
      </c>
      <c r="L103" t="s">
        <v>86</v>
      </c>
      <c r="M103" t="s">
        <v>87</v>
      </c>
      <c r="N103">
        <v>1</v>
      </c>
      <c r="O103" s="1">
        <v>44503.962673611109</v>
      </c>
      <c r="P103" s="1">
        <v>44504.517847222225</v>
      </c>
      <c r="Q103">
        <v>47532</v>
      </c>
      <c r="R103">
        <v>435</v>
      </c>
      <c r="S103" t="b">
        <v>0</v>
      </c>
      <c r="T103" t="s">
        <v>88</v>
      </c>
      <c r="U103" t="b">
        <v>0</v>
      </c>
      <c r="V103" t="s">
        <v>190</v>
      </c>
      <c r="W103" s="1">
        <v>44504.517847222225</v>
      </c>
      <c r="X103">
        <v>279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123</v>
      </c>
      <c r="AE103">
        <v>105</v>
      </c>
      <c r="AF103">
        <v>0</v>
      </c>
      <c r="AG103">
        <v>8</v>
      </c>
      <c r="AH103" t="s">
        <v>88</v>
      </c>
      <c r="AI103" t="s">
        <v>88</v>
      </c>
      <c r="AJ103" t="s">
        <v>88</v>
      </c>
      <c r="AK103" t="s">
        <v>88</v>
      </c>
      <c r="AL103" t="s">
        <v>88</v>
      </c>
      <c r="AM103" t="s">
        <v>88</v>
      </c>
      <c r="AN103" t="s">
        <v>88</v>
      </c>
      <c r="AO103" t="s">
        <v>88</v>
      </c>
      <c r="AP103" t="s">
        <v>88</v>
      </c>
      <c r="AQ103" t="s">
        <v>88</v>
      </c>
      <c r="AR103" t="s">
        <v>88</v>
      </c>
      <c r="AS103" t="s">
        <v>88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>
      <c r="A104" t="s">
        <v>359</v>
      </c>
      <c r="B104" t="s">
        <v>80</v>
      </c>
      <c r="C104" t="s">
        <v>360</v>
      </c>
      <c r="D104" t="s">
        <v>82</v>
      </c>
      <c r="E104" s="2" t="str">
        <f>HYPERLINK("capsilon://?command=openfolder&amp;siteaddress=FAM.docvelocity-na8.net&amp;folderid=FXB8AFFAD9-C2F5-6228-4C24-98E5C4419D21","FX211163")</f>
        <v>FX211163</v>
      </c>
      <c r="F104" t="s">
        <v>19</v>
      </c>
      <c r="G104" t="s">
        <v>19</v>
      </c>
      <c r="H104" t="s">
        <v>83</v>
      </c>
      <c r="I104" t="s">
        <v>361</v>
      </c>
      <c r="J104">
        <v>98</v>
      </c>
      <c r="K104" t="s">
        <v>85</v>
      </c>
      <c r="L104" t="s">
        <v>86</v>
      </c>
      <c r="M104" t="s">
        <v>87</v>
      </c>
      <c r="N104">
        <v>1</v>
      </c>
      <c r="O104" s="1">
        <v>44503.98170138889</v>
      </c>
      <c r="P104" s="1">
        <v>44504.520335648151</v>
      </c>
      <c r="Q104">
        <v>46180</v>
      </c>
      <c r="R104">
        <v>358</v>
      </c>
      <c r="S104" t="b">
        <v>0</v>
      </c>
      <c r="T104" t="s">
        <v>88</v>
      </c>
      <c r="U104" t="b">
        <v>0</v>
      </c>
      <c r="V104" t="s">
        <v>190</v>
      </c>
      <c r="W104" s="1">
        <v>44504.520335648151</v>
      </c>
      <c r="X104">
        <v>210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98</v>
      </c>
      <c r="AE104">
        <v>89</v>
      </c>
      <c r="AF104">
        <v>0</v>
      </c>
      <c r="AG104">
        <v>4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>
      <c r="A105" t="s">
        <v>362</v>
      </c>
      <c r="B105" t="s">
        <v>80</v>
      </c>
      <c r="C105" t="s">
        <v>213</v>
      </c>
      <c r="D105" t="s">
        <v>82</v>
      </c>
      <c r="E105" s="2" t="str">
        <f>HYPERLINK("capsilon://?command=openfolder&amp;siteaddress=FAM.docvelocity-na8.net&amp;folderid=FX95A4B908-95DE-F784-57DA-AE7F362B6C70","FX211012755")</f>
        <v>FX211012755</v>
      </c>
      <c r="F105" t="s">
        <v>19</v>
      </c>
      <c r="G105" t="s">
        <v>19</v>
      </c>
      <c r="H105" t="s">
        <v>83</v>
      </c>
      <c r="I105" t="s">
        <v>363</v>
      </c>
      <c r="J105">
        <v>26</v>
      </c>
      <c r="K105" t="s">
        <v>85</v>
      </c>
      <c r="L105" t="s">
        <v>86</v>
      </c>
      <c r="M105" t="s">
        <v>87</v>
      </c>
      <c r="N105">
        <v>1</v>
      </c>
      <c r="O105" s="1">
        <v>44503.997083333335</v>
      </c>
      <c r="P105" s="1">
        <v>44504.522118055553</v>
      </c>
      <c r="Q105">
        <v>45004</v>
      </c>
      <c r="R105">
        <v>359</v>
      </c>
      <c r="S105" t="b">
        <v>0</v>
      </c>
      <c r="T105" t="s">
        <v>88</v>
      </c>
      <c r="U105" t="b">
        <v>0</v>
      </c>
      <c r="V105" t="s">
        <v>190</v>
      </c>
      <c r="W105" s="1">
        <v>44504.522118055553</v>
      </c>
      <c r="X105">
        <v>150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26</v>
      </c>
      <c r="AE105">
        <v>21</v>
      </c>
      <c r="AF105">
        <v>0</v>
      </c>
      <c r="AG105">
        <v>2</v>
      </c>
      <c r="AH105" t="s">
        <v>88</v>
      </c>
      <c r="AI105" t="s">
        <v>88</v>
      </c>
      <c r="AJ105" t="s">
        <v>88</v>
      </c>
      <c r="AK105" t="s">
        <v>88</v>
      </c>
      <c r="AL105" t="s">
        <v>88</v>
      </c>
      <c r="AM105" t="s">
        <v>88</v>
      </c>
      <c r="AN105" t="s">
        <v>88</v>
      </c>
      <c r="AO105" t="s">
        <v>88</v>
      </c>
      <c r="AP105" t="s">
        <v>88</v>
      </c>
      <c r="AQ105" t="s">
        <v>88</v>
      </c>
      <c r="AR105" t="s">
        <v>88</v>
      </c>
      <c r="AS105" t="s">
        <v>88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>
      <c r="A106" t="s">
        <v>364</v>
      </c>
      <c r="B106" t="s">
        <v>80</v>
      </c>
      <c r="C106" t="s">
        <v>213</v>
      </c>
      <c r="D106" t="s">
        <v>82</v>
      </c>
      <c r="E106" s="2" t="str">
        <f>HYPERLINK("capsilon://?command=openfolder&amp;siteaddress=FAM.docvelocity-na8.net&amp;folderid=FX95A4B908-95DE-F784-57DA-AE7F362B6C70","FX211012755")</f>
        <v>FX211012755</v>
      </c>
      <c r="F106" t="s">
        <v>19</v>
      </c>
      <c r="G106" t="s">
        <v>19</v>
      </c>
      <c r="H106" t="s">
        <v>83</v>
      </c>
      <c r="I106" t="s">
        <v>365</v>
      </c>
      <c r="J106">
        <v>26</v>
      </c>
      <c r="K106" t="s">
        <v>85</v>
      </c>
      <c r="L106" t="s">
        <v>86</v>
      </c>
      <c r="M106" t="s">
        <v>87</v>
      </c>
      <c r="N106">
        <v>1</v>
      </c>
      <c r="O106" s="1">
        <v>44503.997766203705</v>
      </c>
      <c r="P106" s="1">
        <v>44504.523784722223</v>
      </c>
      <c r="Q106">
        <v>45156</v>
      </c>
      <c r="R106">
        <v>292</v>
      </c>
      <c r="S106" t="b">
        <v>0</v>
      </c>
      <c r="T106" t="s">
        <v>88</v>
      </c>
      <c r="U106" t="b">
        <v>0</v>
      </c>
      <c r="V106" t="s">
        <v>190</v>
      </c>
      <c r="W106" s="1">
        <v>44504.523784722223</v>
      </c>
      <c r="X106">
        <v>143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26</v>
      </c>
      <c r="AE106">
        <v>21</v>
      </c>
      <c r="AF106">
        <v>0</v>
      </c>
      <c r="AG106">
        <v>2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>
      <c r="A107" t="s">
        <v>366</v>
      </c>
      <c r="B107" t="s">
        <v>80</v>
      </c>
      <c r="C107" t="s">
        <v>367</v>
      </c>
      <c r="D107" t="s">
        <v>82</v>
      </c>
      <c r="E107" s="2" t="str">
        <f>HYPERLINK("capsilon://?command=openfolder&amp;siteaddress=FAM.docvelocity-na8.net&amp;folderid=FX023DC2DF-C5CD-06BC-5FF9-04EA331FBF08","FX21111326")</f>
        <v>FX21111326</v>
      </c>
      <c r="F107" t="s">
        <v>19</v>
      </c>
      <c r="G107" t="s">
        <v>19</v>
      </c>
      <c r="H107" t="s">
        <v>83</v>
      </c>
      <c r="I107" t="s">
        <v>368</v>
      </c>
      <c r="J107">
        <v>159</v>
      </c>
      <c r="K107" t="s">
        <v>85</v>
      </c>
      <c r="L107" t="s">
        <v>86</v>
      </c>
      <c r="M107" t="s">
        <v>87</v>
      </c>
      <c r="N107">
        <v>1</v>
      </c>
      <c r="O107" s="1">
        <v>44504.003101851849</v>
      </c>
      <c r="P107" s="1">
        <v>44504.669131944444</v>
      </c>
      <c r="Q107">
        <v>54718</v>
      </c>
      <c r="R107">
        <v>2827</v>
      </c>
      <c r="S107" t="b">
        <v>0</v>
      </c>
      <c r="T107" t="s">
        <v>88</v>
      </c>
      <c r="U107" t="b">
        <v>0</v>
      </c>
      <c r="V107" t="s">
        <v>94</v>
      </c>
      <c r="W107" s="1">
        <v>44504.669131944444</v>
      </c>
      <c r="X107">
        <v>1415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159</v>
      </c>
      <c r="AE107">
        <v>141</v>
      </c>
      <c r="AF107">
        <v>0</v>
      </c>
      <c r="AG107">
        <v>10</v>
      </c>
      <c r="AH107" t="s">
        <v>88</v>
      </c>
      <c r="AI107" t="s">
        <v>88</v>
      </c>
      <c r="AJ107" t="s">
        <v>88</v>
      </c>
      <c r="AK107" t="s">
        <v>88</v>
      </c>
      <c r="AL107" t="s">
        <v>88</v>
      </c>
      <c r="AM107" t="s">
        <v>88</v>
      </c>
      <c r="AN107" t="s">
        <v>88</v>
      </c>
      <c r="AO107" t="s">
        <v>88</v>
      </c>
      <c r="AP107" t="s">
        <v>88</v>
      </c>
      <c r="AQ107" t="s">
        <v>88</v>
      </c>
      <c r="AR107" t="s">
        <v>88</v>
      </c>
      <c r="AS107" t="s">
        <v>88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>
      <c r="A108" t="s">
        <v>369</v>
      </c>
      <c r="B108" t="s">
        <v>80</v>
      </c>
      <c r="C108" t="s">
        <v>370</v>
      </c>
      <c r="D108" t="s">
        <v>82</v>
      </c>
      <c r="E108" s="2" t="str">
        <f>HYPERLINK("capsilon://?command=openfolder&amp;siteaddress=FAM.docvelocity-na8.net&amp;folderid=FX1E424520-1883-58D5-DDFC-01FAF21C5606","FX21111767")</f>
        <v>FX21111767</v>
      </c>
      <c r="F108" t="s">
        <v>19</v>
      </c>
      <c r="G108" t="s">
        <v>19</v>
      </c>
      <c r="H108" t="s">
        <v>83</v>
      </c>
      <c r="I108" t="s">
        <v>371</v>
      </c>
      <c r="J108">
        <v>91</v>
      </c>
      <c r="K108" t="s">
        <v>85</v>
      </c>
      <c r="L108" t="s">
        <v>86</v>
      </c>
      <c r="M108" t="s">
        <v>87</v>
      </c>
      <c r="N108">
        <v>2</v>
      </c>
      <c r="O108" s="1">
        <v>44504.008842592593</v>
      </c>
      <c r="P108" s="1">
        <v>44504.213240740741</v>
      </c>
      <c r="Q108">
        <v>16473</v>
      </c>
      <c r="R108">
        <v>1187</v>
      </c>
      <c r="S108" t="b">
        <v>0</v>
      </c>
      <c r="T108" t="s">
        <v>88</v>
      </c>
      <c r="U108" t="b">
        <v>0</v>
      </c>
      <c r="V108" t="s">
        <v>89</v>
      </c>
      <c r="W108" s="1">
        <v>44504.180983796294</v>
      </c>
      <c r="X108">
        <v>483</v>
      </c>
      <c r="Y108">
        <v>69</v>
      </c>
      <c r="Z108">
        <v>0</v>
      </c>
      <c r="AA108">
        <v>69</v>
      </c>
      <c r="AB108">
        <v>0</v>
      </c>
      <c r="AC108">
        <v>53</v>
      </c>
      <c r="AD108">
        <v>22</v>
      </c>
      <c r="AE108">
        <v>0</v>
      </c>
      <c r="AF108">
        <v>0</v>
      </c>
      <c r="AG108">
        <v>0</v>
      </c>
      <c r="AH108" t="s">
        <v>90</v>
      </c>
      <c r="AI108" s="1">
        <v>44504.213240740741</v>
      </c>
      <c r="AJ108">
        <v>622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21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>
      <c r="A109" t="s">
        <v>372</v>
      </c>
      <c r="B109" t="s">
        <v>80</v>
      </c>
      <c r="C109" t="s">
        <v>370</v>
      </c>
      <c r="D109" t="s">
        <v>82</v>
      </c>
      <c r="E109" s="2" t="str">
        <f>HYPERLINK("capsilon://?command=openfolder&amp;siteaddress=FAM.docvelocity-na8.net&amp;folderid=FX1E424520-1883-58D5-DDFC-01FAF21C5606","FX21111767")</f>
        <v>FX21111767</v>
      </c>
      <c r="F109" t="s">
        <v>19</v>
      </c>
      <c r="G109" t="s">
        <v>19</v>
      </c>
      <c r="H109" t="s">
        <v>83</v>
      </c>
      <c r="I109" t="s">
        <v>373</v>
      </c>
      <c r="J109">
        <v>91</v>
      </c>
      <c r="K109" t="s">
        <v>85</v>
      </c>
      <c r="L109" t="s">
        <v>86</v>
      </c>
      <c r="M109" t="s">
        <v>87</v>
      </c>
      <c r="N109">
        <v>2</v>
      </c>
      <c r="O109" s="1">
        <v>44504.009004629632</v>
      </c>
      <c r="P109" s="1">
        <v>44504.290798611109</v>
      </c>
      <c r="Q109">
        <v>23418</v>
      </c>
      <c r="R109">
        <v>929</v>
      </c>
      <c r="S109" t="b">
        <v>0</v>
      </c>
      <c r="T109" t="s">
        <v>88</v>
      </c>
      <c r="U109" t="b">
        <v>0</v>
      </c>
      <c r="V109" t="s">
        <v>89</v>
      </c>
      <c r="W109" s="1">
        <v>44504.183888888889</v>
      </c>
      <c r="X109">
        <v>251</v>
      </c>
      <c r="Y109">
        <v>69</v>
      </c>
      <c r="Z109">
        <v>0</v>
      </c>
      <c r="AA109">
        <v>69</v>
      </c>
      <c r="AB109">
        <v>0</v>
      </c>
      <c r="AC109">
        <v>47</v>
      </c>
      <c r="AD109">
        <v>22</v>
      </c>
      <c r="AE109">
        <v>0</v>
      </c>
      <c r="AF109">
        <v>0</v>
      </c>
      <c r="AG109">
        <v>0</v>
      </c>
      <c r="AH109" t="s">
        <v>90</v>
      </c>
      <c r="AI109" s="1">
        <v>44504.290798611109</v>
      </c>
      <c r="AJ109">
        <v>666</v>
      </c>
      <c r="AK109">
        <v>1</v>
      </c>
      <c r="AL109">
        <v>0</v>
      </c>
      <c r="AM109">
        <v>1</v>
      </c>
      <c r="AN109">
        <v>0</v>
      </c>
      <c r="AO109">
        <v>3</v>
      </c>
      <c r="AP109">
        <v>21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>
      <c r="A110" t="s">
        <v>374</v>
      </c>
      <c r="B110" t="s">
        <v>80</v>
      </c>
      <c r="C110" t="s">
        <v>370</v>
      </c>
      <c r="D110" t="s">
        <v>82</v>
      </c>
      <c r="E110" s="2" t="str">
        <f>HYPERLINK("capsilon://?command=openfolder&amp;siteaddress=FAM.docvelocity-na8.net&amp;folderid=FX1E424520-1883-58D5-DDFC-01FAF21C5606","FX21111767")</f>
        <v>FX21111767</v>
      </c>
      <c r="F110" t="s">
        <v>19</v>
      </c>
      <c r="G110" t="s">
        <v>19</v>
      </c>
      <c r="H110" t="s">
        <v>83</v>
      </c>
      <c r="I110" t="s">
        <v>375</v>
      </c>
      <c r="J110">
        <v>26</v>
      </c>
      <c r="K110" t="s">
        <v>85</v>
      </c>
      <c r="L110" t="s">
        <v>86</v>
      </c>
      <c r="M110" t="s">
        <v>87</v>
      </c>
      <c r="N110">
        <v>2</v>
      </c>
      <c r="O110" s="1">
        <v>44504.009247685186</v>
      </c>
      <c r="P110" s="1">
        <v>44504.299016203702</v>
      </c>
      <c r="Q110">
        <v>24181</v>
      </c>
      <c r="R110">
        <v>855</v>
      </c>
      <c r="S110" t="b">
        <v>0</v>
      </c>
      <c r="T110" t="s">
        <v>88</v>
      </c>
      <c r="U110" t="b">
        <v>0</v>
      </c>
      <c r="V110" t="s">
        <v>89</v>
      </c>
      <c r="W110" s="1">
        <v>44504.185590277775</v>
      </c>
      <c r="X110">
        <v>146</v>
      </c>
      <c r="Y110">
        <v>21</v>
      </c>
      <c r="Z110">
        <v>0</v>
      </c>
      <c r="AA110">
        <v>21</v>
      </c>
      <c r="AB110">
        <v>0</v>
      </c>
      <c r="AC110">
        <v>7</v>
      </c>
      <c r="AD110">
        <v>5</v>
      </c>
      <c r="AE110">
        <v>0</v>
      </c>
      <c r="AF110">
        <v>0</v>
      </c>
      <c r="AG110">
        <v>0</v>
      </c>
      <c r="AH110" t="s">
        <v>90</v>
      </c>
      <c r="AI110" s="1">
        <v>44504.299016203702</v>
      </c>
      <c r="AJ110">
        <v>709</v>
      </c>
      <c r="AK110">
        <v>2</v>
      </c>
      <c r="AL110">
        <v>0</v>
      </c>
      <c r="AM110">
        <v>2</v>
      </c>
      <c r="AN110">
        <v>0</v>
      </c>
      <c r="AO110">
        <v>1</v>
      </c>
      <c r="AP110">
        <v>3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>
      <c r="A111" t="s">
        <v>376</v>
      </c>
      <c r="B111" t="s">
        <v>80</v>
      </c>
      <c r="C111" t="s">
        <v>370</v>
      </c>
      <c r="D111" t="s">
        <v>82</v>
      </c>
      <c r="E111" s="2" t="str">
        <f>HYPERLINK("capsilon://?command=openfolder&amp;siteaddress=FAM.docvelocity-na8.net&amp;folderid=FX1E424520-1883-58D5-DDFC-01FAF21C5606","FX21111767")</f>
        <v>FX21111767</v>
      </c>
      <c r="F111" t="s">
        <v>19</v>
      </c>
      <c r="G111" t="s">
        <v>19</v>
      </c>
      <c r="H111" t="s">
        <v>83</v>
      </c>
      <c r="I111" t="s">
        <v>377</v>
      </c>
      <c r="J111">
        <v>79</v>
      </c>
      <c r="K111" t="s">
        <v>85</v>
      </c>
      <c r="L111" t="s">
        <v>86</v>
      </c>
      <c r="M111" t="s">
        <v>87</v>
      </c>
      <c r="N111">
        <v>2</v>
      </c>
      <c r="O111" s="1">
        <v>44504.009976851848</v>
      </c>
      <c r="P111" s="1">
        <v>44504.302997685183</v>
      </c>
      <c r="Q111">
        <v>24820</v>
      </c>
      <c r="R111">
        <v>497</v>
      </c>
      <c r="S111" t="b">
        <v>0</v>
      </c>
      <c r="T111" t="s">
        <v>88</v>
      </c>
      <c r="U111" t="b">
        <v>0</v>
      </c>
      <c r="V111" t="s">
        <v>89</v>
      </c>
      <c r="W111" s="1">
        <v>44504.187384259261</v>
      </c>
      <c r="X111">
        <v>154</v>
      </c>
      <c r="Y111">
        <v>51</v>
      </c>
      <c r="Z111">
        <v>0</v>
      </c>
      <c r="AA111">
        <v>51</v>
      </c>
      <c r="AB111">
        <v>0</v>
      </c>
      <c r="AC111">
        <v>16</v>
      </c>
      <c r="AD111">
        <v>28</v>
      </c>
      <c r="AE111">
        <v>0</v>
      </c>
      <c r="AF111">
        <v>0</v>
      </c>
      <c r="AG111">
        <v>0</v>
      </c>
      <c r="AH111" t="s">
        <v>90</v>
      </c>
      <c r="AI111" s="1">
        <v>44504.302997685183</v>
      </c>
      <c r="AJ111">
        <v>343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28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>
      <c r="A112" t="s">
        <v>378</v>
      </c>
      <c r="B112" t="s">
        <v>80</v>
      </c>
      <c r="C112" t="s">
        <v>370</v>
      </c>
      <c r="D112" t="s">
        <v>82</v>
      </c>
      <c r="E112" s="2" t="str">
        <f>HYPERLINK("capsilon://?command=openfolder&amp;siteaddress=FAM.docvelocity-na8.net&amp;folderid=FX1E424520-1883-58D5-DDFC-01FAF21C5606","FX21111767")</f>
        <v>FX21111767</v>
      </c>
      <c r="F112" t="s">
        <v>19</v>
      </c>
      <c r="G112" t="s">
        <v>19</v>
      </c>
      <c r="H112" t="s">
        <v>83</v>
      </c>
      <c r="I112" t="s">
        <v>379</v>
      </c>
      <c r="J112">
        <v>26</v>
      </c>
      <c r="K112" t="s">
        <v>85</v>
      </c>
      <c r="L112" t="s">
        <v>86</v>
      </c>
      <c r="M112" t="s">
        <v>87</v>
      </c>
      <c r="N112">
        <v>2</v>
      </c>
      <c r="O112" s="1">
        <v>44504.010231481479</v>
      </c>
      <c r="P112" s="1">
        <v>44504.313958333332</v>
      </c>
      <c r="Q112">
        <v>25697</v>
      </c>
      <c r="R112">
        <v>545</v>
      </c>
      <c r="S112" t="b">
        <v>0</v>
      </c>
      <c r="T112" t="s">
        <v>88</v>
      </c>
      <c r="U112" t="b">
        <v>0</v>
      </c>
      <c r="V112" t="s">
        <v>110</v>
      </c>
      <c r="W112" s="1">
        <v>44504.187800925924</v>
      </c>
      <c r="X112">
        <v>120</v>
      </c>
      <c r="Y112">
        <v>21</v>
      </c>
      <c r="Z112">
        <v>0</v>
      </c>
      <c r="AA112">
        <v>21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90</v>
      </c>
      <c r="AI112" s="1">
        <v>44504.313958333332</v>
      </c>
      <c r="AJ112">
        <v>384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>
      <c r="A113" t="s">
        <v>380</v>
      </c>
      <c r="B113" t="s">
        <v>80</v>
      </c>
      <c r="C113" t="s">
        <v>370</v>
      </c>
      <c r="D113" t="s">
        <v>82</v>
      </c>
      <c r="E113" s="2" t="str">
        <f>HYPERLINK("capsilon://?command=openfolder&amp;siteaddress=FAM.docvelocity-na8.net&amp;folderid=FX1E424520-1883-58D5-DDFC-01FAF21C5606","FX21111767")</f>
        <v>FX21111767</v>
      </c>
      <c r="F113" t="s">
        <v>19</v>
      </c>
      <c r="G113" t="s">
        <v>19</v>
      </c>
      <c r="H113" t="s">
        <v>83</v>
      </c>
      <c r="I113" t="s">
        <v>381</v>
      </c>
      <c r="J113">
        <v>79</v>
      </c>
      <c r="K113" t="s">
        <v>85</v>
      </c>
      <c r="L113" t="s">
        <v>86</v>
      </c>
      <c r="M113" t="s">
        <v>87</v>
      </c>
      <c r="N113">
        <v>2</v>
      </c>
      <c r="O113" s="1">
        <v>44504.010393518518</v>
      </c>
      <c r="P113" s="1">
        <v>44504.320451388892</v>
      </c>
      <c r="Q113">
        <v>26167</v>
      </c>
      <c r="R113">
        <v>622</v>
      </c>
      <c r="S113" t="b">
        <v>0</v>
      </c>
      <c r="T113" t="s">
        <v>88</v>
      </c>
      <c r="U113" t="b">
        <v>0</v>
      </c>
      <c r="V113" t="s">
        <v>89</v>
      </c>
      <c r="W113" s="1">
        <v>44504.189270833333</v>
      </c>
      <c r="X113">
        <v>162</v>
      </c>
      <c r="Y113">
        <v>51</v>
      </c>
      <c r="Z113">
        <v>0</v>
      </c>
      <c r="AA113">
        <v>51</v>
      </c>
      <c r="AB113">
        <v>0</v>
      </c>
      <c r="AC113">
        <v>25</v>
      </c>
      <c r="AD113">
        <v>28</v>
      </c>
      <c r="AE113">
        <v>0</v>
      </c>
      <c r="AF113">
        <v>0</v>
      </c>
      <c r="AG113">
        <v>0</v>
      </c>
      <c r="AH113" t="s">
        <v>90</v>
      </c>
      <c r="AI113" s="1">
        <v>44504.320451388892</v>
      </c>
      <c r="AJ113">
        <v>460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28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>
      <c r="A114" t="s">
        <v>382</v>
      </c>
      <c r="B114" t="s">
        <v>80</v>
      </c>
      <c r="C114" t="s">
        <v>370</v>
      </c>
      <c r="D114" t="s">
        <v>82</v>
      </c>
      <c r="E114" s="2" t="str">
        <f>HYPERLINK("capsilon://?command=openfolder&amp;siteaddress=FAM.docvelocity-na8.net&amp;folderid=FX1E424520-1883-58D5-DDFC-01FAF21C5606","FX21111767")</f>
        <v>FX21111767</v>
      </c>
      <c r="F114" t="s">
        <v>19</v>
      </c>
      <c r="G114" t="s">
        <v>19</v>
      </c>
      <c r="H114" t="s">
        <v>83</v>
      </c>
      <c r="I114" t="s">
        <v>383</v>
      </c>
      <c r="J114">
        <v>26</v>
      </c>
      <c r="K114" t="s">
        <v>85</v>
      </c>
      <c r="L114" t="s">
        <v>86</v>
      </c>
      <c r="M114" t="s">
        <v>87</v>
      </c>
      <c r="N114">
        <v>2</v>
      </c>
      <c r="O114" s="1">
        <v>44504.010601851849</v>
      </c>
      <c r="P114" s="1">
        <v>44504.330601851849</v>
      </c>
      <c r="Q114">
        <v>27167</v>
      </c>
      <c r="R114">
        <v>481</v>
      </c>
      <c r="S114" t="b">
        <v>0</v>
      </c>
      <c r="T114" t="s">
        <v>88</v>
      </c>
      <c r="U114" t="b">
        <v>0</v>
      </c>
      <c r="V114" t="s">
        <v>110</v>
      </c>
      <c r="W114" s="1">
        <v>44504.188946759263</v>
      </c>
      <c r="X114">
        <v>98</v>
      </c>
      <c r="Y114">
        <v>21</v>
      </c>
      <c r="Z114">
        <v>0</v>
      </c>
      <c r="AA114">
        <v>21</v>
      </c>
      <c r="AB114">
        <v>0</v>
      </c>
      <c r="AC114">
        <v>2</v>
      </c>
      <c r="AD114">
        <v>5</v>
      </c>
      <c r="AE114">
        <v>0</v>
      </c>
      <c r="AF114">
        <v>0</v>
      </c>
      <c r="AG114">
        <v>0</v>
      </c>
      <c r="AH114" t="s">
        <v>90</v>
      </c>
      <c r="AI114" s="1">
        <v>44504.330601851849</v>
      </c>
      <c r="AJ114">
        <v>383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>
      <c r="A115" t="s">
        <v>384</v>
      </c>
      <c r="B115" t="s">
        <v>80</v>
      </c>
      <c r="C115" t="s">
        <v>370</v>
      </c>
      <c r="D115" t="s">
        <v>82</v>
      </c>
      <c r="E115" s="2" t="str">
        <f>HYPERLINK("capsilon://?command=openfolder&amp;siteaddress=FAM.docvelocity-na8.net&amp;folderid=FX1E424520-1883-58D5-DDFC-01FAF21C5606","FX21111767")</f>
        <v>FX21111767</v>
      </c>
      <c r="F115" t="s">
        <v>19</v>
      </c>
      <c r="G115" t="s">
        <v>19</v>
      </c>
      <c r="H115" t="s">
        <v>83</v>
      </c>
      <c r="I115" t="s">
        <v>385</v>
      </c>
      <c r="J115">
        <v>26</v>
      </c>
      <c r="K115" t="s">
        <v>85</v>
      </c>
      <c r="L115" t="s">
        <v>86</v>
      </c>
      <c r="M115" t="s">
        <v>87</v>
      </c>
      <c r="N115">
        <v>2</v>
      </c>
      <c r="O115" s="1">
        <v>44504.010810185187</v>
      </c>
      <c r="P115" s="1">
        <v>44504.334837962961</v>
      </c>
      <c r="Q115">
        <v>27486</v>
      </c>
      <c r="R115">
        <v>510</v>
      </c>
      <c r="S115" t="b">
        <v>0</v>
      </c>
      <c r="T115" t="s">
        <v>88</v>
      </c>
      <c r="U115" t="b">
        <v>0</v>
      </c>
      <c r="V115" t="s">
        <v>110</v>
      </c>
      <c r="W115" s="1">
        <v>44504.190636574072</v>
      </c>
      <c r="X115">
        <v>145</v>
      </c>
      <c r="Y115">
        <v>21</v>
      </c>
      <c r="Z115">
        <v>0</v>
      </c>
      <c r="AA115">
        <v>21</v>
      </c>
      <c r="AB115">
        <v>0</v>
      </c>
      <c r="AC115">
        <v>2</v>
      </c>
      <c r="AD115">
        <v>5</v>
      </c>
      <c r="AE115">
        <v>0</v>
      </c>
      <c r="AF115">
        <v>0</v>
      </c>
      <c r="AG115">
        <v>0</v>
      </c>
      <c r="AH115" t="s">
        <v>90</v>
      </c>
      <c r="AI115" s="1">
        <v>44504.334837962961</v>
      </c>
      <c r="AJ115">
        <v>365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5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>
      <c r="A116" t="s">
        <v>386</v>
      </c>
      <c r="B116" t="s">
        <v>80</v>
      </c>
      <c r="C116" t="s">
        <v>151</v>
      </c>
      <c r="D116" t="s">
        <v>82</v>
      </c>
      <c r="E116" s="2" t="str">
        <f>HYPERLINK("capsilon://?command=openfolder&amp;siteaddress=FAM.docvelocity-na8.net&amp;folderid=FX0614C853-15D4-A301-5F04-870AC48BF870","FX2111507")</f>
        <v>FX2111507</v>
      </c>
      <c r="F116" t="s">
        <v>19</v>
      </c>
      <c r="G116" t="s">
        <v>19</v>
      </c>
      <c r="H116" t="s">
        <v>83</v>
      </c>
      <c r="I116" t="s">
        <v>152</v>
      </c>
      <c r="J116">
        <v>919</v>
      </c>
      <c r="K116" t="s">
        <v>85</v>
      </c>
      <c r="L116" t="s">
        <v>86</v>
      </c>
      <c r="M116" t="s">
        <v>87</v>
      </c>
      <c r="N116">
        <v>2</v>
      </c>
      <c r="O116" s="1">
        <v>44504.167500000003</v>
      </c>
      <c r="P116" s="1">
        <v>44504.320810185185</v>
      </c>
      <c r="Q116">
        <v>2537</v>
      </c>
      <c r="R116">
        <v>10709</v>
      </c>
      <c r="S116" t="b">
        <v>0</v>
      </c>
      <c r="T116" t="s">
        <v>88</v>
      </c>
      <c r="U116" t="b">
        <v>1</v>
      </c>
      <c r="V116" t="s">
        <v>98</v>
      </c>
      <c r="W116" s="1">
        <v>44504.246678240743</v>
      </c>
      <c r="X116">
        <v>6610</v>
      </c>
      <c r="Y116">
        <v>420</v>
      </c>
      <c r="Z116">
        <v>0</v>
      </c>
      <c r="AA116">
        <v>420</v>
      </c>
      <c r="AB116">
        <v>888</v>
      </c>
      <c r="AC116">
        <v>249</v>
      </c>
      <c r="AD116">
        <v>499</v>
      </c>
      <c r="AE116">
        <v>0</v>
      </c>
      <c r="AF116">
        <v>0</v>
      </c>
      <c r="AG116">
        <v>0</v>
      </c>
      <c r="AH116" t="s">
        <v>99</v>
      </c>
      <c r="AI116" s="1">
        <v>44504.320810185185</v>
      </c>
      <c r="AJ116">
        <v>4073</v>
      </c>
      <c r="AK116">
        <v>128</v>
      </c>
      <c r="AL116">
        <v>0</v>
      </c>
      <c r="AM116">
        <v>128</v>
      </c>
      <c r="AN116">
        <v>127</v>
      </c>
      <c r="AO116">
        <v>39</v>
      </c>
      <c r="AP116">
        <v>371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>
      <c r="A117" t="s">
        <v>387</v>
      </c>
      <c r="B117" t="s">
        <v>80</v>
      </c>
      <c r="C117" t="s">
        <v>188</v>
      </c>
      <c r="D117" t="s">
        <v>82</v>
      </c>
      <c r="E117" s="2" t="str">
        <f>HYPERLINK("capsilon://?command=openfolder&amp;siteaddress=FAM.docvelocity-na8.net&amp;folderid=FX81ACABEA-D599-A9F5-8242-2CDE8CE4082C","FX2111609")</f>
        <v>FX2111609</v>
      </c>
      <c r="F117" t="s">
        <v>19</v>
      </c>
      <c r="G117" t="s">
        <v>19</v>
      </c>
      <c r="H117" t="s">
        <v>83</v>
      </c>
      <c r="I117" t="s">
        <v>189</v>
      </c>
      <c r="J117">
        <v>468</v>
      </c>
      <c r="K117" t="s">
        <v>85</v>
      </c>
      <c r="L117" t="s">
        <v>86</v>
      </c>
      <c r="M117" t="s">
        <v>87</v>
      </c>
      <c r="N117">
        <v>2</v>
      </c>
      <c r="O117" s="1">
        <v>44504.19835648148</v>
      </c>
      <c r="P117" s="1">
        <v>44504.314155092594</v>
      </c>
      <c r="Q117">
        <v>4059</v>
      </c>
      <c r="R117">
        <v>5946</v>
      </c>
      <c r="S117" t="b">
        <v>0</v>
      </c>
      <c r="T117" t="s">
        <v>88</v>
      </c>
      <c r="U117" t="b">
        <v>1</v>
      </c>
      <c r="V117" t="s">
        <v>388</v>
      </c>
      <c r="W117" s="1">
        <v>44504.229085648149</v>
      </c>
      <c r="X117">
        <v>2586</v>
      </c>
      <c r="Y117">
        <v>422</v>
      </c>
      <c r="Z117">
        <v>0</v>
      </c>
      <c r="AA117">
        <v>422</v>
      </c>
      <c r="AB117">
        <v>0</v>
      </c>
      <c r="AC117">
        <v>119</v>
      </c>
      <c r="AD117">
        <v>46</v>
      </c>
      <c r="AE117">
        <v>0</v>
      </c>
      <c r="AF117">
        <v>0</v>
      </c>
      <c r="AG117">
        <v>0</v>
      </c>
      <c r="AH117" t="s">
        <v>106</v>
      </c>
      <c r="AI117" s="1">
        <v>44504.314155092594</v>
      </c>
      <c r="AJ117">
        <v>3279</v>
      </c>
      <c r="AK117">
        <v>1</v>
      </c>
      <c r="AL117">
        <v>0</v>
      </c>
      <c r="AM117">
        <v>1</v>
      </c>
      <c r="AN117">
        <v>0</v>
      </c>
      <c r="AO117">
        <v>1</v>
      </c>
      <c r="AP117">
        <v>45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>
      <c r="A118" t="s">
        <v>389</v>
      </c>
      <c r="B118" t="s">
        <v>80</v>
      </c>
      <c r="C118" t="s">
        <v>192</v>
      </c>
      <c r="D118" t="s">
        <v>82</v>
      </c>
      <c r="E118" s="2" t="str">
        <f>HYPERLINK("capsilon://?command=openfolder&amp;siteaddress=FAM.docvelocity-na8.net&amp;folderid=FXB5C9D220-AE99-F292-C1BD-F08378FD6DA8","FX21111042")</f>
        <v>FX21111042</v>
      </c>
      <c r="F118" t="s">
        <v>19</v>
      </c>
      <c r="G118" t="s">
        <v>19</v>
      </c>
      <c r="H118" t="s">
        <v>83</v>
      </c>
      <c r="I118" t="s">
        <v>197</v>
      </c>
      <c r="J118">
        <v>130</v>
      </c>
      <c r="K118" t="s">
        <v>85</v>
      </c>
      <c r="L118" t="s">
        <v>86</v>
      </c>
      <c r="M118" t="s">
        <v>87</v>
      </c>
      <c r="N118">
        <v>2</v>
      </c>
      <c r="O118" s="1">
        <v>44504.199074074073</v>
      </c>
      <c r="P118" s="1">
        <v>44504.219965277778</v>
      </c>
      <c r="Q118">
        <v>470</v>
      </c>
      <c r="R118">
        <v>1335</v>
      </c>
      <c r="S118" t="b">
        <v>0</v>
      </c>
      <c r="T118" t="s">
        <v>88</v>
      </c>
      <c r="U118" t="b">
        <v>1</v>
      </c>
      <c r="V118" t="s">
        <v>89</v>
      </c>
      <c r="W118" s="1">
        <v>44504.207233796296</v>
      </c>
      <c r="X118">
        <v>612</v>
      </c>
      <c r="Y118">
        <v>122</v>
      </c>
      <c r="Z118">
        <v>0</v>
      </c>
      <c r="AA118">
        <v>122</v>
      </c>
      <c r="AB118">
        <v>0</v>
      </c>
      <c r="AC118">
        <v>107</v>
      </c>
      <c r="AD118">
        <v>8</v>
      </c>
      <c r="AE118">
        <v>0</v>
      </c>
      <c r="AF118">
        <v>0</v>
      </c>
      <c r="AG118">
        <v>0</v>
      </c>
      <c r="AH118" t="s">
        <v>99</v>
      </c>
      <c r="AI118" s="1">
        <v>44504.219965277778</v>
      </c>
      <c r="AJ118">
        <v>723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8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>
      <c r="A119" t="s">
        <v>390</v>
      </c>
      <c r="B119" t="s">
        <v>80</v>
      </c>
      <c r="C119" t="s">
        <v>199</v>
      </c>
      <c r="D119" t="s">
        <v>82</v>
      </c>
      <c r="E119" s="2" t="str">
        <f>HYPERLINK("capsilon://?command=openfolder&amp;siteaddress=FAM.docvelocity-na8.net&amp;folderid=FX43FEEE84-9834-EFFF-DD53-91FAFC7BB6E9","FX211013862")</f>
        <v>FX211013862</v>
      </c>
      <c r="F119" t="s">
        <v>19</v>
      </c>
      <c r="G119" t="s">
        <v>19</v>
      </c>
      <c r="H119" t="s">
        <v>83</v>
      </c>
      <c r="I119" t="s">
        <v>200</v>
      </c>
      <c r="J119">
        <v>93</v>
      </c>
      <c r="K119" t="s">
        <v>85</v>
      </c>
      <c r="L119" t="s">
        <v>86</v>
      </c>
      <c r="M119" t="s">
        <v>87</v>
      </c>
      <c r="N119">
        <v>2</v>
      </c>
      <c r="O119" s="1">
        <v>44504.208287037036</v>
      </c>
      <c r="P119" s="1">
        <v>44504.345173611109</v>
      </c>
      <c r="Q119">
        <v>6239</v>
      </c>
      <c r="R119">
        <v>5588</v>
      </c>
      <c r="S119" t="b">
        <v>0</v>
      </c>
      <c r="T119" t="s">
        <v>88</v>
      </c>
      <c r="U119" t="b">
        <v>1</v>
      </c>
      <c r="V119" t="s">
        <v>89</v>
      </c>
      <c r="W119" s="1">
        <v>44504.246805555558</v>
      </c>
      <c r="X119">
        <v>3199</v>
      </c>
      <c r="Y119">
        <v>142</v>
      </c>
      <c r="Z119">
        <v>0</v>
      </c>
      <c r="AA119">
        <v>142</v>
      </c>
      <c r="AB119">
        <v>0</v>
      </c>
      <c r="AC119">
        <v>106</v>
      </c>
      <c r="AD119">
        <v>-49</v>
      </c>
      <c r="AE119">
        <v>0</v>
      </c>
      <c r="AF119">
        <v>0</v>
      </c>
      <c r="AG119">
        <v>0</v>
      </c>
      <c r="AH119" t="s">
        <v>99</v>
      </c>
      <c r="AI119" s="1">
        <v>44504.345173611109</v>
      </c>
      <c r="AJ119">
        <v>2104</v>
      </c>
      <c r="AK119">
        <v>22</v>
      </c>
      <c r="AL119">
        <v>0</v>
      </c>
      <c r="AM119">
        <v>22</v>
      </c>
      <c r="AN119">
        <v>0</v>
      </c>
      <c r="AO119">
        <v>22</v>
      </c>
      <c r="AP119">
        <v>-71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>
      <c r="A120" t="s">
        <v>391</v>
      </c>
      <c r="B120" t="s">
        <v>80</v>
      </c>
      <c r="C120" t="s">
        <v>204</v>
      </c>
      <c r="D120" t="s">
        <v>82</v>
      </c>
      <c r="E120" s="2" t="str">
        <f>HYPERLINK("capsilon://?command=openfolder&amp;siteaddress=FAM.docvelocity-na8.net&amp;folderid=FXAC27673A-BC6F-E09A-F267-F8BBF5F4B4D0","FX21111257")</f>
        <v>FX21111257</v>
      </c>
      <c r="F120" t="s">
        <v>19</v>
      </c>
      <c r="G120" t="s">
        <v>19</v>
      </c>
      <c r="H120" t="s">
        <v>83</v>
      </c>
      <c r="I120" t="s">
        <v>205</v>
      </c>
      <c r="J120">
        <v>1046</v>
      </c>
      <c r="K120" t="s">
        <v>85</v>
      </c>
      <c r="L120" t="s">
        <v>86</v>
      </c>
      <c r="M120" t="s">
        <v>87</v>
      </c>
      <c r="N120">
        <v>2</v>
      </c>
      <c r="O120" s="1">
        <v>44504.244131944448</v>
      </c>
      <c r="P120" s="1">
        <v>44504.466192129628</v>
      </c>
      <c r="Q120">
        <v>1301</v>
      </c>
      <c r="R120">
        <v>17885</v>
      </c>
      <c r="S120" t="b">
        <v>0</v>
      </c>
      <c r="T120" t="s">
        <v>88</v>
      </c>
      <c r="U120" t="b">
        <v>1</v>
      </c>
      <c r="V120" t="s">
        <v>388</v>
      </c>
      <c r="W120" s="1">
        <v>44504.366655092592</v>
      </c>
      <c r="X120">
        <v>10447</v>
      </c>
      <c r="Y120">
        <v>772</v>
      </c>
      <c r="Z120">
        <v>0</v>
      </c>
      <c r="AA120">
        <v>772</v>
      </c>
      <c r="AB120">
        <v>402</v>
      </c>
      <c r="AC120">
        <v>532</v>
      </c>
      <c r="AD120">
        <v>274</v>
      </c>
      <c r="AE120">
        <v>0</v>
      </c>
      <c r="AF120">
        <v>0</v>
      </c>
      <c r="AG120">
        <v>0</v>
      </c>
      <c r="AH120" t="s">
        <v>106</v>
      </c>
      <c r="AI120" s="1">
        <v>44504.466192129628</v>
      </c>
      <c r="AJ120">
        <v>7425</v>
      </c>
      <c r="AK120">
        <v>6</v>
      </c>
      <c r="AL120">
        <v>0</v>
      </c>
      <c r="AM120">
        <v>6</v>
      </c>
      <c r="AN120">
        <v>201</v>
      </c>
      <c r="AO120">
        <v>6</v>
      </c>
      <c r="AP120">
        <v>268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>
      <c r="A121" t="s">
        <v>392</v>
      </c>
      <c r="B121" t="s">
        <v>80</v>
      </c>
      <c r="C121" t="s">
        <v>207</v>
      </c>
      <c r="D121" t="s">
        <v>82</v>
      </c>
      <c r="E121" s="2" t="str">
        <f>HYPERLINK("capsilon://?command=openfolder&amp;siteaddress=FAM.docvelocity-na8.net&amp;folderid=FX6CCCD028-7AD5-3075-1BBB-6B7FCEBB2310","FX2111958")</f>
        <v>FX2111958</v>
      </c>
      <c r="F121" t="s">
        <v>19</v>
      </c>
      <c r="G121" t="s">
        <v>19</v>
      </c>
      <c r="H121" t="s">
        <v>83</v>
      </c>
      <c r="I121" t="s">
        <v>208</v>
      </c>
      <c r="J121">
        <v>489</v>
      </c>
      <c r="K121" t="s">
        <v>85</v>
      </c>
      <c r="L121" t="s">
        <v>86</v>
      </c>
      <c r="M121" t="s">
        <v>87</v>
      </c>
      <c r="N121">
        <v>2</v>
      </c>
      <c r="O121" s="1">
        <v>44504.255289351851</v>
      </c>
      <c r="P121" s="1">
        <v>44504.421666666669</v>
      </c>
      <c r="Q121">
        <v>726</v>
      </c>
      <c r="R121">
        <v>13649</v>
      </c>
      <c r="S121" t="b">
        <v>0</v>
      </c>
      <c r="T121" t="s">
        <v>88</v>
      </c>
      <c r="U121" t="b">
        <v>1</v>
      </c>
      <c r="V121" t="s">
        <v>393</v>
      </c>
      <c r="W121" s="1">
        <v>44504.338807870372</v>
      </c>
      <c r="X121">
        <v>7178</v>
      </c>
      <c r="Y121">
        <v>847</v>
      </c>
      <c r="Z121">
        <v>0</v>
      </c>
      <c r="AA121">
        <v>847</v>
      </c>
      <c r="AB121">
        <v>666</v>
      </c>
      <c r="AC121">
        <v>809</v>
      </c>
      <c r="AD121">
        <v>-358</v>
      </c>
      <c r="AE121">
        <v>0</v>
      </c>
      <c r="AF121">
        <v>0</v>
      </c>
      <c r="AG121">
        <v>0</v>
      </c>
      <c r="AH121" t="s">
        <v>99</v>
      </c>
      <c r="AI121" s="1">
        <v>44504.421666666669</v>
      </c>
      <c r="AJ121">
        <v>3431</v>
      </c>
      <c r="AK121">
        <v>6</v>
      </c>
      <c r="AL121">
        <v>0</v>
      </c>
      <c r="AM121">
        <v>6</v>
      </c>
      <c r="AN121">
        <v>222</v>
      </c>
      <c r="AO121">
        <v>6</v>
      </c>
      <c r="AP121">
        <v>-364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>
      <c r="A122" t="s">
        <v>394</v>
      </c>
      <c r="B122" t="s">
        <v>80</v>
      </c>
      <c r="C122" t="s">
        <v>210</v>
      </c>
      <c r="D122" t="s">
        <v>82</v>
      </c>
      <c r="E122" s="2" t="str">
        <f>HYPERLINK("capsilon://?command=openfolder&amp;siteaddress=FAM.docvelocity-na8.net&amp;folderid=FXAF91F6C2-BB89-B5A6-785B-3061D3E662EC","FX21111486")</f>
        <v>FX21111486</v>
      </c>
      <c r="F122" t="s">
        <v>19</v>
      </c>
      <c r="G122" t="s">
        <v>19</v>
      </c>
      <c r="H122" t="s">
        <v>83</v>
      </c>
      <c r="I122" t="s">
        <v>211</v>
      </c>
      <c r="J122">
        <v>588</v>
      </c>
      <c r="K122" t="s">
        <v>85</v>
      </c>
      <c r="L122" t="s">
        <v>86</v>
      </c>
      <c r="M122" t="s">
        <v>87</v>
      </c>
      <c r="N122">
        <v>2</v>
      </c>
      <c r="O122" s="1">
        <v>44504.263773148145</v>
      </c>
      <c r="P122" s="1">
        <v>44504.520729166667</v>
      </c>
      <c r="Q122">
        <v>12751</v>
      </c>
      <c r="R122">
        <v>9450</v>
      </c>
      <c r="S122" t="b">
        <v>0</v>
      </c>
      <c r="T122" t="s">
        <v>88</v>
      </c>
      <c r="U122" t="b">
        <v>1</v>
      </c>
      <c r="V122" t="s">
        <v>89</v>
      </c>
      <c r="W122" s="1">
        <v>44504.343981481485</v>
      </c>
      <c r="X122">
        <v>6855</v>
      </c>
      <c r="Y122">
        <v>602</v>
      </c>
      <c r="Z122">
        <v>0</v>
      </c>
      <c r="AA122">
        <v>602</v>
      </c>
      <c r="AB122">
        <v>54</v>
      </c>
      <c r="AC122">
        <v>505</v>
      </c>
      <c r="AD122">
        <v>-14</v>
      </c>
      <c r="AE122">
        <v>0</v>
      </c>
      <c r="AF122">
        <v>0</v>
      </c>
      <c r="AG122">
        <v>0</v>
      </c>
      <c r="AH122" t="s">
        <v>118</v>
      </c>
      <c r="AI122" s="1">
        <v>44504.520729166667</v>
      </c>
      <c r="AJ122">
        <v>2478</v>
      </c>
      <c r="AK122">
        <v>13</v>
      </c>
      <c r="AL122">
        <v>0</v>
      </c>
      <c r="AM122">
        <v>13</v>
      </c>
      <c r="AN122">
        <v>54</v>
      </c>
      <c r="AO122">
        <v>14</v>
      </c>
      <c r="AP122">
        <v>-27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>
      <c r="A123" t="s">
        <v>395</v>
      </c>
      <c r="B123" t="s">
        <v>80</v>
      </c>
      <c r="C123" t="s">
        <v>213</v>
      </c>
      <c r="D123" t="s">
        <v>82</v>
      </c>
      <c r="E123" s="2" t="str">
        <f>HYPERLINK("capsilon://?command=openfolder&amp;siteaddress=FAM.docvelocity-na8.net&amp;folderid=FX95A4B908-95DE-F784-57DA-AE7F362B6C70","FX211012755")</f>
        <v>FX211012755</v>
      </c>
      <c r="F123" t="s">
        <v>19</v>
      </c>
      <c r="G123" t="s">
        <v>19</v>
      </c>
      <c r="H123" t="s">
        <v>83</v>
      </c>
      <c r="I123" t="s">
        <v>214</v>
      </c>
      <c r="J123">
        <v>493</v>
      </c>
      <c r="K123" t="s">
        <v>85</v>
      </c>
      <c r="L123" t="s">
        <v>86</v>
      </c>
      <c r="M123" t="s">
        <v>87</v>
      </c>
      <c r="N123">
        <v>2</v>
      </c>
      <c r="O123" s="1">
        <v>44504.271516203706</v>
      </c>
      <c r="P123" s="1">
        <v>44504.375439814816</v>
      </c>
      <c r="Q123">
        <v>979</v>
      </c>
      <c r="R123">
        <v>8000</v>
      </c>
      <c r="S123" t="b">
        <v>0</v>
      </c>
      <c r="T123" t="s">
        <v>88</v>
      </c>
      <c r="U123" t="b">
        <v>1</v>
      </c>
      <c r="V123" t="s">
        <v>110</v>
      </c>
      <c r="W123" s="1">
        <v>44504.313773148147</v>
      </c>
      <c r="X123">
        <v>3343</v>
      </c>
      <c r="Y123">
        <v>463</v>
      </c>
      <c r="Z123">
        <v>0</v>
      </c>
      <c r="AA123">
        <v>463</v>
      </c>
      <c r="AB123">
        <v>0</v>
      </c>
      <c r="AC123">
        <v>242</v>
      </c>
      <c r="AD123">
        <v>30</v>
      </c>
      <c r="AE123">
        <v>0</v>
      </c>
      <c r="AF123">
        <v>0</v>
      </c>
      <c r="AG123">
        <v>0</v>
      </c>
      <c r="AH123" t="s">
        <v>106</v>
      </c>
      <c r="AI123" s="1">
        <v>44504.375439814816</v>
      </c>
      <c r="AJ123">
        <v>4629</v>
      </c>
      <c r="AK123">
        <v>16</v>
      </c>
      <c r="AL123">
        <v>0</v>
      </c>
      <c r="AM123">
        <v>16</v>
      </c>
      <c r="AN123">
        <v>0</v>
      </c>
      <c r="AO123">
        <v>16</v>
      </c>
      <c r="AP123">
        <v>14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>
      <c r="A124" t="s">
        <v>396</v>
      </c>
      <c r="B124" t="s">
        <v>80</v>
      </c>
      <c r="C124" t="s">
        <v>223</v>
      </c>
      <c r="D124" t="s">
        <v>82</v>
      </c>
      <c r="E124" s="2" t="str">
        <f>HYPERLINK("capsilon://?command=openfolder&amp;siteaddress=FAM.docvelocity-na8.net&amp;folderid=FX610B060F-57ED-65F8-E3D3-7B40764E21E7","FX2111716")</f>
        <v>FX2111716</v>
      </c>
      <c r="F124" t="s">
        <v>19</v>
      </c>
      <c r="G124" t="s">
        <v>19</v>
      </c>
      <c r="H124" t="s">
        <v>83</v>
      </c>
      <c r="I124" t="s">
        <v>224</v>
      </c>
      <c r="J124">
        <v>242</v>
      </c>
      <c r="K124" t="s">
        <v>85</v>
      </c>
      <c r="L124" t="s">
        <v>86</v>
      </c>
      <c r="M124" t="s">
        <v>87</v>
      </c>
      <c r="N124">
        <v>2</v>
      </c>
      <c r="O124" s="1">
        <v>44504.273738425924</v>
      </c>
      <c r="P124" s="1">
        <v>44504.520381944443</v>
      </c>
      <c r="Q124">
        <v>15277</v>
      </c>
      <c r="R124">
        <v>6033</v>
      </c>
      <c r="S124" t="b">
        <v>0</v>
      </c>
      <c r="T124" t="s">
        <v>88</v>
      </c>
      <c r="U124" t="b">
        <v>1</v>
      </c>
      <c r="V124" t="s">
        <v>98</v>
      </c>
      <c r="W124" s="1">
        <v>44504.315520833334</v>
      </c>
      <c r="X124">
        <v>3559</v>
      </c>
      <c r="Y124">
        <v>280</v>
      </c>
      <c r="Z124">
        <v>0</v>
      </c>
      <c r="AA124">
        <v>280</v>
      </c>
      <c r="AB124">
        <v>0</v>
      </c>
      <c r="AC124">
        <v>207</v>
      </c>
      <c r="AD124">
        <v>-38</v>
      </c>
      <c r="AE124">
        <v>0</v>
      </c>
      <c r="AF124">
        <v>0</v>
      </c>
      <c r="AG124">
        <v>0</v>
      </c>
      <c r="AH124" t="s">
        <v>106</v>
      </c>
      <c r="AI124" s="1">
        <v>44504.520381944443</v>
      </c>
      <c r="AJ124">
        <v>2377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-40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>
      <c r="A125" t="s">
        <v>397</v>
      </c>
      <c r="B125" t="s">
        <v>80</v>
      </c>
      <c r="C125" t="s">
        <v>229</v>
      </c>
      <c r="D125" t="s">
        <v>82</v>
      </c>
      <c r="E125" s="2" t="str">
        <f>HYPERLINK("capsilon://?command=openfolder&amp;siteaddress=FAM.docvelocity-na8.net&amp;folderid=FX1850167A-365B-845A-297E-3736100EC042","FX2111454")</f>
        <v>FX2111454</v>
      </c>
      <c r="F125" t="s">
        <v>19</v>
      </c>
      <c r="G125" t="s">
        <v>19</v>
      </c>
      <c r="H125" t="s">
        <v>83</v>
      </c>
      <c r="I125" t="s">
        <v>230</v>
      </c>
      <c r="J125">
        <v>302</v>
      </c>
      <c r="K125" t="s">
        <v>85</v>
      </c>
      <c r="L125" t="s">
        <v>86</v>
      </c>
      <c r="M125" t="s">
        <v>87</v>
      </c>
      <c r="N125">
        <v>2</v>
      </c>
      <c r="O125" s="1">
        <v>44504.279606481483</v>
      </c>
      <c r="P125" s="1">
        <v>44504.531273148146</v>
      </c>
      <c r="Q125">
        <v>18726</v>
      </c>
      <c r="R125">
        <v>3018</v>
      </c>
      <c r="S125" t="b">
        <v>0</v>
      </c>
      <c r="T125" t="s">
        <v>88</v>
      </c>
      <c r="U125" t="b">
        <v>1</v>
      </c>
      <c r="V125" t="s">
        <v>110</v>
      </c>
      <c r="W125" s="1">
        <v>44504.337222222224</v>
      </c>
      <c r="X125">
        <v>2025</v>
      </c>
      <c r="Y125">
        <v>330</v>
      </c>
      <c r="Z125">
        <v>0</v>
      </c>
      <c r="AA125">
        <v>330</v>
      </c>
      <c r="AB125">
        <v>0</v>
      </c>
      <c r="AC125">
        <v>156</v>
      </c>
      <c r="AD125">
        <v>-28</v>
      </c>
      <c r="AE125">
        <v>0</v>
      </c>
      <c r="AF125">
        <v>0</v>
      </c>
      <c r="AG125">
        <v>0</v>
      </c>
      <c r="AH125" t="s">
        <v>118</v>
      </c>
      <c r="AI125" s="1">
        <v>44504.531273148146</v>
      </c>
      <c r="AJ125">
        <v>910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-28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>
      <c r="A126" t="s">
        <v>398</v>
      </c>
      <c r="B126" t="s">
        <v>80</v>
      </c>
      <c r="C126" t="s">
        <v>237</v>
      </c>
      <c r="D126" t="s">
        <v>82</v>
      </c>
      <c r="E126" s="2" t="str">
        <f>HYPERLINK("capsilon://?command=openfolder&amp;siteaddress=FAM.docvelocity-na8.net&amp;folderid=FXA6345BA6-4C79-59E9-04A8-A803C5311E37","FX21111267")</f>
        <v>FX21111267</v>
      </c>
      <c r="F126" t="s">
        <v>19</v>
      </c>
      <c r="G126" t="s">
        <v>19</v>
      </c>
      <c r="H126" t="s">
        <v>83</v>
      </c>
      <c r="I126" t="s">
        <v>238</v>
      </c>
      <c r="J126">
        <v>489</v>
      </c>
      <c r="K126" t="s">
        <v>85</v>
      </c>
      <c r="L126" t="s">
        <v>86</v>
      </c>
      <c r="M126" t="s">
        <v>87</v>
      </c>
      <c r="N126">
        <v>2</v>
      </c>
      <c r="O126" s="1">
        <v>44504.285300925927</v>
      </c>
      <c r="P126" s="1">
        <v>44504.540590277778</v>
      </c>
      <c r="Q126">
        <v>19535</v>
      </c>
      <c r="R126">
        <v>2522</v>
      </c>
      <c r="S126" t="b">
        <v>0</v>
      </c>
      <c r="T126" t="s">
        <v>88</v>
      </c>
      <c r="U126" t="b">
        <v>1</v>
      </c>
      <c r="V126" t="s">
        <v>98</v>
      </c>
      <c r="W126" s="1">
        <v>44504.334143518521</v>
      </c>
      <c r="X126">
        <v>1609</v>
      </c>
      <c r="Y126">
        <v>274</v>
      </c>
      <c r="Z126">
        <v>0</v>
      </c>
      <c r="AA126">
        <v>274</v>
      </c>
      <c r="AB126">
        <v>81</v>
      </c>
      <c r="AC126">
        <v>106</v>
      </c>
      <c r="AD126">
        <v>215</v>
      </c>
      <c r="AE126">
        <v>0</v>
      </c>
      <c r="AF126">
        <v>0</v>
      </c>
      <c r="AG126">
        <v>0</v>
      </c>
      <c r="AH126" t="s">
        <v>118</v>
      </c>
      <c r="AI126" s="1">
        <v>44504.540590277778</v>
      </c>
      <c r="AJ126">
        <v>804</v>
      </c>
      <c r="AK126">
        <v>0</v>
      </c>
      <c r="AL126">
        <v>0</v>
      </c>
      <c r="AM126">
        <v>0</v>
      </c>
      <c r="AN126">
        <v>81</v>
      </c>
      <c r="AO126">
        <v>0</v>
      </c>
      <c r="AP126">
        <v>215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>
      <c r="A127" t="s">
        <v>399</v>
      </c>
      <c r="B127" t="s">
        <v>80</v>
      </c>
      <c r="C127" t="s">
        <v>243</v>
      </c>
      <c r="D127" t="s">
        <v>82</v>
      </c>
      <c r="E127" s="2" t="str">
        <f>HYPERLINK("capsilon://?command=openfolder&amp;siteaddress=FAM.docvelocity-na8.net&amp;folderid=FX46705AB7-352E-CCD8-7A80-167FB89FA30C","FX211012963")</f>
        <v>FX211012963</v>
      </c>
      <c r="F127" t="s">
        <v>19</v>
      </c>
      <c r="G127" t="s">
        <v>19</v>
      </c>
      <c r="H127" t="s">
        <v>83</v>
      </c>
      <c r="I127" t="s">
        <v>244</v>
      </c>
      <c r="J127">
        <v>384</v>
      </c>
      <c r="K127" t="s">
        <v>85</v>
      </c>
      <c r="L127" t="s">
        <v>86</v>
      </c>
      <c r="M127" t="s">
        <v>87</v>
      </c>
      <c r="N127">
        <v>2</v>
      </c>
      <c r="O127" s="1">
        <v>44504.305983796294</v>
      </c>
      <c r="P127" s="1">
        <v>44504.552453703705</v>
      </c>
      <c r="Q127">
        <v>16785</v>
      </c>
      <c r="R127">
        <v>4510</v>
      </c>
      <c r="S127" t="b">
        <v>0</v>
      </c>
      <c r="T127" t="s">
        <v>88</v>
      </c>
      <c r="U127" t="b">
        <v>1</v>
      </c>
      <c r="V127" t="s">
        <v>98</v>
      </c>
      <c r="W127" s="1">
        <v>44504.373981481483</v>
      </c>
      <c r="X127">
        <v>3441</v>
      </c>
      <c r="Y127">
        <v>426</v>
      </c>
      <c r="Z127">
        <v>0</v>
      </c>
      <c r="AA127">
        <v>426</v>
      </c>
      <c r="AB127">
        <v>0</v>
      </c>
      <c r="AC127">
        <v>333</v>
      </c>
      <c r="AD127">
        <v>-42</v>
      </c>
      <c r="AE127">
        <v>0</v>
      </c>
      <c r="AF127">
        <v>0</v>
      </c>
      <c r="AG127">
        <v>0</v>
      </c>
      <c r="AH127" t="s">
        <v>118</v>
      </c>
      <c r="AI127" s="1">
        <v>44504.552453703705</v>
      </c>
      <c r="AJ127">
        <v>1024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-42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>
      <c r="A128" t="s">
        <v>400</v>
      </c>
      <c r="B128" t="s">
        <v>80</v>
      </c>
      <c r="C128" t="s">
        <v>249</v>
      </c>
      <c r="D128" t="s">
        <v>82</v>
      </c>
      <c r="E128" s="2" t="str">
        <f>HYPERLINK("capsilon://?command=openfolder&amp;siteaddress=FAM.docvelocity-na8.net&amp;folderid=FX9B2C77E7-4223-AAEE-5415-EEA2440955B4","FX21111136")</f>
        <v>FX21111136</v>
      </c>
      <c r="F128" t="s">
        <v>19</v>
      </c>
      <c r="G128" t="s">
        <v>19</v>
      </c>
      <c r="H128" t="s">
        <v>83</v>
      </c>
      <c r="I128" t="s">
        <v>250</v>
      </c>
      <c r="J128">
        <v>361</v>
      </c>
      <c r="K128" t="s">
        <v>85</v>
      </c>
      <c r="L128" t="s">
        <v>86</v>
      </c>
      <c r="M128" t="s">
        <v>87</v>
      </c>
      <c r="N128">
        <v>2</v>
      </c>
      <c r="O128" s="1">
        <v>44504.313668981478</v>
      </c>
      <c r="P128" s="1">
        <v>44504.568912037037</v>
      </c>
      <c r="Q128">
        <v>17267</v>
      </c>
      <c r="R128">
        <v>4786</v>
      </c>
      <c r="S128" t="b">
        <v>0</v>
      </c>
      <c r="T128" t="s">
        <v>88</v>
      </c>
      <c r="U128" t="b">
        <v>1</v>
      </c>
      <c r="V128" t="s">
        <v>110</v>
      </c>
      <c r="W128" s="1">
        <v>44504.420555555553</v>
      </c>
      <c r="X128">
        <v>2550</v>
      </c>
      <c r="Y128">
        <v>339</v>
      </c>
      <c r="Z128">
        <v>0</v>
      </c>
      <c r="AA128">
        <v>339</v>
      </c>
      <c r="AB128">
        <v>0</v>
      </c>
      <c r="AC128">
        <v>197</v>
      </c>
      <c r="AD128">
        <v>22</v>
      </c>
      <c r="AE128">
        <v>0</v>
      </c>
      <c r="AF128">
        <v>0</v>
      </c>
      <c r="AG128">
        <v>0</v>
      </c>
      <c r="AH128" t="s">
        <v>106</v>
      </c>
      <c r="AI128" s="1">
        <v>44504.568912037037</v>
      </c>
      <c r="AJ128">
        <v>2069</v>
      </c>
      <c r="AK128">
        <v>5</v>
      </c>
      <c r="AL128">
        <v>0</v>
      </c>
      <c r="AM128">
        <v>5</v>
      </c>
      <c r="AN128">
        <v>0</v>
      </c>
      <c r="AO128">
        <v>7</v>
      </c>
      <c r="AP128">
        <v>17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>
      <c r="A129" t="s">
        <v>401</v>
      </c>
      <c r="B129" t="s">
        <v>80</v>
      </c>
      <c r="C129" t="s">
        <v>252</v>
      </c>
      <c r="D129" t="s">
        <v>82</v>
      </c>
      <c r="E129" s="2" t="str">
        <f>HYPERLINK("capsilon://?command=openfolder&amp;siteaddress=FAM.docvelocity-na8.net&amp;folderid=FX475166E6-F8ED-038D-25BB-7E80F24295F9","FX21111272")</f>
        <v>FX21111272</v>
      </c>
      <c r="F129" t="s">
        <v>19</v>
      </c>
      <c r="G129" t="s">
        <v>19</v>
      </c>
      <c r="H129" t="s">
        <v>83</v>
      </c>
      <c r="I129" t="s">
        <v>253</v>
      </c>
      <c r="J129">
        <v>310</v>
      </c>
      <c r="K129" t="s">
        <v>85</v>
      </c>
      <c r="L129" t="s">
        <v>86</v>
      </c>
      <c r="M129" t="s">
        <v>87</v>
      </c>
      <c r="N129">
        <v>2</v>
      </c>
      <c r="O129" s="1">
        <v>44504.319444444445</v>
      </c>
      <c r="P129" s="1">
        <v>44504.56490740741</v>
      </c>
      <c r="Q129">
        <v>17882</v>
      </c>
      <c r="R129">
        <v>3326</v>
      </c>
      <c r="S129" t="b">
        <v>0</v>
      </c>
      <c r="T129" t="s">
        <v>88</v>
      </c>
      <c r="U129" t="b">
        <v>1</v>
      </c>
      <c r="V129" t="s">
        <v>110</v>
      </c>
      <c r="W129" s="1">
        <v>44504.446782407409</v>
      </c>
      <c r="X129">
        <v>1994</v>
      </c>
      <c r="Y129">
        <v>297</v>
      </c>
      <c r="Z129">
        <v>0</v>
      </c>
      <c r="AA129">
        <v>297</v>
      </c>
      <c r="AB129">
        <v>0</v>
      </c>
      <c r="AC129">
        <v>145</v>
      </c>
      <c r="AD129">
        <v>13</v>
      </c>
      <c r="AE129">
        <v>0</v>
      </c>
      <c r="AF129">
        <v>0</v>
      </c>
      <c r="AG129">
        <v>0</v>
      </c>
      <c r="AH129" t="s">
        <v>118</v>
      </c>
      <c r="AI129" s="1">
        <v>44504.56490740741</v>
      </c>
      <c r="AJ129">
        <v>1075</v>
      </c>
      <c r="AK129">
        <v>10</v>
      </c>
      <c r="AL129">
        <v>0</v>
      </c>
      <c r="AM129">
        <v>10</v>
      </c>
      <c r="AN129">
        <v>0</v>
      </c>
      <c r="AO129">
        <v>10</v>
      </c>
      <c r="AP129">
        <v>3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>
      <c r="A130" t="s">
        <v>402</v>
      </c>
      <c r="B130" t="s">
        <v>80</v>
      </c>
      <c r="C130" t="s">
        <v>267</v>
      </c>
      <c r="D130" t="s">
        <v>82</v>
      </c>
      <c r="E130" s="2" t="str">
        <f>HYPERLINK("capsilon://?command=openfolder&amp;siteaddress=FAM.docvelocity-na8.net&amp;folderid=FX4EC598C2-63B2-4C36-4094-97F245280272","FX211013039")</f>
        <v>FX211013039</v>
      </c>
      <c r="F130" t="s">
        <v>19</v>
      </c>
      <c r="G130" t="s">
        <v>19</v>
      </c>
      <c r="H130" t="s">
        <v>83</v>
      </c>
      <c r="I130" t="s">
        <v>268</v>
      </c>
      <c r="J130">
        <v>119</v>
      </c>
      <c r="K130" t="s">
        <v>85</v>
      </c>
      <c r="L130" t="s">
        <v>86</v>
      </c>
      <c r="M130" t="s">
        <v>87</v>
      </c>
      <c r="N130">
        <v>2</v>
      </c>
      <c r="O130" s="1">
        <v>44504.324513888889</v>
      </c>
      <c r="P130" s="1">
        <v>44504.577685185184</v>
      </c>
      <c r="Q130">
        <v>19546</v>
      </c>
      <c r="R130">
        <v>2328</v>
      </c>
      <c r="S130" t="b">
        <v>0</v>
      </c>
      <c r="T130" t="s">
        <v>88</v>
      </c>
      <c r="U130" t="b">
        <v>1</v>
      </c>
      <c r="V130" t="s">
        <v>98</v>
      </c>
      <c r="W130" s="1">
        <v>44504.438888888886</v>
      </c>
      <c r="X130">
        <v>1320</v>
      </c>
      <c r="Y130">
        <v>147</v>
      </c>
      <c r="Z130">
        <v>0</v>
      </c>
      <c r="AA130">
        <v>147</v>
      </c>
      <c r="AB130">
        <v>0</v>
      </c>
      <c r="AC130">
        <v>101</v>
      </c>
      <c r="AD130">
        <v>-28</v>
      </c>
      <c r="AE130">
        <v>0</v>
      </c>
      <c r="AF130">
        <v>0</v>
      </c>
      <c r="AG130">
        <v>0</v>
      </c>
      <c r="AH130" t="s">
        <v>106</v>
      </c>
      <c r="AI130" s="1">
        <v>44504.577685185184</v>
      </c>
      <c r="AJ130">
        <v>757</v>
      </c>
      <c r="AK130">
        <v>10</v>
      </c>
      <c r="AL130">
        <v>0</v>
      </c>
      <c r="AM130">
        <v>10</v>
      </c>
      <c r="AN130">
        <v>0</v>
      </c>
      <c r="AO130">
        <v>10</v>
      </c>
      <c r="AP130">
        <v>-38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>
      <c r="A131" t="s">
        <v>403</v>
      </c>
      <c r="B131" t="s">
        <v>80</v>
      </c>
      <c r="C131" t="s">
        <v>404</v>
      </c>
      <c r="D131" t="s">
        <v>82</v>
      </c>
      <c r="E131" s="2" t="str">
        <f>HYPERLINK("capsilon://?command=openfolder&amp;siteaddress=FAM.docvelocity-na8.net&amp;folderid=FXA2F1BC98-C96D-BFB5-56FE-D6051A3D377E","FX211013844")</f>
        <v>FX211013844</v>
      </c>
      <c r="F131" t="s">
        <v>19</v>
      </c>
      <c r="G131" t="s">
        <v>19</v>
      </c>
      <c r="H131" t="s">
        <v>83</v>
      </c>
      <c r="I131" t="s">
        <v>405</v>
      </c>
      <c r="J131">
        <v>526</v>
      </c>
      <c r="K131" t="s">
        <v>85</v>
      </c>
      <c r="L131" t="s">
        <v>86</v>
      </c>
      <c r="M131" t="s">
        <v>87</v>
      </c>
      <c r="N131">
        <v>2</v>
      </c>
      <c r="O131" s="1">
        <v>44501.343576388892</v>
      </c>
      <c r="P131" s="1">
        <v>44501.494247685187</v>
      </c>
      <c r="Q131">
        <v>1689</v>
      </c>
      <c r="R131">
        <v>11329</v>
      </c>
      <c r="S131" t="b">
        <v>0</v>
      </c>
      <c r="T131" t="s">
        <v>88</v>
      </c>
      <c r="U131" t="b">
        <v>1</v>
      </c>
      <c r="V131" t="s">
        <v>388</v>
      </c>
      <c r="W131" s="1">
        <v>44501.413969907408</v>
      </c>
      <c r="X131">
        <v>4958</v>
      </c>
      <c r="Y131">
        <v>578</v>
      </c>
      <c r="Z131">
        <v>0</v>
      </c>
      <c r="AA131">
        <v>578</v>
      </c>
      <c r="AB131">
        <v>60</v>
      </c>
      <c r="AC131">
        <v>389</v>
      </c>
      <c r="AD131">
        <v>-52</v>
      </c>
      <c r="AE131">
        <v>0</v>
      </c>
      <c r="AF131">
        <v>0</v>
      </c>
      <c r="AG131">
        <v>0</v>
      </c>
      <c r="AH131" t="s">
        <v>90</v>
      </c>
      <c r="AI131" s="1">
        <v>44501.494247685187</v>
      </c>
      <c r="AJ131">
        <v>6371</v>
      </c>
      <c r="AK131">
        <v>21</v>
      </c>
      <c r="AL131">
        <v>0</v>
      </c>
      <c r="AM131">
        <v>21</v>
      </c>
      <c r="AN131">
        <v>60</v>
      </c>
      <c r="AO131">
        <v>15</v>
      </c>
      <c r="AP131">
        <v>-73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>
      <c r="A132" t="s">
        <v>406</v>
      </c>
      <c r="B132" t="s">
        <v>80</v>
      </c>
      <c r="C132" t="s">
        <v>210</v>
      </c>
      <c r="D132" t="s">
        <v>82</v>
      </c>
      <c r="E132" s="2" t="str">
        <f>HYPERLINK("capsilon://?command=openfolder&amp;siteaddress=FAM.docvelocity-na8.net&amp;folderid=FXAF91F6C2-BB89-B5A6-785B-3061D3E662EC","FX21111486")</f>
        <v>FX21111486</v>
      </c>
      <c r="F132" t="s">
        <v>19</v>
      </c>
      <c r="G132" t="s">
        <v>19</v>
      </c>
      <c r="H132" t="s">
        <v>83</v>
      </c>
      <c r="I132" t="s">
        <v>407</v>
      </c>
      <c r="J132">
        <v>66</v>
      </c>
      <c r="K132" t="s">
        <v>85</v>
      </c>
      <c r="L132" t="s">
        <v>86</v>
      </c>
      <c r="M132" t="s">
        <v>87</v>
      </c>
      <c r="N132">
        <v>2</v>
      </c>
      <c r="O132" s="1">
        <v>44504.387071759258</v>
      </c>
      <c r="P132" s="1">
        <v>44504.797581018516</v>
      </c>
      <c r="Q132">
        <v>34388</v>
      </c>
      <c r="R132">
        <v>1080</v>
      </c>
      <c r="S132" t="b">
        <v>0</v>
      </c>
      <c r="T132" t="s">
        <v>88</v>
      </c>
      <c r="U132" t="b">
        <v>0</v>
      </c>
      <c r="V132" t="s">
        <v>131</v>
      </c>
      <c r="W132" s="1">
        <v>44504.630011574074</v>
      </c>
      <c r="X132">
        <v>893</v>
      </c>
      <c r="Y132">
        <v>52</v>
      </c>
      <c r="Z132">
        <v>0</v>
      </c>
      <c r="AA132">
        <v>52</v>
      </c>
      <c r="AB132">
        <v>0</v>
      </c>
      <c r="AC132">
        <v>41</v>
      </c>
      <c r="AD132">
        <v>14</v>
      </c>
      <c r="AE132">
        <v>0</v>
      </c>
      <c r="AF132">
        <v>0</v>
      </c>
      <c r="AG132">
        <v>0</v>
      </c>
      <c r="AH132" t="s">
        <v>118</v>
      </c>
      <c r="AI132" s="1">
        <v>44504.797581018516</v>
      </c>
      <c r="AJ132">
        <v>152</v>
      </c>
      <c r="AK132">
        <v>2</v>
      </c>
      <c r="AL132">
        <v>0</v>
      </c>
      <c r="AM132">
        <v>2</v>
      </c>
      <c r="AN132">
        <v>0</v>
      </c>
      <c r="AO132">
        <v>2</v>
      </c>
      <c r="AP132">
        <v>12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>
      <c r="A133" t="s">
        <v>408</v>
      </c>
      <c r="B133" t="s">
        <v>80</v>
      </c>
      <c r="C133" t="s">
        <v>210</v>
      </c>
      <c r="D133" t="s">
        <v>82</v>
      </c>
      <c r="E133" s="2" t="str">
        <f>HYPERLINK("capsilon://?command=openfolder&amp;siteaddress=FAM.docvelocity-na8.net&amp;folderid=FXAF91F6C2-BB89-B5A6-785B-3061D3E662EC","FX21111486")</f>
        <v>FX21111486</v>
      </c>
      <c r="F133" t="s">
        <v>19</v>
      </c>
      <c r="G133" t="s">
        <v>19</v>
      </c>
      <c r="H133" t="s">
        <v>83</v>
      </c>
      <c r="I133" t="s">
        <v>409</v>
      </c>
      <c r="J133">
        <v>66</v>
      </c>
      <c r="K133" t="s">
        <v>85</v>
      </c>
      <c r="L133" t="s">
        <v>86</v>
      </c>
      <c r="M133" t="s">
        <v>87</v>
      </c>
      <c r="N133">
        <v>2</v>
      </c>
      <c r="O133" s="1">
        <v>44504.387418981481</v>
      </c>
      <c r="P133" s="1">
        <v>44504.801377314812</v>
      </c>
      <c r="Q133">
        <v>33860</v>
      </c>
      <c r="R133">
        <v>1906</v>
      </c>
      <c r="S133" t="b">
        <v>0</v>
      </c>
      <c r="T133" t="s">
        <v>88</v>
      </c>
      <c r="U133" t="b">
        <v>0</v>
      </c>
      <c r="V133" t="s">
        <v>123</v>
      </c>
      <c r="W133" s="1">
        <v>44504.63621527778</v>
      </c>
      <c r="X133">
        <v>1416</v>
      </c>
      <c r="Y133">
        <v>52</v>
      </c>
      <c r="Z133">
        <v>0</v>
      </c>
      <c r="AA133">
        <v>52</v>
      </c>
      <c r="AB133">
        <v>0</v>
      </c>
      <c r="AC133">
        <v>41</v>
      </c>
      <c r="AD133">
        <v>14</v>
      </c>
      <c r="AE133">
        <v>0</v>
      </c>
      <c r="AF133">
        <v>0</v>
      </c>
      <c r="AG133">
        <v>0</v>
      </c>
      <c r="AH133" t="s">
        <v>106</v>
      </c>
      <c r="AI133" s="1">
        <v>44504.801377314812</v>
      </c>
      <c r="AJ133">
        <v>478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14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>
      <c r="A134" t="s">
        <v>410</v>
      </c>
      <c r="B134" t="s">
        <v>80</v>
      </c>
      <c r="C134" t="s">
        <v>411</v>
      </c>
      <c r="D134" t="s">
        <v>82</v>
      </c>
      <c r="E134" s="2" t="str">
        <f>HYPERLINK("capsilon://?command=openfolder&amp;siteaddress=FAM.docvelocity-na8.net&amp;folderid=FX588E6AB4-E38B-15BB-5198-9CE98CA59B38","FX211013759")</f>
        <v>FX211013759</v>
      </c>
      <c r="F134" t="s">
        <v>19</v>
      </c>
      <c r="G134" t="s">
        <v>19</v>
      </c>
      <c r="H134" t="s">
        <v>83</v>
      </c>
      <c r="I134" t="s">
        <v>412</v>
      </c>
      <c r="J134">
        <v>43</v>
      </c>
      <c r="K134" t="s">
        <v>85</v>
      </c>
      <c r="L134" t="s">
        <v>86</v>
      </c>
      <c r="M134" t="s">
        <v>87</v>
      </c>
      <c r="N134">
        <v>2</v>
      </c>
      <c r="O134" s="1">
        <v>44504.412557870368</v>
      </c>
      <c r="P134" s="1">
        <v>44504.799363425926</v>
      </c>
      <c r="Q134">
        <v>32741</v>
      </c>
      <c r="R134">
        <v>679</v>
      </c>
      <c r="S134" t="b">
        <v>0</v>
      </c>
      <c r="T134" t="s">
        <v>88</v>
      </c>
      <c r="U134" t="b">
        <v>0</v>
      </c>
      <c r="V134" t="s">
        <v>117</v>
      </c>
      <c r="W134" s="1">
        <v>44504.628692129627</v>
      </c>
      <c r="X134">
        <v>499</v>
      </c>
      <c r="Y134">
        <v>59</v>
      </c>
      <c r="Z134">
        <v>0</v>
      </c>
      <c r="AA134">
        <v>59</v>
      </c>
      <c r="AB134">
        <v>0</v>
      </c>
      <c r="AC134">
        <v>46</v>
      </c>
      <c r="AD134">
        <v>-16</v>
      </c>
      <c r="AE134">
        <v>0</v>
      </c>
      <c r="AF134">
        <v>0</v>
      </c>
      <c r="AG134">
        <v>0</v>
      </c>
      <c r="AH134" t="s">
        <v>118</v>
      </c>
      <c r="AI134" s="1">
        <v>44504.799363425926</v>
      </c>
      <c r="AJ134">
        <v>153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-17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>
      <c r="A135" t="s">
        <v>413</v>
      </c>
      <c r="B135" t="s">
        <v>80</v>
      </c>
      <c r="C135" t="s">
        <v>411</v>
      </c>
      <c r="D135" t="s">
        <v>82</v>
      </c>
      <c r="E135" s="2" t="str">
        <f>HYPERLINK("capsilon://?command=openfolder&amp;siteaddress=FAM.docvelocity-na8.net&amp;folderid=FX588E6AB4-E38B-15BB-5198-9CE98CA59B38","FX211013759")</f>
        <v>FX211013759</v>
      </c>
      <c r="F135" t="s">
        <v>19</v>
      </c>
      <c r="G135" t="s">
        <v>19</v>
      </c>
      <c r="H135" t="s">
        <v>83</v>
      </c>
      <c r="I135" t="s">
        <v>414</v>
      </c>
      <c r="J135">
        <v>26</v>
      </c>
      <c r="K135" t="s">
        <v>85</v>
      </c>
      <c r="L135" t="s">
        <v>86</v>
      </c>
      <c r="M135" t="s">
        <v>87</v>
      </c>
      <c r="N135">
        <v>2</v>
      </c>
      <c r="O135" s="1">
        <v>44504.413564814815</v>
      </c>
      <c r="P135" s="1">
        <v>44504.803460648145</v>
      </c>
      <c r="Q135">
        <v>32919</v>
      </c>
      <c r="R135">
        <v>768</v>
      </c>
      <c r="S135" t="b">
        <v>0</v>
      </c>
      <c r="T135" t="s">
        <v>88</v>
      </c>
      <c r="U135" t="b">
        <v>0</v>
      </c>
      <c r="V135" t="s">
        <v>218</v>
      </c>
      <c r="W135" s="1">
        <v>44504.632928240739</v>
      </c>
      <c r="X135">
        <v>485</v>
      </c>
      <c r="Y135">
        <v>21</v>
      </c>
      <c r="Z135">
        <v>0</v>
      </c>
      <c r="AA135">
        <v>21</v>
      </c>
      <c r="AB135">
        <v>0</v>
      </c>
      <c r="AC135">
        <v>6</v>
      </c>
      <c r="AD135">
        <v>5</v>
      </c>
      <c r="AE135">
        <v>0</v>
      </c>
      <c r="AF135">
        <v>0</v>
      </c>
      <c r="AG135">
        <v>0</v>
      </c>
      <c r="AH135" t="s">
        <v>106</v>
      </c>
      <c r="AI135" s="1">
        <v>44504.803460648145</v>
      </c>
      <c r="AJ135">
        <v>179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5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>
      <c r="A136" t="s">
        <v>415</v>
      </c>
      <c r="B136" t="s">
        <v>80</v>
      </c>
      <c r="C136" t="s">
        <v>411</v>
      </c>
      <c r="D136" t="s">
        <v>82</v>
      </c>
      <c r="E136" s="2" t="str">
        <f>HYPERLINK("capsilon://?command=openfolder&amp;siteaddress=FAM.docvelocity-na8.net&amp;folderid=FX588E6AB4-E38B-15BB-5198-9CE98CA59B38","FX211013759")</f>
        <v>FX211013759</v>
      </c>
      <c r="F136" t="s">
        <v>19</v>
      </c>
      <c r="G136" t="s">
        <v>19</v>
      </c>
      <c r="H136" t="s">
        <v>83</v>
      </c>
      <c r="I136" t="s">
        <v>416</v>
      </c>
      <c r="J136">
        <v>71</v>
      </c>
      <c r="K136" t="s">
        <v>85</v>
      </c>
      <c r="L136" t="s">
        <v>86</v>
      </c>
      <c r="M136" t="s">
        <v>87</v>
      </c>
      <c r="N136">
        <v>2</v>
      </c>
      <c r="O136" s="1">
        <v>44504.413773148146</v>
      </c>
      <c r="P136" s="1">
        <v>44504.807314814818</v>
      </c>
      <c r="Q136">
        <v>33493</v>
      </c>
      <c r="R136">
        <v>509</v>
      </c>
      <c r="S136" t="b">
        <v>0</v>
      </c>
      <c r="T136" t="s">
        <v>88</v>
      </c>
      <c r="U136" t="b">
        <v>0</v>
      </c>
      <c r="V136" t="s">
        <v>117</v>
      </c>
      <c r="W136" s="1">
        <v>44504.630613425928</v>
      </c>
      <c r="X136">
        <v>165</v>
      </c>
      <c r="Y136">
        <v>67</v>
      </c>
      <c r="Z136">
        <v>0</v>
      </c>
      <c r="AA136">
        <v>67</v>
      </c>
      <c r="AB136">
        <v>0</v>
      </c>
      <c r="AC136">
        <v>6</v>
      </c>
      <c r="AD136">
        <v>4</v>
      </c>
      <c r="AE136">
        <v>0</v>
      </c>
      <c r="AF136">
        <v>0</v>
      </c>
      <c r="AG136">
        <v>0</v>
      </c>
      <c r="AH136" t="s">
        <v>106</v>
      </c>
      <c r="AI136" s="1">
        <v>44504.807314814818</v>
      </c>
      <c r="AJ136">
        <v>332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4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>
      <c r="A137" t="s">
        <v>417</v>
      </c>
      <c r="B137" t="s">
        <v>80</v>
      </c>
      <c r="C137" t="s">
        <v>411</v>
      </c>
      <c r="D137" t="s">
        <v>82</v>
      </c>
      <c r="E137" s="2" t="str">
        <f>HYPERLINK("capsilon://?command=openfolder&amp;siteaddress=FAM.docvelocity-na8.net&amp;folderid=FX588E6AB4-E38B-15BB-5198-9CE98CA59B38","FX211013759")</f>
        <v>FX211013759</v>
      </c>
      <c r="F137" t="s">
        <v>19</v>
      </c>
      <c r="G137" t="s">
        <v>19</v>
      </c>
      <c r="H137" t="s">
        <v>83</v>
      </c>
      <c r="I137" t="s">
        <v>418</v>
      </c>
      <c r="J137">
        <v>26</v>
      </c>
      <c r="K137" t="s">
        <v>85</v>
      </c>
      <c r="L137" t="s">
        <v>86</v>
      </c>
      <c r="M137" t="s">
        <v>87</v>
      </c>
      <c r="N137">
        <v>2</v>
      </c>
      <c r="O137" s="1">
        <v>44504.414166666669</v>
      </c>
      <c r="P137" s="1">
        <v>44504.808518518519</v>
      </c>
      <c r="Q137">
        <v>33680</v>
      </c>
      <c r="R137">
        <v>392</v>
      </c>
      <c r="S137" t="b">
        <v>0</v>
      </c>
      <c r="T137" t="s">
        <v>88</v>
      </c>
      <c r="U137" t="b">
        <v>0</v>
      </c>
      <c r="V137" t="s">
        <v>117</v>
      </c>
      <c r="W137" s="1">
        <v>44504.633923611109</v>
      </c>
      <c r="X137">
        <v>285</v>
      </c>
      <c r="Y137">
        <v>21</v>
      </c>
      <c r="Z137">
        <v>0</v>
      </c>
      <c r="AA137">
        <v>21</v>
      </c>
      <c r="AB137">
        <v>0</v>
      </c>
      <c r="AC137">
        <v>17</v>
      </c>
      <c r="AD137">
        <v>5</v>
      </c>
      <c r="AE137">
        <v>0</v>
      </c>
      <c r="AF137">
        <v>0</v>
      </c>
      <c r="AG137">
        <v>0</v>
      </c>
      <c r="AH137" t="s">
        <v>118</v>
      </c>
      <c r="AI137" s="1">
        <v>44504.808518518519</v>
      </c>
      <c r="AJ137">
        <v>107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>
      <c r="A138" t="s">
        <v>419</v>
      </c>
      <c r="B138" t="s">
        <v>80</v>
      </c>
      <c r="C138" t="s">
        <v>270</v>
      </c>
      <c r="D138" t="s">
        <v>82</v>
      </c>
      <c r="E138" s="2" t="str">
        <f>HYPERLINK("capsilon://?command=openfolder&amp;siteaddress=FAM.docvelocity-na8.net&amp;folderid=FX2180418F-477A-3A09-FC83-98B0A14709D7","FX21111123")</f>
        <v>FX21111123</v>
      </c>
      <c r="F138" t="s">
        <v>19</v>
      </c>
      <c r="G138" t="s">
        <v>19</v>
      </c>
      <c r="H138" t="s">
        <v>83</v>
      </c>
      <c r="I138" t="s">
        <v>271</v>
      </c>
      <c r="J138">
        <v>244</v>
      </c>
      <c r="K138" t="s">
        <v>85</v>
      </c>
      <c r="L138" t="s">
        <v>86</v>
      </c>
      <c r="M138" t="s">
        <v>87</v>
      </c>
      <c r="N138">
        <v>2</v>
      </c>
      <c r="O138" s="1">
        <v>44504.414386574077</v>
      </c>
      <c r="P138" s="1">
        <v>44504.593182870369</v>
      </c>
      <c r="Q138">
        <v>11947</v>
      </c>
      <c r="R138">
        <v>3501</v>
      </c>
      <c r="S138" t="b">
        <v>0</v>
      </c>
      <c r="T138" t="s">
        <v>88</v>
      </c>
      <c r="U138" t="b">
        <v>1</v>
      </c>
      <c r="V138" t="s">
        <v>98</v>
      </c>
      <c r="W138" s="1">
        <v>44504.463564814818</v>
      </c>
      <c r="X138">
        <v>2131</v>
      </c>
      <c r="Y138">
        <v>230</v>
      </c>
      <c r="Z138">
        <v>0</v>
      </c>
      <c r="AA138">
        <v>230</v>
      </c>
      <c r="AB138">
        <v>0</v>
      </c>
      <c r="AC138">
        <v>153</v>
      </c>
      <c r="AD138">
        <v>14</v>
      </c>
      <c r="AE138">
        <v>0</v>
      </c>
      <c r="AF138">
        <v>0</v>
      </c>
      <c r="AG138">
        <v>0</v>
      </c>
      <c r="AH138" t="s">
        <v>106</v>
      </c>
      <c r="AI138" s="1">
        <v>44504.593182870369</v>
      </c>
      <c r="AJ138">
        <v>1338</v>
      </c>
      <c r="AK138">
        <v>3</v>
      </c>
      <c r="AL138">
        <v>0</v>
      </c>
      <c r="AM138">
        <v>3</v>
      </c>
      <c r="AN138">
        <v>0</v>
      </c>
      <c r="AO138">
        <v>3</v>
      </c>
      <c r="AP138">
        <v>11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>
      <c r="A139" t="s">
        <v>420</v>
      </c>
      <c r="B139" t="s">
        <v>80</v>
      </c>
      <c r="C139" t="s">
        <v>273</v>
      </c>
      <c r="D139" t="s">
        <v>82</v>
      </c>
      <c r="E139" s="2" t="str">
        <f>HYPERLINK("capsilon://?command=openfolder&amp;siteaddress=FAM.docvelocity-na8.net&amp;folderid=FX5B451814-47E7-63A8-5EF8-0327D62D7BED","FX21111263")</f>
        <v>FX21111263</v>
      </c>
      <c r="F139" t="s">
        <v>19</v>
      </c>
      <c r="G139" t="s">
        <v>19</v>
      </c>
      <c r="H139" t="s">
        <v>83</v>
      </c>
      <c r="I139" t="s">
        <v>274</v>
      </c>
      <c r="J139">
        <v>304</v>
      </c>
      <c r="K139" t="s">
        <v>85</v>
      </c>
      <c r="L139" t="s">
        <v>86</v>
      </c>
      <c r="M139" t="s">
        <v>87</v>
      </c>
      <c r="N139">
        <v>2</v>
      </c>
      <c r="O139" s="1">
        <v>44504.424675925926</v>
      </c>
      <c r="P139" s="1">
        <v>44504.587384259263</v>
      </c>
      <c r="Q139">
        <v>10648</v>
      </c>
      <c r="R139">
        <v>3410</v>
      </c>
      <c r="S139" t="b">
        <v>0</v>
      </c>
      <c r="T139" t="s">
        <v>88</v>
      </c>
      <c r="U139" t="b">
        <v>1</v>
      </c>
      <c r="V139" t="s">
        <v>131</v>
      </c>
      <c r="W139" s="1">
        <v>44504.490717592591</v>
      </c>
      <c r="X139">
        <v>2538</v>
      </c>
      <c r="Y139">
        <v>257</v>
      </c>
      <c r="Z139">
        <v>0</v>
      </c>
      <c r="AA139">
        <v>257</v>
      </c>
      <c r="AB139">
        <v>0</v>
      </c>
      <c r="AC139">
        <v>169</v>
      </c>
      <c r="AD139">
        <v>47</v>
      </c>
      <c r="AE139">
        <v>0</v>
      </c>
      <c r="AF139">
        <v>0</v>
      </c>
      <c r="AG139">
        <v>0</v>
      </c>
      <c r="AH139" t="s">
        <v>118</v>
      </c>
      <c r="AI139" s="1">
        <v>44504.587384259263</v>
      </c>
      <c r="AJ139">
        <v>824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46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>
      <c r="A140" t="s">
        <v>421</v>
      </c>
      <c r="B140" t="s">
        <v>80</v>
      </c>
      <c r="C140" t="s">
        <v>422</v>
      </c>
      <c r="D140" t="s">
        <v>82</v>
      </c>
      <c r="E140" s="2" t="str">
        <f>HYPERLINK("capsilon://?command=openfolder&amp;siteaddress=FAM.docvelocity-na8.net&amp;folderid=FX381D61AB-7BB4-04BF-827B-A684F55F291A","FX21111664")</f>
        <v>FX21111664</v>
      </c>
      <c r="F140" t="s">
        <v>19</v>
      </c>
      <c r="G140" t="s">
        <v>19</v>
      </c>
      <c r="H140" t="s">
        <v>83</v>
      </c>
      <c r="I140" t="s">
        <v>423</v>
      </c>
      <c r="J140">
        <v>118</v>
      </c>
      <c r="K140" t="s">
        <v>85</v>
      </c>
      <c r="L140" t="s">
        <v>86</v>
      </c>
      <c r="M140" t="s">
        <v>87</v>
      </c>
      <c r="N140">
        <v>1</v>
      </c>
      <c r="O140" s="1">
        <v>44504.440462962964</v>
      </c>
      <c r="P140" s="1">
        <v>44504.67396990741</v>
      </c>
      <c r="Q140">
        <v>19070</v>
      </c>
      <c r="R140">
        <v>1105</v>
      </c>
      <c r="S140" t="b">
        <v>0</v>
      </c>
      <c r="T140" t="s">
        <v>88</v>
      </c>
      <c r="U140" t="b">
        <v>0</v>
      </c>
      <c r="V140" t="s">
        <v>94</v>
      </c>
      <c r="W140" s="1">
        <v>44504.67396990741</v>
      </c>
      <c r="X140">
        <v>417</v>
      </c>
      <c r="Y140">
        <v>37</v>
      </c>
      <c r="Z140">
        <v>0</v>
      </c>
      <c r="AA140">
        <v>37</v>
      </c>
      <c r="AB140">
        <v>0</v>
      </c>
      <c r="AC140">
        <v>0</v>
      </c>
      <c r="AD140">
        <v>81</v>
      </c>
      <c r="AE140">
        <v>71</v>
      </c>
      <c r="AF140">
        <v>0</v>
      </c>
      <c r="AG140">
        <v>6</v>
      </c>
      <c r="AH140" t="s">
        <v>88</v>
      </c>
      <c r="AI140" t="s">
        <v>88</v>
      </c>
      <c r="AJ140" t="s">
        <v>88</v>
      </c>
      <c r="AK140" t="s">
        <v>88</v>
      </c>
      <c r="AL140" t="s">
        <v>88</v>
      </c>
      <c r="AM140" t="s">
        <v>88</v>
      </c>
      <c r="AN140" t="s">
        <v>88</v>
      </c>
      <c r="AO140" t="s">
        <v>88</v>
      </c>
      <c r="AP140" t="s">
        <v>88</v>
      </c>
      <c r="AQ140" t="s">
        <v>88</v>
      </c>
      <c r="AR140" t="s">
        <v>88</v>
      </c>
      <c r="AS140" t="s">
        <v>88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>
      <c r="A141" t="s">
        <v>424</v>
      </c>
      <c r="B141" t="s">
        <v>80</v>
      </c>
      <c r="C141" t="s">
        <v>220</v>
      </c>
      <c r="D141" t="s">
        <v>82</v>
      </c>
      <c r="E141" s="2" t="str">
        <f>HYPERLINK("capsilon://?command=openfolder&amp;siteaddress=FAM.docvelocity-na8.net&amp;folderid=FX2EF6844D-54FB-E45A-1588-DC387429E620","FX2111199")</f>
        <v>FX2111199</v>
      </c>
      <c r="F141" t="s">
        <v>19</v>
      </c>
      <c r="G141" t="s">
        <v>19</v>
      </c>
      <c r="H141" t="s">
        <v>83</v>
      </c>
      <c r="I141" t="s">
        <v>425</v>
      </c>
      <c r="J141">
        <v>193</v>
      </c>
      <c r="K141" t="s">
        <v>85</v>
      </c>
      <c r="L141" t="s">
        <v>86</v>
      </c>
      <c r="M141" t="s">
        <v>87</v>
      </c>
      <c r="N141">
        <v>1</v>
      </c>
      <c r="O141" s="1">
        <v>44504.44604166667</v>
      </c>
      <c r="P141" s="1">
        <v>44504.717673611114</v>
      </c>
      <c r="Q141">
        <v>22263</v>
      </c>
      <c r="R141">
        <v>1206</v>
      </c>
      <c r="S141" t="b">
        <v>0</v>
      </c>
      <c r="T141" t="s">
        <v>88</v>
      </c>
      <c r="U141" t="b">
        <v>0</v>
      </c>
      <c r="V141" t="s">
        <v>94</v>
      </c>
      <c r="W141" s="1">
        <v>44504.717673611114</v>
      </c>
      <c r="X141">
        <v>1059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193</v>
      </c>
      <c r="AE141">
        <v>175</v>
      </c>
      <c r="AF141">
        <v>0</v>
      </c>
      <c r="AG141">
        <v>12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>
      <c r="A142" t="s">
        <v>426</v>
      </c>
      <c r="B142" t="s">
        <v>80</v>
      </c>
      <c r="C142" t="s">
        <v>427</v>
      </c>
      <c r="D142" t="s">
        <v>82</v>
      </c>
      <c r="E142" s="2" t="str">
        <f>HYPERLINK("capsilon://?command=openfolder&amp;siteaddress=FAM.docvelocity-na8.net&amp;folderid=FX09C810D0-8DD6-6C9B-530A-C7B304CFF1DE","FX2111846")</f>
        <v>FX2111846</v>
      </c>
      <c r="F142" t="s">
        <v>19</v>
      </c>
      <c r="G142" t="s">
        <v>19</v>
      </c>
      <c r="H142" t="s">
        <v>83</v>
      </c>
      <c r="I142" t="s">
        <v>428</v>
      </c>
      <c r="J142">
        <v>80</v>
      </c>
      <c r="K142" t="s">
        <v>85</v>
      </c>
      <c r="L142" t="s">
        <v>86</v>
      </c>
      <c r="M142" t="s">
        <v>87</v>
      </c>
      <c r="N142">
        <v>1</v>
      </c>
      <c r="O142" s="1">
        <v>44504.450266203705</v>
      </c>
      <c r="P142" s="1">
        <v>44504.725277777776</v>
      </c>
      <c r="Q142">
        <v>22968</v>
      </c>
      <c r="R142">
        <v>793</v>
      </c>
      <c r="S142" t="b">
        <v>0</v>
      </c>
      <c r="T142" t="s">
        <v>88</v>
      </c>
      <c r="U142" t="b">
        <v>0</v>
      </c>
      <c r="V142" t="s">
        <v>94</v>
      </c>
      <c r="W142" s="1">
        <v>44504.725277777776</v>
      </c>
      <c r="X142">
        <v>656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71</v>
      </c>
      <c r="AF142">
        <v>0</v>
      </c>
      <c r="AG142">
        <v>6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>
      <c r="A143" t="s">
        <v>429</v>
      </c>
      <c r="B143" t="s">
        <v>80</v>
      </c>
      <c r="C143" t="s">
        <v>430</v>
      </c>
      <c r="D143" t="s">
        <v>82</v>
      </c>
      <c r="E143" s="2" t="str">
        <f>HYPERLINK("capsilon://?command=openfolder&amp;siteaddress=FAM.docvelocity-na8.net&amp;folderid=FX7A49E145-B7C7-5EFA-2CF1-78F50DB7431A","FX21111907")</f>
        <v>FX21111907</v>
      </c>
      <c r="F143" t="s">
        <v>19</v>
      </c>
      <c r="G143" t="s">
        <v>19</v>
      </c>
      <c r="H143" t="s">
        <v>83</v>
      </c>
      <c r="I143" t="s">
        <v>431</v>
      </c>
      <c r="J143">
        <v>46</v>
      </c>
      <c r="K143" t="s">
        <v>85</v>
      </c>
      <c r="L143" t="s">
        <v>86</v>
      </c>
      <c r="M143" t="s">
        <v>87</v>
      </c>
      <c r="N143">
        <v>1</v>
      </c>
      <c r="O143" s="1">
        <v>44504.450752314813</v>
      </c>
      <c r="P143" s="1">
        <v>44504.731712962966</v>
      </c>
      <c r="Q143">
        <v>23480</v>
      </c>
      <c r="R143">
        <v>795</v>
      </c>
      <c r="S143" t="b">
        <v>0</v>
      </c>
      <c r="T143" t="s">
        <v>88</v>
      </c>
      <c r="U143" t="b">
        <v>0</v>
      </c>
      <c r="V143" t="s">
        <v>94</v>
      </c>
      <c r="W143" s="1">
        <v>44504.731712962966</v>
      </c>
      <c r="X143">
        <v>555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46</v>
      </c>
      <c r="AE143">
        <v>42</v>
      </c>
      <c r="AF143">
        <v>0</v>
      </c>
      <c r="AG143">
        <v>2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>
      <c r="A144" t="s">
        <v>432</v>
      </c>
      <c r="B144" t="s">
        <v>80</v>
      </c>
      <c r="C144" t="s">
        <v>430</v>
      </c>
      <c r="D144" t="s">
        <v>82</v>
      </c>
      <c r="E144" s="2" t="str">
        <f>HYPERLINK("capsilon://?command=openfolder&amp;siteaddress=FAM.docvelocity-na8.net&amp;folderid=FX7A49E145-B7C7-5EFA-2CF1-78F50DB7431A","FX21111907")</f>
        <v>FX21111907</v>
      </c>
      <c r="F144" t="s">
        <v>19</v>
      </c>
      <c r="G144" t="s">
        <v>19</v>
      </c>
      <c r="H144" t="s">
        <v>83</v>
      </c>
      <c r="I144" t="s">
        <v>433</v>
      </c>
      <c r="J144">
        <v>26</v>
      </c>
      <c r="K144" t="s">
        <v>85</v>
      </c>
      <c r="L144" t="s">
        <v>86</v>
      </c>
      <c r="M144" t="s">
        <v>87</v>
      </c>
      <c r="N144">
        <v>1</v>
      </c>
      <c r="O144" s="1">
        <v>44504.450833333336</v>
      </c>
      <c r="P144" s="1">
        <v>44504.744756944441</v>
      </c>
      <c r="Q144">
        <v>24087</v>
      </c>
      <c r="R144">
        <v>1308</v>
      </c>
      <c r="S144" t="b">
        <v>0</v>
      </c>
      <c r="T144" t="s">
        <v>88</v>
      </c>
      <c r="U144" t="b">
        <v>0</v>
      </c>
      <c r="V144" t="s">
        <v>94</v>
      </c>
      <c r="W144" s="1">
        <v>44504.744756944441</v>
      </c>
      <c r="X144">
        <v>1126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26</v>
      </c>
      <c r="AE144">
        <v>21</v>
      </c>
      <c r="AF144">
        <v>0</v>
      </c>
      <c r="AG144">
        <v>7</v>
      </c>
      <c r="AH144" t="s">
        <v>88</v>
      </c>
      <c r="AI144" t="s">
        <v>88</v>
      </c>
      <c r="AJ144" t="s">
        <v>88</v>
      </c>
      <c r="AK144" t="s">
        <v>88</v>
      </c>
      <c r="AL144" t="s">
        <v>88</v>
      </c>
      <c r="AM144" t="s">
        <v>88</v>
      </c>
      <c r="AN144" t="s">
        <v>88</v>
      </c>
      <c r="AO144" t="s">
        <v>88</v>
      </c>
      <c r="AP144" t="s">
        <v>88</v>
      </c>
      <c r="AQ144" t="s">
        <v>88</v>
      </c>
      <c r="AR144" t="s">
        <v>88</v>
      </c>
      <c r="AS144" t="s">
        <v>88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>
      <c r="A145" t="s">
        <v>434</v>
      </c>
      <c r="B145" t="s">
        <v>80</v>
      </c>
      <c r="C145" t="s">
        <v>276</v>
      </c>
      <c r="D145" t="s">
        <v>82</v>
      </c>
      <c r="E145" s="2" t="str">
        <f>HYPERLINK("capsilon://?command=openfolder&amp;siteaddress=FAM.docvelocity-na8.net&amp;folderid=FX0F673939-F278-BDA6-E254-5D33E510B0B3","FX21111665")</f>
        <v>FX21111665</v>
      </c>
      <c r="F145" t="s">
        <v>19</v>
      </c>
      <c r="G145" t="s">
        <v>19</v>
      </c>
      <c r="H145" t="s">
        <v>83</v>
      </c>
      <c r="I145" t="s">
        <v>277</v>
      </c>
      <c r="J145">
        <v>263</v>
      </c>
      <c r="K145" t="s">
        <v>85</v>
      </c>
      <c r="L145" t="s">
        <v>86</v>
      </c>
      <c r="M145" t="s">
        <v>87</v>
      </c>
      <c r="N145">
        <v>2</v>
      </c>
      <c r="O145" s="1">
        <v>44504.456261574072</v>
      </c>
      <c r="P145" s="1">
        <v>44504.599328703705</v>
      </c>
      <c r="Q145">
        <v>6116</v>
      </c>
      <c r="R145">
        <v>6245</v>
      </c>
      <c r="S145" t="b">
        <v>0</v>
      </c>
      <c r="T145" t="s">
        <v>88</v>
      </c>
      <c r="U145" t="b">
        <v>1</v>
      </c>
      <c r="V145" t="s">
        <v>435</v>
      </c>
      <c r="W145" s="1">
        <v>44504.540578703702</v>
      </c>
      <c r="X145">
        <v>5158</v>
      </c>
      <c r="Y145">
        <v>394</v>
      </c>
      <c r="Z145">
        <v>0</v>
      </c>
      <c r="AA145">
        <v>394</v>
      </c>
      <c r="AB145">
        <v>0</v>
      </c>
      <c r="AC145">
        <v>255</v>
      </c>
      <c r="AD145">
        <v>-131</v>
      </c>
      <c r="AE145">
        <v>0</v>
      </c>
      <c r="AF145">
        <v>0</v>
      </c>
      <c r="AG145">
        <v>0</v>
      </c>
      <c r="AH145" t="s">
        <v>118</v>
      </c>
      <c r="AI145" s="1">
        <v>44504.599328703705</v>
      </c>
      <c r="AJ145">
        <v>1031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-132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>
      <c r="A146" t="s">
        <v>436</v>
      </c>
      <c r="B146" t="s">
        <v>80</v>
      </c>
      <c r="C146" t="s">
        <v>279</v>
      </c>
      <c r="D146" t="s">
        <v>82</v>
      </c>
      <c r="E146" s="2" t="str">
        <f>HYPERLINK("capsilon://?command=openfolder&amp;siteaddress=FAM.docvelocity-na8.net&amp;folderid=FX19C26352-B6FD-096E-870B-CB98A17F40B5","FX21111083")</f>
        <v>FX21111083</v>
      </c>
      <c r="F146" t="s">
        <v>19</v>
      </c>
      <c r="G146" t="s">
        <v>19</v>
      </c>
      <c r="H146" t="s">
        <v>83</v>
      </c>
      <c r="I146" t="s">
        <v>280</v>
      </c>
      <c r="J146">
        <v>208</v>
      </c>
      <c r="K146" t="s">
        <v>85</v>
      </c>
      <c r="L146" t="s">
        <v>86</v>
      </c>
      <c r="M146" t="s">
        <v>87</v>
      </c>
      <c r="N146">
        <v>2</v>
      </c>
      <c r="O146" s="1">
        <v>44504.457118055558</v>
      </c>
      <c r="P146" s="1">
        <v>44504.600763888891</v>
      </c>
      <c r="Q146">
        <v>10964</v>
      </c>
      <c r="R146">
        <v>1447</v>
      </c>
      <c r="S146" t="b">
        <v>0</v>
      </c>
      <c r="T146" t="s">
        <v>88</v>
      </c>
      <c r="U146" t="b">
        <v>1</v>
      </c>
      <c r="V146" t="s">
        <v>131</v>
      </c>
      <c r="W146" s="1">
        <v>44504.499513888892</v>
      </c>
      <c r="X146">
        <v>760</v>
      </c>
      <c r="Y146">
        <v>148</v>
      </c>
      <c r="Z146">
        <v>0</v>
      </c>
      <c r="AA146">
        <v>148</v>
      </c>
      <c r="AB146">
        <v>0</v>
      </c>
      <c r="AC146">
        <v>76</v>
      </c>
      <c r="AD146">
        <v>60</v>
      </c>
      <c r="AE146">
        <v>0</v>
      </c>
      <c r="AF146">
        <v>0</v>
      </c>
      <c r="AG146">
        <v>0</v>
      </c>
      <c r="AH146" t="s">
        <v>106</v>
      </c>
      <c r="AI146" s="1">
        <v>44504.600763888891</v>
      </c>
      <c r="AJ146">
        <v>654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60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>
      <c r="A147" t="s">
        <v>437</v>
      </c>
      <c r="B147" t="s">
        <v>80</v>
      </c>
      <c r="C147" t="s">
        <v>314</v>
      </c>
      <c r="D147" t="s">
        <v>82</v>
      </c>
      <c r="E147" s="2" t="str">
        <f>HYPERLINK("capsilon://?command=openfolder&amp;siteaddress=FAM.docvelocity-na8.net&amp;folderid=FX5BD0F55D-8E26-A36D-E0FB-07FCA83172BE","FX21111704")</f>
        <v>FX21111704</v>
      </c>
      <c r="F147" t="s">
        <v>19</v>
      </c>
      <c r="G147" t="s">
        <v>19</v>
      </c>
      <c r="H147" t="s">
        <v>83</v>
      </c>
      <c r="I147" t="s">
        <v>315</v>
      </c>
      <c r="J147">
        <v>214</v>
      </c>
      <c r="K147" t="s">
        <v>85</v>
      </c>
      <c r="L147" t="s">
        <v>86</v>
      </c>
      <c r="M147" t="s">
        <v>87</v>
      </c>
      <c r="N147">
        <v>2</v>
      </c>
      <c r="O147" s="1">
        <v>44504.460231481484</v>
      </c>
      <c r="P147" s="1">
        <v>44504.605868055558</v>
      </c>
      <c r="Q147">
        <v>10352</v>
      </c>
      <c r="R147">
        <v>2231</v>
      </c>
      <c r="S147" t="b">
        <v>0</v>
      </c>
      <c r="T147" t="s">
        <v>88</v>
      </c>
      <c r="U147" t="b">
        <v>1</v>
      </c>
      <c r="V147" t="s">
        <v>98</v>
      </c>
      <c r="W147" s="1">
        <v>44504.51599537037</v>
      </c>
      <c r="X147">
        <v>1634</v>
      </c>
      <c r="Y147">
        <v>161</v>
      </c>
      <c r="Z147">
        <v>0</v>
      </c>
      <c r="AA147">
        <v>161</v>
      </c>
      <c r="AB147">
        <v>0</v>
      </c>
      <c r="AC147">
        <v>104</v>
      </c>
      <c r="AD147">
        <v>53</v>
      </c>
      <c r="AE147">
        <v>0</v>
      </c>
      <c r="AF147">
        <v>0</v>
      </c>
      <c r="AG147">
        <v>0</v>
      </c>
      <c r="AH147" t="s">
        <v>118</v>
      </c>
      <c r="AI147" s="1">
        <v>44504.605868055558</v>
      </c>
      <c r="AJ147">
        <v>564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53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>
      <c r="A148" t="s">
        <v>438</v>
      </c>
      <c r="B148" t="s">
        <v>80</v>
      </c>
      <c r="C148" t="s">
        <v>320</v>
      </c>
      <c r="D148" t="s">
        <v>82</v>
      </c>
      <c r="E148" s="2" t="str">
        <f>HYPERLINK("capsilon://?command=openfolder&amp;siteaddress=FAM.docvelocity-na8.net&amp;folderid=FXAD9DE00F-F747-68EA-E32B-74EC6D4ED2AE","FX21111286")</f>
        <v>FX21111286</v>
      </c>
      <c r="F148" t="s">
        <v>19</v>
      </c>
      <c r="G148" t="s">
        <v>19</v>
      </c>
      <c r="H148" t="s">
        <v>83</v>
      </c>
      <c r="I148" t="s">
        <v>321</v>
      </c>
      <c r="J148">
        <v>94</v>
      </c>
      <c r="K148" t="s">
        <v>85</v>
      </c>
      <c r="L148" t="s">
        <v>86</v>
      </c>
      <c r="M148" t="s">
        <v>87</v>
      </c>
      <c r="N148">
        <v>2</v>
      </c>
      <c r="O148" s="1">
        <v>44504.463935185187</v>
      </c>
      <c r="P148" s="1">
        <v>44504.61041666667</v>
      </c>
      <c r="Q148">
        <v>10749</v>
      </c>
      <c r="R148">
        <v>1907</v>
      </c>
      <c r="S148" t="b">
        <v>0</v>
      </c>
      <c r="T148" t="s">
        <v>88</v>
      </c>
      <c r="U148" t="b">
        <v>1</v>
      </c>
      <c r="V148" t="s">
        <v>393</v>
      </c>
      <c r="W148" s="1">
        <v>44504.510289351849</v>
      </c>
      <c r="X148">
        <v>1030</v>
      </c>
      <c r="Y148">
        <v>153</v>
      </c>
      <c r="Z148">
        <v>0</v>
      </c>
      <c r="AA148">
        <v>153</v>
      </c>
      <c r="AB148">
        <v>0</v>
      </c>
      <c r="AC148">
        <v>90</v>
      </c>
      <c r="AD148">
        <v>-59</v>
      </c>
      <c r="AE148">
        <v>0</v>
      </c>
      <c r="AF148">
        <v>0</v>
      </c>
      <c r="AG148">
        <v>0</v>
      </c>
      <c r="AH148" t="s">
        <v>106</v>
      </c>
      <c r="AI148" s="1">
        <v>44504.61041666667</v>
      </c>
      <c r="AJ148">
        <v>833</v>
      </c>
      <c r="AK148">
        <v>6</v>
      </c>
      <c r="AL148">
        <v>0</v>
      </c>
      <c r="AM148">
        <v>6</v>
      </c>
      <c r="AN148">
        <v>0</v>
      </c>
      <c r="AO148">
        <v>6</v>
      </c>
      <c r="AP148">
        <v>-65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>
      <c r="A149" t="s">
        <v>439</v>
      </c>
      <c r="B149" t="s">
        <v>80</v>
      </c>
      <c r="C149" t="s">
        <v>440</v>
      </c>
      <c r="D149" t="s">
        <v>82</v>
      </c>
      <c r="E149" s="2" t="str">
        <f>HYPERLINK("capsilon://?command=openfolder&amp;siteaddress=FAM.docvelocity-na8.net&amp;folderid=FX12F217D8-4488-39E2-FEE3-FC90ADAC1118","FX21112242")</f>
        <v>FX21112242</v>
      </c>
      <c r="F149" t="s">
        <v>19</v>
      </c>
      <c r="G149" t="s">
        <v>19</v>
      </c>
      <c r="H149" t="s">
        <v>83</v>
      </c>
      <c r="I149" t="s">
        <v>441</v>
      </c>
      <c r="J149">
        <v>69</v>
      </c>
      <c r="K149" t="s">
        <v>85</v>
      </c>
      <c r="L149" t="s">
        <v>86</v>
      </c>
      <c r="M149" t="s">
        <v>87</v>
      </c>
      <c r="N149">
        <v>1</v>
      </c>
      <c r="O149" s="1">
        <v>44504.465196759258</v>
      </c>
      <c r="P149" s="1">
        <v>44504.759282407409</v>
      </c>
      <c r="Q149">
        <v>23982</v>
      </c>
      <c r="R149">
        <v>1427</v>
      </c>
      <c r="S149" t="b">
        <v>0</v>
      </c>
      <c r="T149" t="s">
        <v>88</v>
      </c>
      <c r="U149" t="b">
        <v>0</v>
      </c>
      <c r="V149" t="s">
        <v>94</v>
      </c>
      <c r="W149" s="1">
        <v>44504.759282407409</v>
      </c>
      <c r="X149">
        <v>1254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69</v>
      </c>
      <c r="AE149">
        <v>60</v>
      </c>
      <c r="AF149">
        <v>0</v>
      </c>
      <c r="AG149">
        <v>4</v>
      </c>
      <c r="AH149" t="s">
        <v>88</v>
      </c>
      <c r="AI149" t="s">
        <v>88</v>
      </c>
      <c r="AJ149" t="s">
        <v>88</v>
      </c>
      <c r="AK149" t="s">
        <v>88</v>
      </c>
      <c r="AL149" t="s">
        <v>88</v>
      </c>
      <c r="AM149" t="s">
        <v>88</v>
      </c>
      <c r="AN149" t="s">
        <v>88</v>
      </c>
      <c r="AO149" t="s">
        <v>88</v>
      </c>
      <c r="AP149" t="s">
        <v>88</v>
      </c>
      <c r="AQ149" t="s">
        <v>88</v>
      </c>
      <c r="AR149" t="s">
        <v>88</v>
      </c>
      <c r="AS149" t="s">
        <v>88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>
      <c r="A150" t="s">
        <v>442</v>
      </c>
      <c r="B150" t="s">
        <v>80</v>
      </c>
      <c r="C150" t="s">
        <v>443</v>
      </c>
      <c r="D150" t="s">
        <v>82</v>
      </c>
      <c r="E150" s="2" t="str">
        <f>HYPERLINK("capsilon://?command=openfolder&amp;siteaddress=FAM.docvelocity-na8.net&amp;folderid=FXB02ECAA7-C7AF-39D3-E45E-8C6C3B41667E","FX2111697")</f>
        <v>FX2111697</v>
      </c>
      <c r="F150" t="s">
        <v>19</v>
      </c>
      <c r="G150" t="s">
        <v>19</v>
      </c>
      <c r="H150" t="s">
        <v>83</v>
      </c>
      <c r="I150" t="s">
        <v>444</v>
      </c>
      <c r="J150">
        <v>26</v>
      </c>
      <c r="K150" t="s">
        <v>85</v>
      </c>
      <c r="L150" t="s">
        <v>86</v>
      </c>
      <c r="M150" t="s">
        <v>87</v>
      </c>
      <c r="N150">
        <v>2</v>
      </c>
      <c r="O150" s="1">
        <v>44504.465590277781</v>
      </c>
      <c r="P150" s="1">
        <v>44504.809247685182</v>
      </c>
      <c r="Q150">
        <v>29398</v>
      </c>
      <c r="R150">
        <v>294</v>
      </c>
      <c r="S150" t="b">
        <v>0</v>
      </c>
      <c r="T150" t="s">
        <v>88</v>
      </c>
      <c r="U150" t="b">
        <v>0</v>
      </c>
      <c r="V150" t="s">
        <v>131</v>
      </c>
      <c r="W150" s="1">
        <v>44504.634050925924</v>
      </c>
      <c r="X150">
        <v>128</v>
      </c>
      <c r="Y150">
        <v>21</v>
      </c>
      <c r="Z150">
        <v>0</v>
      </c>
      <c r="AA150">
        <v>21</v>
      </c>
      <c r="AB150">
        <v>0</v>
      </c>
      <c r="AC150">
        <v>4</v>
      </c>
      <c r="AD150">
        <v>5</v>
      </c>
      <c r="AE150">
        <v>0</v>
      </c>
      <c r="AF150">
        <v>0</v>
      </c>
      <c r="AG150">
        <v>0</v>
      </c>
      <c r="AH150" t="s">
        <v>106</v>
      </c>
      <c r="AI150" s="1">
        <v>44504.809247685182</v>
      </c>
      <c r="AJ150">
        <v>166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5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>
      <c r="A151" t="s">
        <v>445</v>
      </c>
      <c r="B151" t="s">
        <v>80</v>
      </c>
      <c r="C151" t="s">
        <v>443</v>
      </c>
      <c r="D151" t="s">
        <v>82</v>
      </c>
      <c r="E151" s="2" t="str">
        <f>HYPERLINK("capsilon://?command=openfolder&amp;siteaddress=FAM.docvelocity-na8.net&amp;folderid=FXB02ECAA7-C7AF-39D3-E45E-8C6C3B41667E","FX2111697")</f>
        <v>FX2111697</v>
      </c>
      <c r="F151" t="s">
        <v>19</v>
      </c>
      <c r="G151" t="s">
        <v>19</v>
      </c>
      <c r="H151" t="s">
        <v>83</v>
      </c>
      <c r="I151" t="s">
        <v>446</v>
      </c>
      <c r="J151">
        <v>68</v>
      </c>
      <c r="K151" t="s">
        <v>85</v>
      </c>
      <c r="L151" t="s">
        <v>86</v>
      </c>
      <c r="M151" t="s">
        <v>87</v>
      </c>
      <c r="N151">
        <v>2</v>
      </c>
      <c r="O151" s="1">
        <v>44504.466747685183</v>
      </c>
      <c r="P151" s="1">
        <v>44504.809930555559</v>
      </c>
      <c r="Q151">
        <v>29336</v>
      </c>
      <c r="R151">
        <v>315</v>
      </c>
      <c r="S151" t="b">
        <v>0</v>
      </c>
      <c r="T151" t="s">
        <v>88</v>
      </c>
      <c r="U151" t="b">
        <v>0</v>
      </c>
      <c r="V151" t="s">
        <v>131</v>
      </c>
      <c r="W151" s="1">
        <v>44504.636307870373</v>
      </c>
      <c r="X151">
        <v>194</v>
      </c>
      <c r="Y151">
        <v>46</v>
      </c>
      <c r="Z151">
        <v>0</v>
      </c>
      <c r="AA151">
        <v>46</v>
      </c>
      <c r="AB151">
        <v>0</v>
      </c>
      <c r="AC151">
        <v>16</v>
      </c>
      <c r="AD151">
        <v>22</v>
      </c>
      <c r="AE151">
        <v>0</v>
      </c>
      <c r="AF151">
        <v>0</v>
      </c>
      <c r="AG151">
        <v>0</v>
      </c>
      <c r="AH151" t="s">
        <v>118</v>
      </c>
      <c r="AI151" s="1">
        <v>44504.809930555559</v>
      </c>
      <c r="AJ151">
        <v>121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22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>
      <c r="A152" t="s">
        <v>447</v>
      </c>
      <c r="B152" t="s">
        <v>80</v>
      </c>
      <c r="C152" t="s">
        <v>443</v>
      </c>
      <c r="D152" t="s">
        <v>82</v>
      </c>
      <c r="E152" s="2" t="str">
        <f>HYPERLINK("capsilon://?command=openfolder&amp;siteaddress=FAM.docvelocity-na8.net&amp;folderid=FXB02ECAA7-C7AF-39D3-E45E-8C6C3B41667E","FX2111697")</f>
        <v>FX2111697</v>
      </c>
      <c r="F152" t="s">
        <v>19</v>
      </c>
      <c r="G152" t="s">
        <v>19</v>
      </c>
      <c r="H152" t="s">
        <v>83</v>
      </c>
      <c r="I152" t="s">
        <v>448</v>
      </c>
      <c r="J152">
        <v>68</v>
      </c>
      <c r="K152" t="s">
        <v>85</v>
      </c>
      <c r="L152" t="s">
        <v>86</v>
      </c>
      <c r="M152" t="s">
        <v>87</v>
      </c>
      <c r="N152">
        <v>2</v>
      </c>
      <c r="O152" s="1">
        <v>44504.467465277776</v>
      </c>
      <c r="P152" s="1">
        <v>44504.811597222222</v>
      </c>
      <c r="Q152">
        <v>29370</v>
      </c>
      <c r="R152">
        <v>363</v>
      </c>
      <c r="S152" t="b">
        <v>0</v>
      </c>
      <c r="T152" t="s">
        <v>88</v>
      </c>
      <c r="U152" t="b">
        <v>0</v>
      </c>
      <c r="V152" t="s">
        <v>117</v>
      </c>
      <c r="W152" s="1">
        <v>44504.636759259258</v>
      </c>
      <c r="X152">
        <v>161</v>
      </c>
      <c r="Y152">
        <v>46</v>
      </c>
      <c r="Z152">
        <v>0</v>
      </c>
      <c r="AA152">
        <v>46</v>
      </c>
      <c r="AB152">
        <v>0</v>
      </c>
      <c r="AC152">
        <v>10</v>
      </c>
      <c r="AD152">
        <v>22</v>
      </c>
      <c r="AE152">
        <v>0</v>
      </c>
      <c r="AF152">
        <v>0</v>
      </c>
      <c r="AG152">
        <v>0</v>
      </c>
      <c r="AH152" t="s">
        <v>106</v>
      </c>
      <c r="AI152" s="1">
        <v>44504.811597222222</v>
      </c>
      <c r="AJ152">
        <v>202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22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>
      <c r="A153" t="s">
        <v>449</v>
      </c>
      <c r="B153" t="s">
        <v>80</v>
      </c>
      <c r="C153" t="s">
        <v>332</v>
      </c>
      <c r="D153" t="s">
        <v>82</v>
      </c>
      <c r="E153" s="2" t="str">
        <f>HYPERLINK("capsilon://?command=openfolder&amp;siteaddress=FAM.docvelocity-na8.net&amp;folderid=FXB37983EF-AF18-0824-4A01-D4F9EBF46684","FX21111215")</f>
        <v>FX21111215</v>
      </c>
      <c r="F153" t="s">
        <v>19</v>
      </c>
      <c r="G153" t="s">
        <v>19</v>
      </c>
      <c r="H153" t="s">
        <v>83</v>
      </c>
      <c r="I153" t="s">
        <v>333</v>
      </c>
      <c r="J153">
        <v>556</v>
      </c>
      <c r="K153" t="s">
        <v>85</v>
      </c>
      <c r="L153" t="s">
        <v>86</v>
      </c>
      <c r="M153" t="s">
        <v>87</v>
      </c>
      <c r="N153">
        <v>2</v>
      </c>
      <c r="O153" s="1">
        <v>44504.475231481483</v>
      </c>
      <c r="P153" s="1">
        <v>44504.615995370368</v>
      </c>
      <c r="Q153">
        <v>9282</v>
      </c>
      <c r="R153">
        <v>2880</v>
      </c>
      <c r="S153" t="b">
        <v>0</v>
      </c>
      <c r="T153" t="s">
        <v>88</v>
      </c>
      <c r="U153" t="b">
        <v>1</v>
      </c>
      <c r="V153" t="s">
        <v>131</v>
      </c>
      <c r="W153" s="1">
        <v>44504.522673611114</v>
      </c>
      <c r="X153">
        <v>2000</v>
      </c>
      <c r="Y153">
        <v>238</v>
      </c>
      <c r="Z153">
        <v>0</v>
      </c>
      <c r="AA153">
        <v>238</v>
      </c>
      <c r="AB153">
        <v>291</v>
      </c>
      <c r="AC153">
        <v>86</v>
      </c>
      <c r="AD153">
        <v>318</v>
      </c>
      <c r="AE153">
        <v>0</v>
      </c>
      <c r="AF153">
        <v>0</v>
      </c>
      <c r="AG153">
        <v>0</v>
      </c>
      <c r="AH153" t="s">
        <v>118</v>
      </c>
      <c r="AI153" s="1">
        <v>44504.615995370368</v>
      </c>
      <c r="AJ153">
        <v>874</v>
      </c>
      <c r="AK153">
        <v>0</v>
      </c>
      <c r="AL153">
        <v>0</v>
      </c>
      <c r="AM153">
        <v>0</v>
      </c>
      <c r="AN153">
        <v>291</v>
      </c>
      <c r="AO153">
        <v>0</v>
      </c>
      <c r="AP153">
        <v>318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>
      <c r="A154" t="s">
        <v>450</v>
      </c>
      <c r="B154" t="s">
        <v>80</v>
      </c>
      <c r="C154" t="s">
        <v>317</v>
      </c>
      <c r="D154" t="s">
        <v>82</v>
      </c>
      <c r="E154" s="2" t="str">
        <f>HYPERLINK("capsilon://?command=openfolder&amp;siteaddress=FAM.docvelocity-na8.net&amp;folderid=FX1C4CD0AA-595F-A5BB-6DAD-9B55973963CC","FX211011774")</f>
        <v>FX211011774</v>
      </c>
      <c r="F154" t="s">
        <v>19</v>
      </c>
      <c r="G154" t="s">
        <v>19</v>
      </c>
      <c r="H154" t="s">
        <v>83</v>
      </c>
      <c r="I154" t="s">
        <v>451</v>
      </c>
      <c r="J154">
        <v>20</v>
      </c>
      <c r="K154" t="s">
        <v>85</v>
      </c>
      <c r="L154" t="s">
        <v>86</v>
      </c>
      <c r="M154" t="s">
        <v>82</v>
      </c>
      <c r="N154">
        <v>1</v>
      </c>
      <c r="O154" s="1">
        <v>44504.475428240738</v>
      </c>
      <c r="P154" s="1">
        <v>44504.486296296294</v>
      </c>
      <c r="Q154">
        <v>893</v>
      </c>
      <c r="R154">
        <v>46</v>
      </c>
      <c r="S154" t="b">
        <v>0</v>
      </c>
      <c r="T154" t="s">
        <v>452</v>
      </c>
      <c r="U154" t="b">
        <v>0</v>
      </c>
      <c r="V154" t="s">
        <v>452</v>
      </c>
      <c r="W154" s="1">
        <v>44504.486296296294</v>
      </c>
      <c r="X154">
        <v>46</v>
      </c>
      <c r="Y154">
        <v>9</v>
      </c>
      <c r="Z154">
        <v>0</v>
      </c>
      <c r="AA154">
        <v>9</v>
      </c>
      <c r="AB154">
        <v>0</v>
      </c>
      <c r="AC154">
        <v>1</v>
      </c>
      <c r="AD154">
        <v>11</v>
      </c>
      <c r="AE154">
        <v>0</v>
      </c>
      <c r="AF154">
        <v>0</v>
      </c>
      <c r="AG154">
        <v>0</v>
      </c>
      <c r="AH154" t="s">
        <v>88</v>
      </c>
      <c r="AI154" t="s">
        <v>88</v>
      </c>
      <c r="AJ154" t="s">
        <v>88</v>
      </c>
      <c r="AK154" t="s">
        <v>88</v>
      </c>
      <c r="AL154" t="s">
        <v>88</v>
      </c>
      <c r="AM154" t="s">
        <v>88</v>
      </c>
      <c r="AN154" t="s">
        <v>88</v>
      </c>
      <c r="AO154" t="s">
        <v>88</v>
      </c>
      <c r="AP154" t="s">
        <v>88</v>
      </c>
      <c r="AQ154" t="s">
        <v>88</v>
      </c>
      <c r="AR154" t="s">
        <v>88</v>
      </c>
      <c r="AS154" t="s">
        <v>88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>
      <c r="A155" t="s">
        <v>453</v>
      </c>
      <c r="B155" t="s">
        <v>80</v>
      </c>
      <c r="C155" t="s">
        <v>454</v>
      </c>
      <c r="D155" t="s">
        <v>82</v>
      </c>
      <c r="E155" s="2" t="str">
        <f>HYPERLINK("capsilon://?command=openfolder&amp;siteaddress=FAM.docvelocity-na8.net&amp;folderid=FXE0002EC9-5519-92C0-2C83-BA8193CBB51E","FX2111889")</f>
        <v>FX2111889</v>
      </c>
      <c r="F155" t="s">
        <v>19</v>
      </c>
      <c r="G155" t="s">
        <v>19</v>
      </c>
      <c r="H155" t="s">
        <v>83</v>
      </c>
      <c r="I155" t="s">
        <v>455</v>
      </c>
      <c r="J155">
        <v>31</v>
      </c>
      <c r="K155" t="s">
        <v>85</v>
      </c>
      <c r="L155" t="s">
        <v>86</v>
      </c>
      <c r="M155" t="s">
        <v>87</v>
      </c>
      <c r="N155">
        <v>1</v>
      </c>
      <c r="O155" s="1">
        <v>44504.479432870372</v>
      </c>
      <c r="P155" s="1">
        <v>44504.78570601852</v>
      </c>
      <c r="Q155">
        <v>26128</v>
      </c>
      <c r="R155">
        <v>334</v>
      </c>
      <c r="S155" t="b">
        <v>0</v>
      </c>
      <c r="T155" t="s">
        <v>88</v>
      </c>
      <c r="U155" t="b">
        <v>0</v>
      </c>
      <c r="V155" t="s">
        <v>94</v>
      </c>
      <c r="W155" s="1">
        <v>44504.78570601852</v>
      </c>
      <c r="X155">
        <v>89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31</v>
      </c>
      <c r="AE155">
        <v>27</v>
      </c>
      <c r="AF155">
        <v>0</v>
      </c>
      <c r="AG155">
        <v>2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>
      <c r="A156" t="s">
        <v>456</v>
      </c>
      <c r="B156" t="s">
        <v>80</v>
      </c>
      <c r="C156" t="s">
        <v>457</v>
      </c>
      <c r="D156" t="s">
        <v>82</v>
      </c>
      <c r="E156" s="2" t="str">
        <f>HYPERLINK("capsilon://?command=openfolder&amp;siteaddress=FAM.docvelocity-na8.net&amp;folderid=FX557C7CD0-18FE-6BCB-303B-6E888FB76982","FX21111837")</f>
        <v>FX21111837</v>
      </c>
      <c r="F156" t="s">
        <v>19</v>
      </c>
      <c r="G156" t="s">
        <v>19</v>
      </c>
      <c r="H156" t="s">
        <v>83</v>
      </c>
      <c r="I156" t="s">
        <v>458</v>
      </c>
      <c r="J156">
        <v>57</v>
      </c>
      <c r="K156" t="s">
        <v>85</v>
      </c>
      <c r="L156" t="s">
        <v>86</v>
      </c>
      <c r="M156" t="s">
        <v>87</v>
      </c>
      <c r="N156">
        <v>1</v>
      </c>
      <c r="O156" s="1">
        <v>44504.48065972222</v>
      </c>
      <c r="P156" s="1">
        <v>44504.789444444446</v>
      </c>
      <c r="Q156">
        <v>26215</v>
      </c>
      <c r="R156">
        <v>464</v>
      </c>
      <c r="S156" t="b">
        <v>0</v>
      </c>
      <c r="T156" t="s">
        <v>88</v>
      </c>
      <c r="U156" t="b">
        <v>0</v>
      </c>
      <c r="V156" t="s">
        <v>94</v>
      </c>
      <c r="W156" s="1">
        <v>44504.789444444446</v>
      </c>
      <c r="X156">
        <v>322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57</v>
      </c>
      <c r="AE156">
        <v>48</v>
      </c>
      <c r="AF156">
        <v>0</v>
      </c>
      <c r="AG156">
        <v>4</v>
      </c>
      <c r="AH156" t="s">
        <v>88</v>
      </c>
      <c r="AI156" t="s">
        <v>88</v>
      </c>
      <c r="AJ156" t="s">
        <v>88</v>
      </c>
      <c r="AK156" t="s">
        <v>88</v>
      </c>
      <c r="AL156" t="s">
        <v>88</v>
      </c>
      <c r="AM156" t="s">
        <v>88</v>
      </c>
      <c r="AN156" t="s">
        <v>88</v>
      </c>
      <c r="AO156" t="s">
        <v>88</v>
      </c>
      <c r="AP156" t="s">
        <v>88</v>
      </c>
      <c r="AQ156" t="s">
        <v>88</v>
      </c>
      <c r="AR156" t="s">
        <v>88</v>
      </c>
      <c r="AS156" t="s">
        <v>88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>
      <c r="A157" t="s">
        <v>459</v>
      </c>
      <c r="B157" t="s">
        <v>80</v>
      </c>
      <c r="C157" t="s">
        <v>460</v>
      </c>
      <c r="D157" t="s">
        <v>82</v>
      </c>
      <c r="E157" s="2" t="str">
        <f>HYPERLINK("capsilon://?command=openfolder&amp;siteaddress=FAM.docvelocity-na8.net&amp;folderid=FX2769E299-CB4F-9EF4-9F9C-A283E11BF544","FX2111989")</f>
        <v>FX2111989</v>
      </c>
      <c r="F157" t="s">
        <v>19</v>
      </c>
      <c r="G157" t="s">
        <v>19</v>
      </c>
      <c r="H157" t="s">
        <v>83</v>
      </c>
      <c r="I157" t="s">
        <v>461</v>
      </c>
      <c r="J157">
        <v>129</v>
      </c>
      <c r="K157" t="s">
        <v>85</v>
      </c>
      <c r="L157" t="s">
        <v>86</v>
      </c>
      <c r="M157" t="s">
        <v>87</v>
      </c>
      <c r="N157">
        <v>1</v>
      </c>
      <c r="O157" s="1">
        <v>44504.487627314818</v>
      </c>
      <c r="P157" s="1">
        <v>44505.163888888892</v>
      </c>
      <c r="Q157">
        <v>57684</v>
      </c>
      <c r="R157">
        <v>745</v>
      </c>
      <c r="S157" t="b">
        <v>0</v>
      </c>
      <c r="T157" t="s">
        <v>88</v>
      </c>
      <c r="U157" t="b">
        <v>0</v>
      </c>
      <c r="V157" t="s">
        <v>190</v>
      </c>
      <c r="W157" s="1">
        <v>44505.163888888892</v>
      </c>
      <c r="X157">
        <v>328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129</v>
      </c>
      <c r="AE157">
        <v>111</v>
      </c>
      <c r="AF157">
        <v>0</v>
      </c>
      <c r="AG157">
        <v>6</v>
      </c>
      <c r="AH157" t="s">
        <v>88</v>
      </c>
      <c r="AI157" t="s">
        <v>88</v>
      </c>
      <c r="AJ157" t="s">
        <v>88</v>
      </c>
      <c r="AK157" t="s">
        <v>88</v>
      </c>
      <c r="AL157" t="s">
        <v>88</v>
      </c>
      <c r="AM157" t="s">
        <v>88</v>
      </c>
      <c r="AN157" t="s">
        <v>88</v>
      </c>
      <c r="AO157" t="s">
        <v>88</v>
      </c>
      <c r="AP157" t="s">
        <v>88</v>
      </c>
      <c r="AQ157" t="s">
        <v>88</v>
      </c>
      <c r="AR157" t="s">
        <v>88</v>
      </c>
      <c r="AS157" t="s">
        <v>88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>
      <c r="A158" t="s">
        <v>462</v>
      </c>
      <c r="B158" t="s">
        <v>80</v>
      </c>
      <c r="C158" t="s">
        <v>335</v>
      </c>
      <c r="D158" t="s">
        <v>82</v>
      </c>
      <c r="E158" s="2" t="str">
        <f>HYPERLINK("capsilon://?command=openfolder&amp;siteaddress=FAM.docvelocity-na8.net&amp;folderid=FXA119D63E-449C-99C4-8EEA-DC9288114172","FX21111315")</f>
        <v>FX21111315</v>
      </c>
      <c r="F158" t="s">
        <v>19</v>
      </c>
      <c r="G158" t="s">
        <v>19</v>
      </c>
      <c r="H158" t="s">
        <v>83</v>
      </c>
      <c r="I158" t="s">
        <v>336</v>
      </c>
      <c r="J158">
        <v>646</v>
      </c>
      <c r="K158" t="s">
        <v>85</v>
      </c>
      <c r="L158" t="s">
        <v>86</v>
      </c>
      <c r="M158" t="s">
        <v>87</v>
      </c>
      <c r="N158">
        <v>2</v>
      </c>
      <c r="O158" s="1">
        <v>44504.499918981484</v>
      </c>
      <c r="P158" s="1">
        <v>44504.656956018516</v>
      </c>
      <c r="Q158">
        <v>2490</v>
      </c>
      <c r="R158">
        <v>11078</v>
      </c>
      <c r="S158" t="b">
        <v>0</v>
      </c>
      <c r="T158" t="s">
        <v>88</v>
      </c>
      <c r="U158" t="b">
        <v>1</v>
      </c>
      <c r="V158" t="s">
        <v>186</v>
      </c>
      <c r="W158" s="1">
        <v>44504.605740740742</v>
      </c>
      <c r="X158">
        <v>6861</v>
      </c>
      <c r="Y158">
        <v>605</v>
      </c>
      <c r="Z158">
        <v>0</v>
      </c>
      <c r="AA158">
        <v>605</v>
      </c>
      <c r="AB158">
        <v>149</v>
      </c>
      <c r="AC158">
        <v>473</v>
      </c>
      <c r="AD158">
        <v>41</v>
      </c>
      <c r="AE158">
        <v>0</v>
      </c>
      <c r="AF158">
        <v>0</v>
      </c>
      <c r="AG158">
        <v>0</v>
      </c>
      <c r="AH158" t="s">
        <v>106</v>
      </c>
      <c r="AI158" s="1">
        <v>44504.656956018516</v>
      </c>
      <c r="AJ158">
        <v>4020</v>
      </c>
      <c r="AK158">
        <v>5</v>
      </c>
      <c r="AL158">
        <v>0</v>
      </c>
      <c r="AM158">
        <v>5</v>
      </c>
      <c r="AN158">
        <v>149</v>
      </c>
      <c r="AO158">
        <v>5</v>
      </c>
      <c r="AP158">
        <v>36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>
      <c r="A159" t="s">
        <v>463</v>
      </c>
      <c r="B159" t="s">
        <v>80</v>
      </c>
      <c r="C159" t="s">
        <v>464</v>
      </c>
      <c r="D159" t="s">
        <v>82</v>
      </c>
      <c r="E159" s="2" t="str">
        <f>HYPERLINK("capsilon://?command=openfolder&amp;siteaddress=FAM.docvelocity-na8.net&amp;folderid=FXC47C0285-B68C-E360-A8D0-E970FF4A80A7","FX2111807")</f>
        <v>FX2111807</v>
      </c>
      <c r="F159" t="s">
        <v>19</v>
      </c>
      <c r="G159" t="s">
        <v>19</v>
      </c>
      <c r="H159" t="s">
        <v>83</v>
      </c>
      <c r="I159" t="s">
        <v>465</v>
      </c>
      <c r="J159">
        <v>26</v>
      </c>
      <c r="K159" t="s">
        <v>85</v>
      </c>
      <c r="L159" t="s">
        <v>86</v>
      </c>
      <c r="M159" t="s">
        <v>87</v>
      </c>
      <c r="N159">
        <v>2</v>
      </c>
      <c r="O159" s="1">
        <v>44504.505381944444</v>
      </c>
      <c r="P159" s="1">
        <v>44504.811076388891</v>
      </c>
      <c r="Q159">
        <v>26136</v>
      </c>
      <c r="R159">
        <v>276</v>
      </c>
      <c r="S159" t="b">
        <v>0</v>
      </c>
      <c r="T159" t="s">
        <v>88</v>
      </c>
      <c r="U159" t="b">
        <v>0</v>
      </c>
      <c r="V159" t="s">
        <v>131</v>
      </c>
      <c r="W159" s="1">
        <v>44504.639201388891</v>
      </c>
      <c r="X159">
        <v>178</v>
      </c>
      <c r="Y159">
        <v>21</v>
      </c>
      <c r="Z159">
        <v>0</v>
      </c>
      <c r="AA159">
        <v>21</v>
      </c>
      <c r="AB159">
        <v>0</v>
      </c>
      <c r="AC159">
        <v>13</v>
      </c>
      <c r="AD159">
        <v>5</v>
      </c>
      <c r="AE159">
        <v>0</v>
      </c>
      <c r="AF159">
        <v>0</v>
      </c>
      <c r="AG159">
        <v>0</v>
      </c>
      <c r="AH159" t="s">
        <v>118</v>
      </c>
      <c r="AI159" s="1">
        <v>44504.811076388891</v>
      </c>
      <c r="AJ159">
        <v>98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5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>
      <c r="A160" t="s">
        <v>466</v>
      </c>
      <c r="B160" t="s">
        <v>80</v>
      </c>
      <c r="C160" t="s">
        <v>464</v>
      </c>
      <c r="D160" t="s">
        <v>82</v>
      </c>
      <c r="E160" s="2" t="str">
        <f>HYPERLINK("capsilon://?command=openfolder&amp;siteaddress=FAM.docvelocity-na8.net&amp;folderid=FXC47C0285-B68C-E360-A8D0-E970FF4A80A7","FX2111807")</f>
        <v>FX2111807</v>
      </c>
      <c r="F160" t="s">
        <v>19</v>
      </c>
      <c r="G160" t="s">
        <v>19</v>
      </c>
      <c r="H160" t="s">
        <v>83</v>
      </c>
      <c r="I160" t="s">
        <v>467</v>
      </c>
      <c r="J160">
        <v>58</v>
      </c>
      <c r="K160" t="s">
        <v>85</v>
      </c>
      <c r="L160" t="s">
        <v>86</v>
      </c>
      <c r="M160" t="s">
        <v>87</v>
      </c>
      <c r="N160">
        <v>2</v>
      </c>
      <c r="O160" s="1">
        <v>44504.506296296298</v>
      </c>
      <c r="P160" s="1">
        <v>44504.8125</v>
      </c>
      <c r="Q160">
        <v>25943</v>
      </c>
      <c r="R160">
        <v>513</v>
      </c>
      <c r="S160" t="b">
        <v>0</v>
      </c>
      <c r="T160" t="s">
        <v>88</v>
      </c>
      <c r="U160" t="b">
        <v>0</v>
      </c>
      <c r="V160" t="s">
        <v>117</v>
      </c>
      <c r="W160" s="1">
        <v>44504.642118055555</v>
      </c>
      <c r="X160">
        <v>391</v>
      </c>
      <c r="Y160">
        <v>49</v>
      </c>
      <c r="Z160">
        <v>0</v>
      </c>
      <c r="AA160">
        <v>49</v>
      </c>
      <c r="AB160">
        <v>0</v>
      </c>
      <c r="AC160">
        <v>40</v>
      </c>
      <c r="AD160">
        <v>9</v>
      </c>
      <c r="AE160">
        <v>0</v>
      </c>
      <c r="AF160">
        <v>0</v>
      </c>
      <c r="AG160">
        <v>0</v>
      </c>
      <c r="AH160" t="s">
        <v>118</v>
      </c>
      <c r="AI160" s="1">
        <v>44504.8125</v>
      </c>
      <c r="AJ160">
        <v>122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9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>
      <c r="A161" t="s">
        <v>468</v>
      </c>
      <c r="B161" t="s">
        <v>80</v>
      </c>
      <c r="C161" t="s">
        <v>338</v>
      </c>
      <c r="D161" t="s">
        <v>82</v>
      </c>
      <c r="E161" s="2" t="str">
        <f>HYPERLINK("capsilon://?command=openfolder&amp;siteaddress=FAM.docvelocity-na8.net&amp;folderid=FXD8155EC9-12ED-4ACE-D76F-4C3967791037","FX21111878")</f>
        <v>FX21111878</v>
      </c>
      <c r="F161" t="s">
        <v>19</v>
      </c>
      <c r="G161" t="s">
        <v>19</v>
      </c>
      <c r="H161" t="s">
        <v>83</v>
      </c>
      <c r="I161" t="s">
        <v>339</v>
      </c>
      <c r="J161">
        <v>386</v>
      </c>
      <c r="K161" t="s">
        <v>85</v>
      </c>
      <c r="L161" t="s">
        <v>86</v>
      </c>
      <c r="M161" t="s">
        <v>87</v>
      </c>
      <c r="N161">
        <v>2</v>
      </c>
      <c r="O161" s="1">
        <v>44504.509479166663</v>
      </c>
      <c r="P161" s="1">
        <v>44504.649722222224</v>
      </c>
      <c r="Q161">
        <v>9479</v>
      </c>
      <c r="R161">
        <v>2638</v>
      </c>
      <c r="S161" t="b">
        <v>0</v>
      </c>
      <c r="T161" t="s">
        <v>88</v>
      </c>
      <c r="U161" t="b">
        <v>1</v>
      </c>
      <c r="V161" t="s">
        <v>117</v>
      </c>
      <c r="W161" s="1">
        <v>44504.566620370373</v>
      </c>
      <c r="X161">
        <v>1465</v>
      </c>
      <c r="Y161">
        <v>374</v>
      </c>
      <c r="Z161">
        <v>0</v>
      </c>
      <c r="AA161">
        <v>374</v>
      </c>
      <c r="AB161">
        <v>0</v>
      </c>
      <c r="AC161">
        <v>123</v>
      </c>
      <c r="AD161">
        <v>12</v>
      </c>
      <c r="AE161">
        <v>0</v>
      </c>
      <c r="AF161">
        <v>0</v>
      </c>
      <c r="AG161">
        <v>0</v>
      </c>
      <c r="AH161" t="s">
        <v>118</v>
      </c>
      <c r="AI161" s="1">
        <v>44504.649722222224</v>
      </c>
      <c r="AJ161">
        <v>1125</v>
      </c>
      <c r="AK161">
        <v>2</v>
      </c>
      <c r="AL161">
        <v>0</v>
      </c>
      <c r="AM161">
        <v>2</v>
      </c>
      <c r="AN161">
        <v>0</v>
      </c>
      <c r="AO161">
        <v>2</v>
      </c>
      <c r="AP161">
        <v>10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>
      <c r="A162" t="s">
        <v>469</v>
      </c>
      <c r="B162" t="s">
        <v>80</v>
      </c>
      <c r="C162" t="s">
        <v>470</v>
      </c>
      <c r="D162" t="s">
        <v>82</v>
      </c>
      <c r="E162" s="2" t="str">
        <f>HYPERLINK("capsilon://?command=openfolder&amp;siteaddress=FAM.docvelocity-na8.net&amp;folderid=FX8F194A51-6D63-DF02-3C85-388EA9319B4F","FX21112053")</f>
        <v>FX21112053</v>
      </c>
      <c r="F162" t="s">
        <v>19</v>
      </c>
      <c r="G162" t="s">
        <v>19</v>
      </c>
      <c r="H162" t="s">
        <v>83</v>
      </c>
      <c r="I162" t="s">
        <v>471</v>
      </c>
      <c r="J162">
        <v>26</v>
      </c>
      <c r="K162" t="s">
        <v>85</v>
      </c>
      <c r="L162" t="s">
        <v>86</v>
      </c>
      <c r="M162" t="s">
        <v>87</v>
      </c>
      <c r="N162">
        <v>1</v>
      </c>
      <c r="O162" s="1">
        <v>44504.510300925926</v>
      </c>
      <c r="P162" s="1">
        <v>44505.160081018519</v>
      </c>
      <c r="Q162">
        <v>55029</v>
      </c>
      <c r="R162">
        <v>1112</v>
      </c>
      <c r="S162" t="b">
        <v>0</v>
      </c>
      <c r="T162" t="s">
        <v>88</v>
      </c>
      <c r="U162" t="b">
        <v>0</v>
      </c>
      <c r="V162" t="s">
        <v>190</v>
      </c>
      <c r="W162" s="1">
        <v>44505.160081018519</v>
      </c>
      <c r="X162">
        <v>572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26</v>
      </c>
      <c r="AE162">
        <v>21</v>
      </c>
      <c r="AF162">
        <v>0</v>
      </c>
      <c r="AG162">
        <v>2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>
      <c r="A163" t="s">
        <v>472</v>
      </c>
      <c r="B163" t="s">
        <v>80</v>
      </c>
      <c r="C163" t="s">
        <v>346</v>
      </c>
      <c r="D163" t="s">
        <v>82</v>
      </c>
      <c r="E163" s="2" t="str">
        <f>HYPERLINK("capsilon://?command=openfolder&amp;siteaddress=FAM.docvelocity-na8.net&amp;folderid=FXB55C283E-24BB-EB46-172A-E06C1951EAC9","FX21112002")</f>
        <v>FX21112002</v>
      </c>
      <c r="F163" t="s">
        <v>19</v>
      </c>
      <c r="G163" t="s">
        <v>19</v>
      </c>
      <c r="H163" t="s">
        <v>83</v>
      </c>
      <c r="I163" t="s">
        <v>347</v>
      </c>
      <c r="J163">
        <v>88</v>
      </c>
      <c r="K163" t="s">
        <v>85</v>
      </c>
      <c r="L163" t="s">
        <v>86</v>
      </c>
      <c r="M163" t="s">
        <v>87</v>
      </c>
      <c r="N163">
        <v>2</v>
      </c>
      <c r="O163" s="1">
        <v>44504.511006944442</v>
      </c>
      <c r="P163" s="1">
        <v>44504.665578703702</v>
      </c>
      <c r="Q163">
        <v>11575</v>
      </c>
      <c r="R163">
        <v>1780</v>
      </c>
      <c r="S163" t="b">
        <v>0</v>
      </c>
      <c r="T163" t="s">
        <v>88</v>
      </c>
      <c r="U163" t="b">
        <v>1</v>
      </c>
      <c r="V163" t="s">
        <v>117</v>
      </c>
      <c r="W163" s="1">
        <v>44504.577986111108</v>
      </c>
      <c r="X163">
        <v>981</v>
      </c>
      <c r="Y163">
        <v>98</v>
      </c>
      <c r="Z163">
        <v>0</v>
      </c>
      <c r="AA163">
        <v>98</v>
      </c>
      <c r="AB163">
        <v>0</v>
      </c>
      <c r="AC163">
        <v>63</v>
      </c>
      <c r="AD163">
        <v>-10</v>
      </c>
      <c r="AE163">
        <v>0</v>
      </c>
      <c r="AF163">
        <v>0</v>
      </c>
      <c r="AG163">
        <v>0</v>
      </c>
      <c r="AH163" t="s">
        <v>106</v>
      </c>
      <c r="AI163" s="1">
        <v>44504.665578703702</v>
      </c>
      <c r="AJ163">
        <v>744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-10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>
      <c r="A164" t="s">
        <v>473</v>
      </c>
      <c r="B164" t="s">
        <v>80</v>
      </c>
      <c r="C164" t="s">
        <v>474</v>
      </c>
      <c r="D164" t="s">
        <v>82</v>
      </c>
      <c r="E164" s="2" t="str">
        <f>HYPERLINK("capsilon://?command=openfolder&amp;siteaddress=FAM.docvelocity-na8.net&amp;folderid=FX16083072-2FF5-B653-B698-96F976356BDC","FX21111780")</f>
        <v>FX21111780</v>
      </c>
      <c r="F164" t="s">
        <v>19</v>
      </c>
      <c r="G164" t="s">
        <v>19</v>
      </c>
      <c r="H164" t="s">
        <v>83</v>
      </c>
      <c r="I164" t="s">
        <v>475</v>
      </c>
      <c r="J164">
        <v>167</v>
      </c>
      <c r="K164" t="s">
        <v>85</v>
      </c>
      <c r="L164" t="s">
        <v>86</v>
      </c>
      <c r="M164" t="s">
        <v>87</v>
      </c>
      <c r="N164">
        <v>1</v>
      </c>
      <c r="O164" s="1">
        <v>44504.512685185182</v>
      </c>
      <c r="P164" s="1">
        <v>44505.173611111109</v>
      </c>
      <c r="Q164">
        <v>56078</v>
      </c>
      <c r="R164">
        <v>1026</v>
      </c>
      <c r="S164" t="b">
        <v>0</v>
      </c>
      <c r="T164" t="s">
        <v>88</v>
      </c>
      <c r="U164" t="b">
        <v>0</v>
      </c>
      <c r="V164" t="s">
        <v>190</v>
      </c>
      <c r="W164" s="1">
        <v>44505.173611111109</v>
      </c>
      <c r="X164">
        <v>839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167</v>
      </c>
      <c r="AE164">
        <v>0</v>
      </c>
      <c r="AF164">
        <v>0</v>
      </c>
      <c r="AG164">
        <v>8</v>
      </c>
      <c r="AH164" t="s">
        <v>88</v>
      </c>
      <c r="AI164" t="s">
        <v>88</v>
      </c>
      <c r="AJ164" t="s">
        <v>88</v>
      </c>
      <c r="AK164" t="s">
        <v>88</v>
      </c>
      <c r="AL164" t="s">
        <v>88</v>
      </c>
      <c r="AM164" t="s">
        <v>88</v>
      </c>
      <c r="AN164" t="s">
        <v>88</v>
      </c>
      <c r="AO164" t="s">
        <v>88</v>
      </c>
      <c r="AP164" t="s">
        <v>88</v>
      </c>
      <c r="AQ164" t="s">
        <v>88</v>
      </c>
      <c r="AR164" t="s">
        <v>88</v>
      </c>
      <c r="AS164" t="s">
        <v>88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>
      <c r="A165" t="s">
        <v>476</v>
      </c>
      <c r="B165" t="s">
        <v>80</v>
      </c>
      <c r="C165" t="s">
        <v>223</v>
      </c>
      <c r="D165" t="s">
        <v>82</v>
      </c>
      <c r="E165" s="2" t="str">
        <f>HYPERLINK("capsilon://?command=openfolder&amp;siteaddress=FAM.docvelocity-na8.net&amp;folderid=FX610B060F-57ED-65F8-E3D3-7B40764E21E7","FX2111716")</f>
        <v>FX2111716</v>
      </c>
      <c r="F165" t="s">
        <v>19</v>
      </c>
      <c r="G165" t="s">
        <v>19</v>
      </c>
      <c r="H165" t="s">
        <v>83</v>
      </c>
      <c r="I165" t="s">
        <v>352</v>
      </c>
      <c r="J165">
        <v>104</v>
      </c>
      <c r="K165" t="s">
        <v>85</v>
      </c>
      <c r="L165" t="s">
        <v>86</v>
      </c>
      <c r="M165" t="s">
        <v>87</v>
      </c>
      <c r="N165">
        <v>2</v>
      </c>
      <c r="O165" s="1">
        <v>44504.513182870367</v>
      </c>
      <c r="P165" s="1">
        <v>44504.71534722222</v>
      </c>
      <c r="Q165">
        <v>16157</v>
      </c>
      <c r="R165">
        <v>1310</v>
      </c>
      <c r="S165" t="b">
        <v>0</v>
      </c>
      <c r="T165" t="s">
        <v>88</v>
      </c>
      <c r="U165" t="b">
        <v>1</v>
      </c>
      <c r="V165" t="s">
        <v>123</v>
      </c>
      <c r="W165" s="1">
        <v>44504.583194444444</v>
      </c>
      <c r="X165">
        <v>884</v>
      </c>
      <c r="Y165">
        <v>84</v>
      </c>
      <c r="Z165">
        <v>0</v>
      </c>
      <c r="AA165">
        <v>84</v>
      </c>
      <c r="AB165">
        <v>0</v>
      </c>
      <c r="AC165">
        <v>40</v>
      </c>
      <c r="AD165">
        <v>20</v>
      </c>
      <c r="AE165">
        <v>0</v>
      </c>
      <c r="AF165">
        <v>0</v>
      </c>
      <c r="AG165">
        <v>0</v>
      </c>
      <c r="AH165" t="s">
        <v>118</v>
      </c>
      <c r="AI165" s="1">
        <v>44504.71534722222</v>
      </c>
      <c r="AJ165">
        <v>314</v>
      </c>
      <c r="AK165">
        <v>2</v>
      </c>
      <c r="AL165">
        <v>0</v>
      </c>
      <c r="AM165">
        <v>2</v>
      </c>
      <c r="AN165">
        <v>0</v>
      </c>
      <c r="AO165">
        <v>2</v>
      </c>
      <c r="AP165">
        <v>18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>
      <c r="A166" t="s">
        <v>477</v>
      </c>
      <c r="B166" t="s">
        <v>80</v>
      </c>
      <c r="C166" t="s">
        <v>354</v>
      </c>
      <c r="D166" t="s">
        <v>82</v>
      </c>
      <c r="E166" s="2" t="str">
        <f>HYPERLINK("capsilon://?command=openfolder&amp;siteaddress=FAM.docvelocity-na8.net&amp;folderid=FX9853E1D1-ADDC-1CB1-9F0F-7C48C0DF34BA","FX21111899")</f>
        <v>FX21111899</v>
      </c>
      <c r="F166" t="s">
        <v>19</v>
      </c>
      <c r="G166" t="s">
        <v>19</v>
      </c>
      <c r="H166" t="s">
        <v>83</v>
      </c>
      <c r="I166" t="s">
        <v>355</v>
      </c>
      <c r="J166">
        <v>114</v>
      </c>
      <c r="K166" t="s">
        <v>85</v>
      </c>
      <c r="L166" t="s">
        <v>86</v>
      </c>
      <c r="M166" t="s">
        <v>87</v>
      </c>
      <c r="N166">
        <v>2</v>
      </c>
      <c r="O166" s="1">
        <v>44504.515821759262</v>
      </c>
      <c r="P166" s="1">
        <v>44504.719085648147</v>
      </c>
      <c r="Q166">
        <v>16476</v>
      </c>
      <c r="R166">
        <v>1086</v>
      </c>
      <c r="S166" t="b">
        <v>0</v>
      </c>
      <c r="T166" t="s">
        <v>88</v>
      </c>
      <c r="U166" t="b">
        <v>1</v>
      </c>
      <c r="V166" t="s">
        <v>117</v>
      </c>
      <c r="W166" s="1">
        <v>44504.586111111108</v>
      </c>
      <c r="X166">
        <v>701</v>
      </c>
      <c r="Y166">
        <v>120</v>
      </c>
      <c r="Z166">
        <v>0</v>
      </c>
      <c r="AA166">
        <v>120</v>
      </c>
      <c r="AB166">
        <v>0</v>
      </c>
      <c r="AC166">
        <v>63</v>
      </c>
      <c r="AD166">
        <v>-6</v>
      </c>
      <c r="AE166">
        <v>0</v>
      </c>
      <c r="AF166">
        <v>0</v>
      </c>
      <c r="AG166">
        <v>0</v>
      </c>
      <c r="AH166" t="s">
        <v>118</v>
      </c>
      <c r="AI166" s="1">
        <v>44504.719085648147</v>
      </c>
      <c r="AJ166">
        <v>322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-7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>
      <c r="A167" t="s">
        <v>478</v>
      </c>
      <c r="B167" t="s">
        <v>80</v>
      </c>
      <c r="C167" t="s">
        <v>357</v>
      </c>
      <c r="D167" t="s">
        <v>82</v>
      </c>
      <c r="E167" s="2" t="str">
        <f>HYPERLINK("capsilon://?command=openfolder&amp;siteaddress=FAM.docvelocity-na8.net&amp;folderid=FXA6A5A354-9F92-63DF-D936-D3C059D2EE55","FX21111996")</f>
        <v>FX21111996</v>
      </c>
      <c r="F167" t="s">
        <v>19</v>
      </c>
      <c r="G167" t="s">
        <v>19</v>
      </c>
      <c r="H167" t="s">
        <v>83</v>
      </c>
      <c r="I167" t="s">
        <v>358</v>
      </c>
      <c r="J167">
        <v>246</v>
      </c>
      <c r="K167" t="s">
        <v>85</v>
      </c>
      <c r="L167" t="s">
        <v>86</v>
      </c>
      <c r="M167" t="s">
        <v>87</v>
      </c>
      <c r="N167">
        <v>2</v>
      </c>
      <c r="O167" s="1">
        <v>44504.519456018519</v>
      </c>
      <c r="P167" s="1">
        <v>44504.731608796297</v>
      </c>
      <c r="Q167">
        <v>15162</v>
      </c>
      <c r="R167">
        <v>3168</v>
      </c>
      <c r="S167" t="b">
        <v>0</v>
      </c>
      <c r="T167" t="s">
        <v>88</v>
      </c>
      <c r="U167" t="b">
        <v>1</v>
      </c>
      <c r="V167" t="s">
        <v>186</v>
      </c>
      <c r="W167" s="1">
        <v>44504.629675925928</v>
      </c>
      <c r="X167">
        <v>1690</v>
      </c>
      <c r="Y167">
        <v>300</v>
      </c>
      <c r="Z167">
        <v>0</v>
      </c>
      <c r="AA167">
        <v>300</v>
      </c>
      <c r="AB167">
        <v>0</v>
      </c>
      <c r="AC167">
        <v>186</v>
      </c>
      <c r="AD167">
        <v>-54</v>
      </c>
      <c r="AE167">
        <v>0</v>
      </c>
      <c r="AF167">
        <v>0</v>
      </c>
      <c r="AG167">
        <v>0</v>
      </c>
      <c r="AH167" t="s">
        <v>118</v>
      </c>
      <c r="AI167" s="1">
        <v>44504.731608796297</v>
      </c>
      <c r="AJ167">
        <v>1081</v>
      </c>
      <c r="AK167">
        <v>6</v>
      </c>
      <c r="AL167">
        <v>0</v>
      </c>
      <c r="AM167">
        <v>6</v>
      </c>
      <c r="AN167">
        <v>0</v>
      </c>
      <c r="AO167">
        <v>6</v>
      </c>
      <c r="AP167">
        <v>-60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>
      <c r="A168" t="s">
        <v>479</v>
      </c>
      <c r="B168" t="s">
        <v>80</v>
      </c>
      <c r="C168" t="s">
        <v>480</v>
      </c>
      <c r="D168" t="s">
        <v>82</v>
      </c>
      <c r="E168" s="2" t="str">
        <f>HYPERLINK("capsilon://?command=openfolder&amp;siteaddress=FAM.docvelocity-na8.net&amp;folderid=FXD7DF4E0A-0DAE-BD34-21E1-370DDA01AFDA","FX21112231")</f>
        <v>FX21112231</v>
      </c>
      <c r="F168" t="s">
        <v>19</v>
      </c>
      <c r="G168" t="s">
        <v>19</v>
      </c>
      <c r="H168" t="s">
        <v>83</v>
      </c>
      <c r="I168" t="s">
        <v>481</v>
      </c>
      <c r="J168">
        <v>196</v>
      </c>
      <c r="K168" t="s">
        <v>85</v>
      </c>
      <c r="L168" t="s">
        <v>86</v>
      </c>
      <c r="M168" t="s">
        <v>87</v>
      </c>
      <c r="N168">
        <v>2</v>
      </c>
      <c r="O168" s="1">
        <v>44504.520162037035</v>
      </c>
      <c r="P168" s="1">
        <v>44504.831006944441</v>
      </c>
      <c r="Q168">
        <v>23218</v>
      </c>
      <c r="R168">
        <v>3639</v>
      </c>
      <c r="S168" t="b">
        <v>0</v>
      </c>
      <c r="T168" t="s">
        <v>88</v>
      </c>
      <c r="U168" t="b">
        <v>0</v>
      </c>
      <c r="V168" t="s">
        <v>131</v>
      </c>
      <c r="W168" s="1">
        <v>44504.662847222222</v>
      </c>
      <c r="X168">
        <v>1963</v>
      </c>
      <c r="Y168">
        <v>308</v>
      </c>
      <c r="Z168">
        <v>0</v>
      </c>
      <c r="AA168">
        <v>308</v>
      </c>
      <c r="AB168">
        <v>0</v>
      </c>
      <c r="AC168">
        <v>240</v>
      </c>
      <c r="AD168">
        <v>-112</v>
      </c>
      <c r="AE168">
        <v>0</v>
      </c>
      <c r="AF168">
        <v>0</v>
      </c>
      <c r="AG168">
        <v>0</v>
      </c>
      <c r="AH168" t="s">
        <v>106</v>
      </c>
      <c r="AI168" s="1">
        <v>44504.831006944441</v>
      </c>
      <c r="AJ168">
        <v>1676</v>
      </c>
      <c r="AK168">
        <v>3</v>
      </c>
      <c r="AL168">
        <v>0</v>
      </c>
      <c r="AM168">
        <v>3</v>
      </c>
      <c r="AN168">
        <v>0</v>
      </c>
      <c r="AO168">
        <v>3</v>
      </c>
      <c r="AP168">
        <v>-115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>
      <c r="A169" t="s">
        <v>482</v>
      </c>
      <c r="B169" t="s">
        <v>80</v>
      </c>
      <c r="C169" t="s">
        <v>360</v>
      </c>
      <c r="D169" t="s">
        <v>82</v>
      </c>
      <c r="E169" s="2" t="str">
        <f>HYPERLINK("capsilon://?command=openfolder&amp;siteaddress=FAM.docvelocity-na8.net&amp;folderid=FXB8AFFAD9-C2F5-6228-4C24-98E5C4419D21","FX211163")</f>
        <v>FX211163</v>
      </c>
      <c r="F169" t="s">
        <v>19</v>
      </c>
      <c r="G169" t="s">
        <v>19</v>
      </c>
      <c r="H169" t="s">
        <v>83</v>
      </c>
      <c r="I169" t="s">
        <v>361</v>
      </c>
      <c r="J169">
        <v>174</v>
      </c>
      <c r="K169" t="s">
        <v>85</v>
      </c>
      <c r="L169" t="s">
        <v>86</v>
      </c>
      <c r="M169" t="s">
        <v>87</v>
      </c>
      <c r="N169">
        <v>2</v>
      </c>
      <c r="O169" s="1">
        <v>44504.522280092591</v>
      </c>
      <c r="P169" s="1">
        <v>44504.737974537034</v>
      </c>
      <c r="Q169">
        <v>14682</v>
      </c>
      <c r="R169">
        <v>3954</v>
      </c>
      <c r="S169" t="b">
        <v>0</v>
      </c>
      <c r="T169" t="s">
        <v>88</v>
      </c>
      <c r="U169" t="b">
        <v>1</v>
      </c>
      <c r="V169" t="s">
        <v>123</v>
      </c>
      <c r="W169" s="1">
        <v>44504.619467592594</v>
      </c>
      <c r="X169">
        <v>2824</v>
      </c>
      <c r="Y169">
        <v>154</v>
      </c>
      <c r="Z169">
        <v>0</v>
      </c>
      <c r="AA169">
        <v>154</v>
      </c>
      <c r="AB169">
        <v>0</v>
      </c>
      <c r="AC169">
        <v>129</v>
      </c>
      <c r="AD169">
        <v>20</v>
      </c>
      <c r="AE169">
        <v>0</v>
      </c>
      <c r="AF169">
        <v>0</v>
      </c>
      <c r="AG169">
        <v>0</v>
      </c>
      <c r="AH169" t="s">
        <v>106</v>
      </c>
      <c r="AI169" s="1">
        <v>44504.737974537034</v>
      </c>
      <c r="AJ169">
        <v>1114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19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>
      <c r="A170" t="s">
        <v>483</v>
      </c>
      <c r="B170" t="s">
        <v>80</v>
      </c>
      <c r="C170" t="s">
        <v>213</v>
      </c>
      <c r="D170" t="s">
        <v>82</v>
      </c>
      <c r="E170" s="2" t="str">
        <f>HYPERLINK("capsilon://?command=openfolder&amp;siteaddress=FAM.docvelocity-na8.net&amp;folderid=FX95A4B908-95DE-F784-57DA-AE7F362B6C70","FX211012755")</f>
        <v>FX211012755</v>
      </c>
      <c r="F170" t="s">
        <v>19</v>
      </c>
      <c r="G170" t="s">
        <v>19</v>
      </c>
      <c r="H170" t="s">
        <v>83</v>
      </c>
      <c r="I170" t="s">
        <v>363</v>
      </c>
      <c r="J170">
        <v>52</v>
      </c>
      <c r="K170" t="s">
        <v>85</v>
      </c>
      <c r="L170" t="s">
        <v>86</v>
      </c>
      <c r="M170" t="s">
        <v>87</v>
      </c>
      <c r="N170">
        <v>2</v>
      </c>
      <c r="O170" s="1">
        <v>44504.523796296293</v>
      </c>
      <c r="P170" s="1">
        <v>44504.733831018515</v>
      </c>
      <c r="Q170">
        <v>17206</v>
      </c>
      <c r="R170">
        <v>941</v>
      </c>
      <c r="S170" t="b">
        <v>0</v>
      </c>
      <c r="T170" t="s">
        <v>88</v>
      </c>
      <c r="U170" t="b">
        <v>1</v>
      </c>
      <c r="V170" t="s">
        <v>218</v>
      </c>
      <c r="W170" s="1">
        <v>44504.625138888892</v>
      </c>
      <c r="X170">
        <v>625</v>
      </c>
      <c r="Y170">
        <v>42</v>
      </c>
      <c r="Z170">
        <v>0</v>
      </c>
      <c r="AA170">
        <v>42</v>
      </c>
      <c r="AB170">
        <v>0</v>
      </c>
      <c r="AC170">
        <v>28</v>
      </c>
      <c r="AD170">
        <v>10</v>
      </c>
      <c r="AE170">
        <v>0</v>
      </c>
      <c r="AF170">
        <v>0</v>
      </c>
      <c r="AG170">
        <v>0</v>
      </c>
      <c r="AH170" t="s">
        <v>118</v>
      </c>
      <c r="AI170" s="1">
        <v>44504.733831018515</v>
      </c>
      <c r="AJ170">
        <v>191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10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>
      <c r="A171" t="s">
        <v>484</v>
      </c>
      <c r="B171" t="s">
        <v>80</v>
      </c>
      <c r="C171" t="s">
        <v>485</v>
      </c>
      <c r="D171" t="s">
        <v>82</v>
      </c>
      <c r="E171" s="2" t="str">
        <f>HYPERLINK("capsilon://?command=openfolder&amp;siteaddress=FAM.docvelocity-na8.net&amp;folderid=FXAFE3414E-0412-3CB2-0106-90B5BF7532AF","FX211013523")</f>
        <v>FX211013523</v>
      </c>
      <c r="F171" t="s">
        <v>19</v>
      </c>
      <c r="G171" t="s">
        <v>19</v>
      </c>
      <c r="H171" t="s">
        <v>83</v>
      </c>
      <c r="I171" t="s">
        <v>486</v>
      </c>
      <c r="J171">
        <v>144</v>
      </c>
      <c r="K171" t="s">
        <v>85</v>
      </c>
      <c r="L171" t="s">
        <v>86</v>
      </c>
      <c r="M171" t="s">
        <v>87</v>
      </c>
      <c r="N171">
        <v>1</v>
      </c>
      <c r="O171" s="1">
        <v>44504.524687500001</v>
      </c>
      <c r="P171" s="1">
        <v>44505.234166666669</v>
      </c>
      <c r="Q171">
        <v>60516</v>
      </c>
      <c r="R171">
        <v>783</v>
      </c>
      <c r="S171" t="b">
        <v>0</v>
      </c>
      <c r="T171" t="s">
        <v>88</v>
      </c>
      <c r="U171" t="b">
        <v>0</v>
      </c>
      <c r="V171" t="s">
        <v>190</v>
      </c>
      <c r="W171" s="1">
        <v>44505.234166666669</v>
      </c>
      <c r="X171">
        <v>425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144</v>
      </c>
      <c r="AE171">
        <v>136</v>
      </c>
      <c r="AF171">
        <v>0</v>
      </c>
      <c r="AG171">
        <v>7</v>
      </c>
      <c r="AH171" t="s">
        <v>88</v>
      </c>
      <c r="AI171" t="s">
        <v>88</v>
      </c>
      <c r="AJ171" t="s">
        <v>88</v>
      </c>
      <c r="AK171" t="s">
        <v>88</v>
      </c>
      <c r="AL171" t="s">
        <v>88</v>
      </c>
      <c r="AM171" t="s">
        <v>88</v>
      </c>
      <c r="AN171" t="s">
        <v>88</v>
      </c>
      <c r="AO171" t="s">
        <v>88</v>
      </c>
      <c r="AP171" t="s">
        <v>88</v>
      </c>
      <c r="AQ171" t="s">
        <v>88</v>
      </c>
      <c r="AR171" t="s">
        <v>88</v>
      </c>
      <c r="AS171" t="s">
        <v>88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>
      <c r="A172" t="s">
        <v>487</v>
      </c>
      <c r="B172" t="s">
        <v>80</v>
      </c>
      <c r="C172" t="s">
        <v>213</v>
      </c>
      <c r="D172" t="s">
        <v>82</v>
      </c>
      <c r="E172" s="2" t="str">
        <f>HYPERLINK("capsilon://?command=openfolder&amp;siteaddress=FAM.docvelocity-na8.net&amp;folderid=FX95A4B908-95DE-F784-57DA-AE7F362B6C70","FX211012755")</f>
        <v>FX211012755</v>
      </c>
      <c r="F172" t="s">
        <v>19</v>
      </c>
      <c r="G172" t="s">
        <v>19</v>
      </c>
      <c r="H172" t="s">
        <v>83</v>
      </c>
      <c r="I172" t="s">
        <v>365</v>
      </c>
      <c r="J172">
        <v>52</v>
      </c>
      <c r="K172" t="s">
        <v>85</v>
      </c>
      <c r="L172" t="s">
        <v>86</v>
      </c>
      <c r="M172" t="s">
        <v>87</v>
      </c>
      <c r="N172">
        <v>2</v>
      </c>
      <c r="O172" s="1">
        <v>44504.524976851855</v>
      </c>
      <c r="P172" s="1">
        <v>44504.741631944446</v>
      </c>
      <c r="Q172">
        <v>17672</v>
      </c>
      <c r="R172">
        <v>1047</v>
      </c>
      <c r="S172" t="b">
        <v>0</v>
      </c>
      <c r="T172" t="s">
        <v>88</v>
      </c>
      <c r="U172" t="b">
        <v>1</v>
      </c>
      <c r="V172" t="s">
        <v>117</v>
      </c>
      <c r="W172" s="1">
        <v>44504.622731481482</v>
      </c>
      <c r="X172">
        <v>347</v>
      </c>
      <c r="Y172">
        <v>42</v>
      </c>
      <c r="Z172">
        <v>0</v>
      </c>
      <c r="AA172">
        <v>42</v>
      </c>
      <c r="AB172">
        <v>0</v>
      </c>
      <c r="AC172">
        <v>26</v>
      </c>
      <c r="AD172">
        <v>10</v>
      </c>
      <c r="AE172">
        <v>0</v>
      </c>
      <c r="AF172">
        <v>0</v>
      </c>
      <c r="AG172">
        <v>0</v>
      </c>
      <c r="AH172" t="s">
        <v>106</v>
      </c>
      <c r="AI172" s="1">
        <v>44504.741631944446</v>
      </c>
      <c r="AJ172">
        <v>316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10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>
      <c r="A173" t="s">
        <v>488</v>
      </c>
      <c r="B173" t="s">
        <v>80</v>
      </c>
      <c r="C173" t="s">
        <v>489</v>
      </c>
      <c r="D173" t="s">
        <v>82</v>
      </c>
      <c r="E173" s="2" t="str">
        <f>HYPERLINK("capsilon://?command=openfolder&amp;siteaddress=FAM.docvelocity-na8.net&amp;folderid=FX7044D9FC-D45F-8EDC-DDA3-5520EAA50C40","FX211013528")</f>
        <v>FX211013528</v>
      </c>
      <c r="F173" t="s">
        <v>19</v>
      </c>
      <c r="G173" t="s">
        <v>19</v>
      </c>
      <c r="H173" t="s">
        <v>83</v>
      </c>
      <c r="I173" t="s">
        <v>490</v>
      </c>
      <c r="J173">
        <v>57</v>
      </c>
      <c r="K173" t="s">
        <v>85</v>
      </c>
      <c r="L173" t="s">
        <v>86</v>
      </c>
      <c r="M173" t="s">
        <v>87</v>
      </c>
      <c r="N173">
        <v>1</v>
      </c>
      <c r="O173" s="1">
        <v>44504.526620370372</v>
      </c>
      <c r="P173" s="1">
        <v>44505.237175925926</v>
      </c>
      <c r="Q173">
        <v>60411</v>
      </c>
      <c r="R173">
        <v>981</v>
      </c>
      <c r="S173" t="b">
        <v>0</v>
      </c>
      <c r="T173" t="s">
        <v>88</v>
      </c>
      <c r="U173" t="b">
        <v>0</v>
      </c>
      <c r="V173" t="s">
        <v>190</v>
      </c>
      <c r="W173" s="1">
        <v>44505.237175925926</v>
      </c>
      <c r="X173">
        <v>259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57</v>
      </c>
      <c r="AE173">
        <v>48</v>
      </c>
      <c r="AF173">
        <v>0</v>
      </c>
      <c r="AG173">
        <v>4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>
      <c r="A174" t="s">
        <v>491</v>
      </c>
      <c r="B174" t="s">
        <v>80</v>
      </c>
      <c r="C174" t="s">
        <v>492</v>
      </c>
      <c r="D174" t="s">
        <v>82</v>
      </c>
      <c r="E174" s="2" t="str">
        <f>HYPERLINK("capsilon://?command=openfolder&amp;siteaddress=FAM.docvelocity-na8.net&amp;folderid=FX7B622661-9ED1-408B-5FDC-305F9A1D479F","FX21111688")</f>
        <v>FX21111688</v>
      </c>
      <c r="F174" t="s">
        <v>19</v>
      </c>
      <c r="G174" t="s">
        <v>19</v>
      </c>
      <c r="H174" t="s">
        <v>83</v>
      </c>
      <c r="I174" t="s">
        <v>493</v>
      </c>
      <c r="J174">
        <v>113</v>
      </c>
      <c r="K174" t="s">
        <v>85</v>
      </c>
      <c r="L174" t="s">
        <v>86</v>
      </c>
      <c r="M174" t="s">
        <v>87</v>
      </c>
      <c r="N174">
        <v>1</v>
      </c>
      <c r="O174" s="1">
        <v>44504.527465277781</v>
      </c>
      <c r="P174" s="1">
        <v>44505.242442129631</v>
      </c>
      <c r="Q174">
        <v>60999</v>
      </c>
      <c r="R174">
        <v>775</v>
      </c>
      <c r="S174" t="b">
        <v>0</v>
      </c>
      <c r="T174" t="s">
        <v>88</v>
      </c>
      <c r="U174" t="b">
        <v>0</v>
      </c>
      <c r="V174" t="s">
        <v>190</v>
      </c>
      <c r="W174" s="1">
        <v>44505.242442129631</v>
      </c>
      <c r="X174">
        <v>454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113</v>
      </c>
      <c r="AE174">
        <v>104</v>
      </c>
      <c r="AF174">
        <v>0</v>
      </c>
      <c r="AG174">
        <v>4</v>
      </c>
      <c r="AH174" t="s">
        <v>88</v>
      </c>
      <c r="AI174" t="s">
        <v>88</v>
      </c>
      <c r="AJ174" t="s">
        <v>88</v>
      </c>
      <c r="AK174" t="s">
        <v>88</v>
      </c>
      <c r="AL174" t="s">
        <v>88</v>
      </c>
      <c r="AM174" t="s">
        <v>88</v>
      </c>
      <c r="AN174" t="s">
        <v>88</v>
      </c>
      <c r="AO174" t="s">
        <v>88</v>
      </c>
      <c r="AP174" t="s">
        <v>88</v>
      </c>
      <c r="AQ174" t="s">
        <v>88</v>
      </c>
      <c r="AR174" t="s">
        <v>88</v>
      </c>
      <c r="AS174" t="s">
        <v>88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>
      <c r="A175" t="s">
        <v>494</v>
      </c>
      <c r="B175" t="s">
        <v>80</v>
      </c>
      <c r="C175" t="s">
        <v>495</v>
      </c>
      <c r="D175" t="s">
        <v>82</v>
      </c>
      <c r="E175" s="2" t="str">
        <f>HYPERLINK("capsilon://?command=openfolder&amp;siteaddress=FAM.docvelocity-na8.net&amp;folderid=FXC5B9A470-6B28-585F-7956-ECD6927F6C55","FX21111291")</f>
        <v>FX21111291</v>
      </c>
      <c r="F175" t="s">
        <v>19</v>
      </c>
      <c r="G175" t="s">
        <v>19</v>
      </c>
      <c r="H175" t="s">
        <v>83</v>
      </c>
      <c r="I175" t="s">
        <v>496</v>
      </c>
      <c r="J175">
        <v>29</v>
      </c>
      <c r="K175" t="s">
        <v>85</v>
      </c>
      <c r="L175" t="s">
        <v>86</v>
      </c>
      <c r="M175" t="s">
        <v>87</v>
      </c>
      <c r="N175">
        <v>2</v>
      </c>
      <c r="O175" s="1">
        <v>44504.535590277781</v>
      </c>
      <c r="P175" s="1">
        <v>44504.814189814817</v>
      </c>
      <c r="Q175">
        <v>23782</v>
      </c>
      <c r="R175">
        <v>289</v>
      </c>
      <c r="S175" t="b">
        <v>0</v>
      </c>
      <c r="T175" t="s">
        <v>88</v>
      </c>
      <c r="U175" t="b">
        <v>0</v>
      </c>
      <c r="V175" t="s">
        <v>123</v>
      </c>
      <c r="W175" s="1">
        <v>44504.644780092596</v>
      </c>
      <c r="X175">
        <v>136</v>
      </c>
      <c r="Y175">
        <v>9</v>
      </c>
      <c r="Z175">
        <v>0</v>
      </c>
      <c r="AA175">
        <v>9</v>
      </c>
      <c r="AB175">
        <v>0</v>
      </c>
      <c r="AC175">
        <v>4</v>
      </c>
      <c r="AD175">
        <v>20</v>
      </c>
      <c r="AE175">
        <v>0</v>
      </c>
      <c r="AF175">
        <v>0</v>
      </c>
      <c r="AG175">
        <v>0</v>
      </c>
      <c r="AH175" t="s">
        <v>90</v>
      </c>
      <c r="AI175" s="1">
        <v>44504.814189814817</v>
      </c>
      <c r="AJ175">
        <v>153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>
      <c r="A176" t="s">
        <v>497</v>
      </c>
      <c r="B176" t="s">
        <v>80</v>
      </c>
      <c r="C176" t="s">
        <v>290</v>
      </c>
      <c r="D176" t="s">
        <v>82</v>
      </c>
      <c r="E176" s="2" t="str">
        <f>HYPERLINK("capsilon://?command=openfolder&amp;siteaddress=FAM.docvelocity-na8.net&amp;folderid=FX7490C3CA-57D6-7878-3E23-375FFCEFD14E","FX2111731")</f>
        <v>FX2111731</v>
      </c>
      <c r="F176" t="s">
        <v>19</v>
      </c>
      <c r="G176" t="s">
        <v>19</v>
      </c>
      <c r="H176" t="s">
        <v>83</v>
      </c>
      <c r="I176" t="s">
        <v>498</v>
      </c>
      <c r="J176">
        <v>38</v>
      </c>
      <c r="K176" t="s">
        <v>85</v>
      </c>
      <c r="L176" t="s">
        <v>86</v>
      </c>
      <c r="M176" t="s">
        <v>87</v>
      </c>
      <c r="N176">
        <v>2</v>
      </c>
      <c r="O176" s="1">
        <v>44504.546909722223</v>
      </c>
      <c r="P176" s="1">
        <v>44504.813703703701</v>
      </c>
      <c r="Q176">
        <v>22796</v>
      </c>
      <c r="R176">
        <v>255</v>
      </c>
      <c r="S176" t="b">
        <v>0</v>
      </c>
      <c r="T176" t="s">
        <v>88</v>
      </c>
      <c r="U176" t="b">
        <v>0</v>
      </c>
      <c r="V176" t="s">
        <v>117</v>
      </c>
      <c r="W176" s="1">
        <v>44504.64503472222</v>
      </c>
      <c r="X176">
        <v>148</v>
      </c>
      <c r="Y176">
        <v>37</v>
      </c>
      <c r="Z176">
        <v>0</v>
      </c>
      <c r="AA176">
        <v>37</v>
      </c>
      <c r="AB176">
        <v>0</v>
      </c>
      <c r="AC176">
        <v>13</v>
      </c>
      <c r="AD176">
        <v>1</v>
      </c>
      <c r="AE176">
        <v>0</v>
      </c>
      <c r="AF176">
        <v>0</v>
      </c>
      <c r="AG176">
        <v>0</v>
      </c>
      <c r="AH176" t="s">
        <v>118</v>
      </c>
      <c r="AI176" s="1">
        <v>44504.813703703701</v>
      </c>
      <c r="AJ176">
        <v>103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>
      <c r="A177" t="s">
        <v>499</v>
      </c>
      <c r="B177" t="s">
        <v>80</v>
      </c>
      <c r="C177" t="s">
        <v>500</v>
      </c>
      <c r="D177" t="s">
        <v>82</v>
      </c>
      <c r="E177" s="2" t="str">
        <f>HYPERLINK("capsilon://?command=openfolder&amp;siteaddress=FAM.docvelocity-na8.net&amp;folderid=FX1AEDAC48-0325-7373-3293-9FF59F80E64D","FX211014007")</f>
        <v>FX211014007</v>
      </c>
      <c r="F177" t="s">
        <v>19</v>
      </c>
      <c r="G177" t="s">
        <v>19</v>
      </c>
      <c r="H177" t="s">
        <v>83</v>
      </c>
      <c r="I177" t="s">
        <v>501</v>
      </c>
      <c r="J177">
        <v>96</v>
      </c>
      <c r="K177" t="s">
        <v>85</v>
      </c>
      <c r="L177" t="s">
        <v>86</v>
      </c>
      <c r="M177" t="s">
        <v>87</v>
      </c>
      <c r="N177">
        <v>1</v>
      </c>
      <c r="O177" s="1">
        <v>44501.559363425928</v>
      </c>
      <c r="P177" s="1">
        <v>44501.658460648148</v>
      </c>
      <c r="Q177">
        <v>8084</v>
      </c>
      <c r="R177">
        <v>478</v>
      </c>
      <c r="S177" t="b">
        <v>0</v>
      </c>
      <c r="T177" t="s">
        <v>88</v>
      </c>
      <c r="U177" t="b">
        <v>0</v>
      </c>
      <c r="V177" t="s">
        <v>94</v>
      </c>
      <c r="W177" s="1">
        <v>44501.658460648148</v>
      </c>
      <c r="X177">
        <v>347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96</v>
      </c>
      <c r="AE177">
        <v>87</v>
      </c>
      <c r="AF177">
        <v>0</v>
      </c>
      <c r="AG177">
        <v>4</v>
      </c>
      <c r="AH177" t="s">
        <v>88</v>
      </c>
      <c r="AI177" t="s">
        <v>88</v>
      </c>
      <c r="AJ177" t="s">
        <v>88</v>
      </c>
      <c r="AK177" t="s">
        <v>88</v>
      </c>
      <c r="AL177" t="s">
        <v>88</v>
      </c>
      <c r="AM177" t="s">
        <v>88</v>
      </c>
      <c r="AN177" t="s">
        <v>88</v>
      </c>
      <c r="AO177" t="s">
        <v>88</v>
      </c>
      <c r="AP177" t="s">
        <v>88</v>
      </c>
      <c r="AQ177" t="s">
        <v>88</v>
      </c>
      <c r="AR177" t="s">
        <v>88</v>
      </c>
      <c r="AS177" t="s">
        <v>88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>
      <c r="A178" t="s">
        <v>502</v>
      </c>
      <c r="B178" t="s">
        <v>80</v>
      </c>
      <c r="C178" t="s">
        <v>503</v>
      </c>
      <c r="D178" t="s">
        <v>82</v>
      </c>
      <c r="E178" s="2" t="str">
        <f>HYPERLINK("capsilon://?command=openfolder&amp;siteaddress=FAM.docvelocity-na8.net&amp;folderid=FX4651B755-BFE3-33A8-6E0C-8002D3685682","FX21111520")</f>
        <v>FX21111520</v>
      </c>
      <c r="F178" t="s">
        <v>19</v>
      </c>
      <c r="G178" t="s">
        <v>19</v>
      </c>
      <c r="H178" t="s">
        <v>83</v>
      </c>
      <c r="I178" t="s">
        <v>504</v>
      </c>
      <c r="J178">
        <v>32</v>
      </c>
      <c r="K178" t="s">
        <v>85</v>
      </c>
      <c r="L178" t="s">
        <v>86</v>
      </c>
      <c r="M178" t="s">
        <v>87</v>
      </c>
      <c r="N178">
        <v>2</v>
      </c>
      <c r="O178" s="1">
        <v>44504.549456018518</v>
      </c>
      <c r="P178" s="1">
        <v>44504.814618055556</v>
      </c>
      <c r="Q178">
        <v>22753</v>
      </c>
      <c r="R178">
        <v>157</v>
      </c>
      <c r="S178" t="b">
        <v>0</v>
      </c>
      <c r="T178" t="s">
        <v>88</v>
      </c>
      <c r="U178" t="b">
        <v>0</v>
      </c>
      <c r="V178" t="s">
        <v>123</v>
      </c>
      <c r="W178" s="1">
        <v>44504.645694444444</v>
      </c>
      <c r="X178">
        <v>78</v>
      </c>
      <c r="Y178">
        <v>9</v>
      </c>
      <c r="Z178">
        <v>0</v>
      </c>
      <c r="AA178">
        <v>9</v>
      </c>
      <c r="AB178">
        <v>0</v>
      </c>
      <c r="AC178">
        <v>1</v>
      </c>
      <c r="AD178">
        <v>23</v>
      </c>
      <c r="AE178">
        <v>0</v>
      </c>
      <c r="AF178">
        <v>0</v>
      </c>
      <c r="AG178">
        <v>0</v>
      </c>
      <c r="AH178" t="s">
        <v>118</v>
      </c>
      <c r="AI178" s="1">
        <v>44504.814618055556</v>
      </c>
      <c r="AJ178">
        <v>79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23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>
      <c r="A179" t="s">
        <v>505</v>
      </c>
      <c r="B179" t="s">
        <v>80</v>
      </c>
      <c r="C179" t="s">
        <v>506</v>
      </c>
      <c r="D179" t="s">
        <v>82</v>
      </c>
      <c r="E179" s="2" t="str">
        <f>HYPERLINK("capsilon://?command=openfolder&amp;siteaddress=FAM.docvelocity-na8.net&amp;folderid=FXE419351E-83A5-F99C-8CD2-BCF6D694429B","FX21111534")</f>
        <v>FX21111534</v>
      </c>
      <c r="F179" t="s">
        <v>19</v>
      </c>
      <c r="G179" t="s">
        <v>19</v>
      </c>
      <c r="H179" t="s">
        <v>83</v>
      </c>
      <c r="I179" t="s">
        <v>507</v>
      </c>
      <c r="J179">
        <v>26</v>
      </c>
      <c r="K179" t="s">
        <v>85</v>
      </c>
      <c r="L179" t="s">
        <v>86</v>
      </c>
      <c r="M179" t="s">
        <v>87</v>
      </c>
      <c r="N179">
        <v>2</v>
      </c>
      <c r="O179" s="1">
        <v>44504.550578703704</v>
      </c>
      <c r="P179" s="1">
        <v>44504.817372685182</v>
      </c>
      <c r="Q179">
        <v>22695</v>
      </c>
      <c r="R179">
        <v>356</v>
      </c>
      <c r="S179" t="b">
        <v>0</v>
      </c>
      <c r="T179" t="s">
        <v>88</v>
      </c>
      <c r="U179" t="b">
        <v>0</v>
      </c>
      <c r="V179" t="s">
        <v>117</v>
      </c>
      <c r="W179" s="1">
        <v>44504.645995370367</v>
      </c>
      <c r="X179">
        <v>82</v>
      </c>
      <c r="Y179">
        <v>21</v>
      </c>
      <c r="Z179">
        <v>0</v>
      </c>
      <c r="AA179">
        <v>21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90</v>
      </c>
      <c r="AI179" s="1">
        <v>44504.817372685182</v>
      </c>
      <c r="AJ179">
        <v>274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>
      <c r="A180" t="s">
        <v>508</v>
      </c>
      <c r="B180" t="s">
        <v>80</v>
      </c>
      <c r="C180" t="s">
        <v>506</v>
      </c>
      <c r="D180" t="s">
        <v>82</v>
      </c>
      <c r="E180" s="2" t="str">
        <f>HYPERLINK("capsilon://?command=openfolder&amp;siteaddress=FAM.docvelocity-na8.net&amp;folderid=FXE419351E-83A5-F99C-8CD2-BCF6D694429B","FX21111534")</f>
        <v>FX21111534</v>
      </c>
      <c r="F180" t="s">
        <v>19</v>
      </c>
      <c r="G180" t="s">
        <v>19</v>
      </c>
      <c r="H180" t="s">
        <v>83</v>
      </c>
      <c r="I180" t="s">
        <v>509</v>
      </c>
      <c r="J180">
        <v>26</v>
      </c>
      <c r="K180" t="s">
        <v>85</v>
      </c>
      <c r="L180" t="s">
        <v>86</v>
      </c>
      <c r="M180" t="s">
        <v>87</v>
      </c>
      <c r="N180">
        <v>2</v>
      </c>
      <c r="O180" s="1">
        <v>44504.550740740742</v>
      </c>
      <c r="P180" s="1">
        <v>44504.815532407411</v>
      </c>
      <c r="Q180">
        <v>22588</v>
      </c>
      <c r="R180">
        <v>290</v>
      </c>
      <c r="S180" t="b">
        <v>0</v>
      </c>
      <c r="T180" t="s">
        <v>88</v>
      </c>
      <c r="U180" t="b">
        <v>0</v>
      </c>
      <c r="V180" t="s">
        <v>123</v>
      </c>
      <c r="W180" s="1">
        <v>44504.648159722223</v>
      </c>
      <c r="X180">
        <v>212</v>
      </c>
      <c r="Y180">
        <v>21</v>
      </c>
      <c r="Z180">
        <v>0</v>
      </c>
      <c r="AA180">
        <v>21</v>
      </c>
      <c r="AB180">
        <v>0</v>
      </c>
      <c r="AC180">
        <v>7</v>
      </c>
      <c r="AD180">
        <v>5</v>
      </c>
      <c r="AE180">
        <v>0</v>
      </c>
      <c r="AF180">
        <v>0</v>
      </c>
      <c r="AG180">
        <v>0</v>
      </c>
      <c r="AH180" t="s">
        <v>118</v>
      </c>
      <c r="AI180" s="1">
        <v>44504.815532407411</v>
      </c>
      <c r="AJ180">
        <v>78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>
      <c r="A181" t="s">
        <v>510</v>
      </c>
      <c r="B181" t="s">
        <v>80</v>
      </c>
      <c r="C181" t="s">
        <v>506</v>
      </c>
      <c r="D181" t="s">
        <v>82</v>
      </c>
      <c r="E181" s="2" t="str">
        <f>HYPERLINK("capsilon://?command=openfolder&amp;siteaddress=FAM.docvelocity-na8.net&amp;folderid=FXE419351E-83A5-F99C-8CD2-BCF6D694429B","FX21111534")</f>
        <v>FX21111534</v>
      </c>
      <c r="F181" t="s">
        <v>19</v>
      </c>
      <c r="G181" t="s">
        <v>19</v>
      </c>
      <c r="H181" t="s">
        <v>83</v>
      </c>
      <c r="I181" t="s">
        <v>511</v>
      </c>
      <c r="J181">
        <v>26</v>
      </c>
      <c r="K181" t="s">
        <v>85</v>
      </c>
      <c r="L181" t="s">
        <v>86</v>
      </c>
      <c r="M181" t="s">
        <v>87</v>
      </c>
      <c r="N181">
        <v>2</v>
      </c>
      <c r="O181" s="1">
        <v>44504.551018518519</v>
      </c>
      <c r="P181" s="1">
        <v>44504.816446759258</v>
      </c>
      <c r="Q181">
        <v>22656</v>
      </c>
      <c r="R181">
        <v>277</v>
      </c>
      <c r="S181" t="b">
        <v>0</v>
      </c>
      <c r="T181" t="s">
        <v>88</v>
      </c>
      <c r="U181" t="b">
        <v>0</v>
      </c>
      <c r="V181" t="s">
        <v>117</v>
      </c>
      <c r="W181" s="1">
        <v>44504.648310185185</v>
      </c>
      <c r="X181">
        <v>199</v>
      </c>
      <c r="Y181">
        <v>21</v>
      </c>
      <c r="Z181">
        <v>0</v>
      </c>
      <c r="AA181">
        <v>21</v>
      </c>
      <c r="AB181">
        <v>0</v>
      </c>
      <c r="AC181">
        <v>2</v>
      </c>
      <c r="AD181">
        <v>5</v>
      </c>
      <c r="AE181">
        <v>0</v>
      </c>
      <c r="AF181">
        <v>0</v>
      </c>
      <c r="AG181">
        <v>0</v>
      </c>
      <c r="AH181" t="s">
        <v>118</v>
      </c>
      <c r="AI181" s="1">
        <v>44504.816446759258</v>
      </c>
      <c r="AJ181">
        <v>78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>
      <c r="A182" t="s">
        <v>512</v>
      </c>
      <c r="B182" t="s">
        <v>80</v>
      </c>
      <c r="C182" t="s">
        <v>506</v>
      </c>
      <c r="D182" t="s">
        <v>82</v>
      </c>
      <c r="E182" s="2" t="str">
        <f>HYPERLINK("capsilon://?command=openfolder&amp;siteaddress=FAM.docvelocity-na8.net&amp;folderid=FXE419351E-83A5-F99C-8CD2-BCF6D694429B","FX21111534")</f>
        <v>FX21111534</v>
      </c>
      <c r="F182" t="s">
        <v>19</v>
      </c>
      <c r="G182" t="s">
        <v>19</v>
      </c>
      <c r="H182" t="s">
        <v>83</v>
      </c>
      <c r="I182" t="s">
        <v>513</v>
      </c>
      <c r="J182">
        <v>26</v>
      </c>
      <c r="K182" t="s">
        <v>85</v>
      </c>
      <c r="L182" t="s">
        <v>86</v>
      </c>
      <c r="M182" t="s">
        <v>87</v>
      </c>
      <c r="N182">
        <v>2</v>
      </c>
      <c r="O182" s="1">
        <v>44504.551122685189</v>
      </c>
      <c r="P182" s="1">
        <v>44504.817442129628</v>
      </c>
      <c r="Q182">
        <v>22834</v>
      </c>
      <c r="R182">
        <v>176</v>
      </c>
      <c r="S182" t="b">
        <v>0</v>
      </c>
      <c r="T182" t="s">
        <v>88</v>
      </c>
      <c r="U182" t="b">
        <v>0</v>
      </c>
      <c r="V182" t="s">
        <v>123</v>
      </c>
      <c r="W182" s="1">
        <v>44504.649224537039</v>
      </c>
      <c r="X182">
        <v>91</v>
      </c>
      <c r="Y182">
        <v>21</v>
      </c>
      <c r="Z182">
        <v>0</v>
      </c>
      <c r="AA182">
        <v>21</v>
      </c>
      <c r="AB182">
        <v>0</v>
      </c>
      <c r="AC182">
        <v>3</v>
      </c>
      <c r="AD182">
        <v>5</v>
      </c>
      <c r="AE182">
        <v>0</v>
      </c>
      <c r="AF182">
        <v>0</v>
      </c>
      <c r="AG182">
        <v>0</v>
      </c>
      <c r="AH182" t="s">
        <v>118</v>
      </c>
      <c r="AI182" s="1">
        <v>44504.817442129628</v>
      </c>
      <c r="AJ182">
        <v>85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4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>
      <c r="A183" t="s">
        <v>514</v>
      </c>
      <c r="B183" t="s">
        <v>80</v>
      </c>
      <c r="C183" t="s">
        <v>506</v>
      </c>
      <c r="D183" t="s">
        <v>82</v>
      </c>
      <c r="E183" s="2" t="str">
        <f>HYPERLINK("capsilon://?command=openfolder&amp;siteaddress=FAM.docvelocity-na8.net&amp;folderid=FXE419351E-83A5-F99C-8CD2-BCF6D694429B","FX21111534")</f>
        <v>FX21111534</v>
      </c>
      <c r="F183" t="s">
        <v>19</v>
      </c>
      <c r="G183" t="s">
        <v>19</v>
      </c>
      <c r="H183" t="s">
        <v>83</v>
      </c>
      <c r="I183" t="s">
        <v>515</v>
      </c>
      <c r="J183">
        <v>26</v>
      </c>
      <c r="K183" t="s">
        <v>85</v>
      </c>
      <c r="L183" t="s">
        <v>86</v>
      </c>
      <c r="M183" t="s">
        <v>87</v>
      </c>
      <c r="N183">
        <v>2</v>
      </c>
      <c r="O183" s="1">
        <v>44504.55128472222</v>
      </c>
      <c r="P183" s="1">
        <v>44504.821504629632</v>
      </c>
      <c r="Q183">
        <v>22807</v>
      </c>
      <c r="R183">
        <v>540</v>
      </c>
      <c r="S183" t="b">
        <v>0</v>
      </c>
      <c r="T183" t="s">
        <v>88</v>
      </c>
      <c r="U183" t="b">
        <v>0</v>
      </c>
      <c r="V183" t="s">
        <v>117</v>
      </c>
      <c r="W183" s="1">
        <v>44504.650439814817</v>
      </c>
      <c r="X183">
        <v>184</v>
      </c>
      <c r="Y183">
        <v>21</v>
      </c>
      <c r="Z183">
        <v>0</v>
      </c>
      <c r="AA183">
        <v>21</v>
      </c>
      <c r="AB183">
        <v>0</v>
      </c>
      <c r="AC183">
        <v>5</v>
      </c>
      <c r="AD183">
        <v>5</v>
      </c>
      <c r="AE183">
        <v>0</v>
      </c>
      <c r="AF183">
        <v>0</v>
      </c>
      <c r="AG183">
        <v>0</v>
      </c>
      <c r="AH183" t="s">
        <v>90</v>
      </c>
      <c r="AI183" s="1">
        <v>44504.821504629632</v>
      </c>
      <c r="AJ183">
        <v>356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5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>
      <c r="A184" t="s">
        <v>516</v>
      </c>
      <c r="B184" t="s">
        <v>80</v>
      </c>
      <c r="C184" t="s">
        <v>204</v>
      </c>
      <c r="D184" t="s">
        <v>82</v>
      </c>
      <c r="E184" s="2" t="str">
        <f>HYPERLINK("capsilon://?command=openfolder&amp;siteaddress=FAM.docvelocity-na8.net&amp;folderid=FXAC27673A-BC6F-E09A-F267-F8BBF5F4B4D0","FX21111257")</f>
        <v>FX21111257</v>
      </c>
      <c r="F184" t="s">
        <v>19</v>
      </c>
      <c r="G184" t="s">
        <v>19</v>
      </c>
      <c r="H184" t="s">
        <v>83</v>
      </c>
      <c r="I184" t="s">
        <v>517</v>
      </c>
      <c r="J184">
        <v>66</v>
      </c>
      <c r="K184" t="s">
        <v>85</v>
      </c>
      <c r="L184" t="s">
        <v>86</v>
      </c>
      <c r="M184" t="s">
        <v>87</v>
      </c>
      <c r="N184">
        <v>2</v>
      </c>
      <c r="O184" s="1">
        <v>44504.56</v>
      </c>
      <c r="P184" s="1">
        <v>44504.818912037037</v>
      </c>
      <c r="Q184">
        <v>22092</v>
      </c>
      <c r="R184">
        <v>278</v>
      </c>
      <c r="S184" t="b">
        <v>0</v>
      </c>
      <c r="T184" t="s">
        <v>88</v>
      </c>
      <c r="U184" t="b">
        <v>0</v>
      </c>
      <c r="V184" t="s">
        <v>123</v>
      </c>
      <c r="W184" s="1">
        <v>44504.650995370372</v>
      </c>
      <c r="X184">
        <v>152</v>
      </c>
      <c r="Y184">
        <v>52</v>
      </c>
      <c r="Z184">
        <v>0</v>
      </c>
      <c r="AA184">
        <v>52</v>
      </c>
      <c r="AB184">
        <v>0</v>
      </c>
      <c r="AC184">
        <v>27</v>
      </c>
      <c r="AD184">
        <v>14</v>
      </c>
      <c r="AE184">
        <v>0</v>
      </c>
      <c r="AF184">
        <v>0</v>
      </c>
      <c r="AG184">
        <v>0</v>
      </c>
      <c r="AH184" t="s">
        <v>118</v>
      </c>
      <c r="AI184" s="1">
        <v>44504.818912037037</v>
      </c>
      <c r="AJ184">
        <v>126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14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>
      <c r="A185" t="s">
        <v>518</v>
      </c>
      <c r="B185" t="s">
        <v>80</v>
      </c>
      <c r="C185" t="s">
        <v>519</v>
      </c>
      <c r="D185" t="s">
        <v>82</v>
      </c>
      <c r="E185" s="2" t="str">
        <f>HYPERLINK("capsilon://?command=openfolder&amp;siteaddress=FAM.docvelocity-na8.net&amp;folderid=FXB58954A5-ECF8-3469-7C4C-B8A2C61A4A0B","FX21112071")</f>
        <v>FX21112071</v>
      </c>
      <c r="F185" t="s">
        <v>19</v>
      </c>
      <c r="G185" t="s">
        <v>19</v>
      </c>
      <c r="H185" t="s">
        <v>83</v>
      </c>
      <c r="I185" t="s">
        <v>520</v>
      </c>
      <c r="J185">
        <v>200</v>
      </c>
      <c r="K185" t="s">
        <v>85</v>
      </c>
      <c r="L185" t="s">
        <v>86</v>
      </c>
      <c r="M185" t="s">
        <v>87</v>
      </c>
      <c r="N185">
        <v>1</v>
      </c>
      <c r="O185" s="1">
        <v>44504.576898148145</v>
      </c>
      <c r="P185" s="1">
        <v>44505.250555555554</v>
      </c>
      <c r="Q185">
        <v>57103</v>
      </c>
      <c r="R185">
        <v>1101</v>
      </c>
      <c r="S185" t="b">
        <v>0</v>
      </c>
      <c r="T185" t="s">
        <v>88</v>
      </c>
      <c r="U185" t="b">
        <v>0</v>
      </c>
      <c r="V185" t="s">
        <v>190</v>
      </c>
      <c r="W185" s="1">
        <v>44505.250555555554</v>
      </c>
      <c r="X185">
        <v>700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200</v>
      </c>
      <c r="AE185">
        <v>182</v>
      </c>
      <c r="AF185">
        <v>0</v>
      </c>
      <c r="AG185">
        <v>8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>
      <c r="A186" t="s">
        <v>521</v>
      </c>
      <c r="B186" t="s">
        <v>80</v>
      </c>
      <c r="C186" t="s">
        <v>332</v>
      </c>
      <c r="D186" t="s">
        <v>82</v>
      </c>
      <c r="E186" s="2" t="str">
        <f>HYPERLINK("capsilon://?command=openfolder&amp;siteaddress=FAM.docvelocity-na8.net&amp;folderid=FXB37983EF-AF18-0824-4A01-D4F9EBF46684","FX21111215")</f>
        <v>FX21111215</v>
      </c>
      <c r="F186" t="s">
        <v>19</v>
      </c>
      <c r="G186" t="s">
        <v>19</v>
      </c>
      <c r="H186" t="s">
        <v>83</v>
      </c>
      <c r="I186" t="s">
        <v>522</v>
      </c>
      <c r="J186">
        <v>29</v>
      </c>
      <c r="K186" t="s">
        <v>85</v>
      </c>
      <c r="L186" t="s">
        <v>86</v>
      </c>
      <c r="M186" t="s">
        <v>87</v>
      </c>
      <c r="N186">
        <v>2</v>
      </c>
      <c r="O186" s="1">
        <v>44504.579444444447</v>
      </c>
      <c r="P186" s="1">
        <v>44504.819548611114</v>
      </c>
      <c r="Q186">
        <v>20647</v>
      </c>
      <c r="R186">
        <v>98</v>
      </c>
      <c r="S186" t="b">
        <v>0</v>
      </c>
      <c r="T186" t="s">
        <v>88</v>
      </c>
      <c r="U186" t="b">
        <v>0</v>
      </c>
      <c r="V186" t="s">
        <v>117</v>
      </c>
      <c r="W186" s="1">
        <v>44504.651493055557</v>
      </c>
      <c r="X186">
        <v>44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20</v>
      </c>
      <c r="AE186">
        <v>0</v>
      </c>
      <c r="AF186">
        <v>0</v>
      </c>
      <c r="AG186">
        <v>0</v>
      </c>
      <c r="AH186" t="s">
        <v>118</v>
      </c>
      <c r="AI186" s="1">
        <v>44504.819548611114</v>
      </c>
      <c r="AJ186">
        <v>54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20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>
      <c r="A187" t="s">
        <v>523</v>
      </c>
      <c r="B187" t="s">
        <v>80</v>
      </c>
      <c r="C187" t="s">
        <v>332</v>
      </c>
      <c r="D187" t="s">
        <v>82</v>
      </c>
      <c r="E187" s="2" t="str">
        <f>HYPERLINK("capsilon://?command=openfolder&amp;siteaddress=FAM.docvelocity-na8.net&amp;folderid=FXB37983EF-AF18-0824-4A01-D4F9EBF46684","FX21111215")</f>
        <v>FX21111215</v>
      </c>
      <c r="F187" t="s">
        <v>19</v>
      </c>
      <c r="G187" t="s">
        <v>19</v>
      </c>
      <c r="H187" t="s">
        <v>83</v>
      </c>
      <c r="I187" t="s">
        <v>524</v>
      </c>
      <c r="J187">
        <v>29</v>
      </c>
      <c r="K187" t="s">
        <v>85</v>
      </c>
      <c r="L187" t="s">
        <v>86</v>
      </c>
      <c r="M187" t="s">
        <v>87</v>
      </c>
      <c r="N187">
        <v>2</v>
      </c>
      <c r="O187" s="1">
        <v>44504.580300925925</v>
      </c>
      <c r="P187" s="1">
        <v>44504.820150462961</v>
      </c>
      <c r="Q187">
        <v>20605</v>
      </c>
      <c r="R187">
        <v>118</v>
      </c>
      <c r="S187" t="b">
        <v>0</v>
      </c>
      <c r="T187" t="s">
        <v>88</v>
      </c>
      <c r="U187" t="b">
        <v>0</v>
      </c>
      <c r="V187" t="s">
        <v>123</v>
      </c>
      <c r="W187" s="1">
        <v>44504.651886574073</v>
      </c>
      <c r="X187">
        <v>66</v>
      </c>
      <c r="Y187">
        <v>9</v>
      </c>
      <c r="Z187">
        <v>0</v>
      </c>
      <c r="AA187">
        <v>9</v>
      </c>
      <c r="AB187">
        <v>0</v>
      </c>
      <c r="AC187">
        <v>3</v>
      </c>
      <c r="AD187">
        <v>20</v>
      </c>
      <c r="AE187">
        <v>0</v>
      </c>
      <c r="AF187">
        <v>0</v>
      </c>
      <c r="AG187">
        <v>0</v>
      </c>
      <c r="AH187" t="s">
        <v>118</v>
      </c>
      <c r="AI187" s="1">
        <v>44504.820150462961</v>
      </c>
      <c r="AJ187">
        <v>52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20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>
      <c r="A188" t="s">
        <v>525</v>
      </c>
      <c r="B188" t="s">
        <v>80</v>
      </c>
      <c r="C188" t="s">
        <v>148</v>
      </c>
      <c r="D188" t="s">
        <v>82</v>
      </c>
      <c r="E188" s="2" t="str">
        <f>HYPERLINK("capsilon://?command=openfolder&amp;siteaddress=FAM.docvelocity-na8.net&amp;folderid=FX2C8F086D-7959-5C4C-2D86-32B51610DCCC","FX21111330")</f>
        <v>FX21111330</v>
      </c>
      <c r="F188" t="s">
        <v>19</v>
      </c>
      <c r="G188" t="s">
        <v>19</v>
      </c>
      <c r="H188" t="s">
        <v>83</v>
      </c>
      <c r="I188" t="s">
        <v>526</v>
      </c>
      <c r="J188">
        <v>29</v>
      </c>
      <c r="K188" t="s">
        <v>85</v>
      </c>
      <c r="L188" t="s">
        <v>86</v>
      </c>
      <c r="M188" t="s">
        <v>87</v>
      </c>
      <c r="N188">
        <v>2</v>
      </c>
      <c r="O188" s="1">
        <v>44504.582094907404</v>
      </c>
      <c r="P188" s="1">
        <v>44504.820879629631</v>
      </c>
      <c r="Q188">
        <v>20535</v>
      </c>
      <c r="R188">
        <v>96</v>
      </c>
      <c r="S188" t="b">
        <v>0</v>
      </c>
      <c r="T188" t="s">
        <v>88</v>
      </c>
      <c r="U188" t="b">
        <v>0</v>
      </c>
      <c r="V188" t="s">
        <v>117</v>
      </c>
      <c r="W188" s="1">
        <v>44504.651886574073</v>
      </c>
      <c r="X188">
        <v>33</v>
      </c>
      <c r="Y188">
        <v>9</v>
      </c>
      <c r="Z188">
        <v>0</v>
      </c>
      <c r="AA188">
        <v>9</v>
      </c>
      <c r="AB188">
        <v>0</v>
      </c>
      <c r="AC188">
        <v>1</v>
      </c>
      <c r="AD188">
        <v>20</v>
      </c>
      <c r="AE188">
        <v>0</v>
      </c>
      <c r="AF188">
        <v>0</v>
      </c>
      <c r="AG188">
        <v>0</v>
      </c>
      <c r="AH188" t="s">
        <v>118</v>
      </c>
      <c r="AI188" s="1">
        <v>44504.820879629631</v>
      </c>
      <c r="AJ188">
        <v>63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20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>
      <c r="A189" t="s">
        <v>527</v>
      </c>
      <c r="B189" t="s">
        <v>80</v>
      </c>
      <c r="C189" t="s">
        <v>528</v>
      </c>
      <c r="D189" t="s">
        <v>82</v>
      </c>
      <c r="E189" s="2" t="str">
        <f>HYPERLINK("capsilon://?command=openfolder&amp;siteaddress=FAM.docvelocity-na8.net&amp;folderid=FX1C8C8DBB-D3B0-CCFB-3E9A-ED2772545B09","FX2111427")</f>
        <v>FX2111427</v>
      </c>
      <c r="F189" t="s">
        <v>19</v>
      </c>
      <c r="G189" t="s">
        <v>19</v>
      </c>
      <c r="H189" t="s">
        <v>83</v>
      </c>
      <c r="I189" t="s">
        <v>529</v>
      </c>
      <c r="J189">
        <v>62</v>
      </c>
      <c r="K189" t="s">
        <v>85</v>
      </c>
      <c r="L189" t="s">
        <v>86</v>
      </c>
      <c r="M189" t="s">
        <v>87</v>
      </c>
      <c r="N189">
        <v>1</v>
      </c>
      <c r="O189" s="1">
        <v>44504.588425925926</v>
      </c>
      <c r="P189" s="1">
        <v>44505.25472222222</v>
      </c>
      <c r="Q189">
        <v>56674</v>
      </c>
      <c r="R189">
        <v>894</v>
      </c>
      <c r="S189" t="b">
        <v>0</v>
      </c>
      <c r="T189" t="s">
        <v>88</v>
      </c>
      <c r="U189" t="b">
        <v>0</v>
      </c>
      <c r="V189" t="s">
        <v>190</v>
      </c>
      <c r="W189" s="1">
        <v>44505.25472222222</v>
      </c>
      <c r="X189">
        <v>359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62</v>
      </c>
      <c r="AE189">
        <v>0</v>
      </c>
      <c r="AF189">
        <v>0</v>
      </c>
      <c r="AG189">
        <v>4</v>
      </c>
      <c r="AH189" t="s">
        <v>88</v>
      </c>
      <c r="AI189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>
      <c r="A190" t="s">
        <v>530</v>
      </c>
      <c r="B190" t="s">
        <v>80</v>
      </c>
      <c r="C190" t="s">
        <v>531</v>
      </c>
      <c r="D190" t="s">
        <v>82</v>
      </c>
      <c r="E190" s="2" t="str">
        <f>HYPERLINK("capsilon://?command=openfolder&amp;siteaddress=FAM.docvelocity-na8.net&amp;folderid=FX4AD9D701-8CF4-2B47-FD77-3F703B617CCA","FX21111249")</f>
        <v>FX21111249</v>
      </c>
      <c r="F190" t="s">
        <v>19</v>
      </c>
      <c r="G190" t="s">
        <v>19</v>
      </c>
      <c r="H190" t="s">
        <v>83</v>
      </c>
      <c r="I190" t="s">
        <v>532</v>
      </c>
      <c r="J190">
        <v>52</v>
      </c>
      <c r="K190" t="s">
        <v>85</v>
      </c>
      <c r="L190" t="s">
        <v>86</v>
      </c>
      <c r="M190" t="s">
        <v>87</v>
      </c>
      <c r="N190">
        <v>1</v>
      </c>
      <c r="O190" s="1">
        <v>44504.589583333334</v>
      </c>
      <c r="P190" s="1">
        <v>44505.265219907407</v>
      </c>
      <c r="Q190">
        <v>57021</v>
      </c>
      <c r="R190">
        <v>1354</v>
      </c>
      <c r="S190" t="b">
        <v>0</v>
      </c>
      <c r="T190" t="s">
        <v>88</v>
      </c>
      <c r="U190" t="b">
        <v>0</v>
      </c>
      <c r="V190" t="s">
        <v>190</v>
      </c>
      <c r="W190" s="1">
        <v>44505.265219907407</v>
      </c>
      <c r="X190">
        <v>906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52</v>
      </c>
      <c r="AE190">
        <v>42</v>
      </c>
      <c r="AF190">
        <v>0</v>
      </c>
      <c r="AG190">
        <v>5</v>
      </c>
      <c r="AH190" t="s">
        <v>88</v>
      </c>
      <c r="AI190" t="s">
        <v>88</v>
      </c>
      <c r="AJ190" t="s">
        <v>88</v>
      </c>
      <c r="AK190" t="s">
        <v>88</v>
      </c>
      <c r="AL190" t="s">
        <v>88</v>
      </c>
      <c r="AM190" t="s">
        <v>88</v>
      </c>
      <c r="AN190" t="s">
        <v>88</v>
      </c>
      <c r="AO190" t="s">
        <v>88</v>
      </c>
      <c r="AP190" t="s">
        <v>88</v>
      </c>
      <c r="AQ190" t="s">
        <v>88</v>
      </c>
      <c r="AR190" t="s">
        <v>88</v>
      </c>
      <c r="AS190" t="s">
        <v>88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>
      <c r="A191" t="s">
        <v>533</v>
      </c>
      <c r="B191" t="s">
        <v>80</v>
      </c>
      <c r="C191" t="s">
        <v>531</v>
      </c>
      <c r="D191" t="s">
        <v>82</v>
      </c>
      <c r="E191" s="2" t="str">
        <f>HYPERLINK("capsilon://?command=openfolder&amp;siteaddress=FAM.docvelocity-na8.net&amp;folderid=FX4AD9D701-8CF4-2B47-FD77-3F703B617CCA","FX21111249")</f>
        <v>FX21111249</v>
      </c>
      <c r="F191" t="s">
        <v>19</v>
      </c>
      <c r="G191" t="s">
        <v>19</v>
      </c>
      <c r="H191" t="s">
        <v>83</v>
      </c>
      <c r="I191" t="s">
        <v>534</v>
      </c>
      <c r="J191">
        <v>26</v>
      </c>
      <c r="K191" t="s">
        <v>85</v>
      </c>
      <c r="L191" t="s">
        <v>86</v>
      </c>
      <c r="M191" t="s">
        <v>87</v>
      </c>
      <c r="N191">
        <v>1</v>
      </c>
      <c r="O191" s="1">
        <v>44504.589606481481</v>
      </c>
      <c r="P191" s="1">
        <v>44505.267905092594</v>
      </c>
      <c r="Q191">
        <v>58058</v>
      </c>
      <c r="R191">
        <v>547</v>
      </c>
      <c r="S191" t="b">
        <v>0</v>
      </c>
      <c r="T191" t="s">
        <v>88</v>
      </c>
      <c r="U191" t="b">
        <v>0</v>
      </c>
      <c r="V191" t="s">
        <v>190</v>
      </c>
      <c r="W191" s="1">
        <v>44505.267905092594</v>
      </c>
      <c r="X191">
        <v>231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26</v>
      </c>
      <c r="AE191">
        <v>21</v>
      </c>
      <c r="AF191">
        <v>0</v>
      </c>
      <c r="AG191">
        <v>2</v>
      </c>
      <c r="AH191" t="s">
        <v>88</v>
      </c>
      <c r="AI191" t="s">
        <v>88</v>
      </c>
      <c r="AJ191" t="s">
        <v>88</v>
      </c>
      <c r="AK191" t="s">
        <v>88</v>
      </c>
      <c r="AL191" t="s">
        <v>88</v>
      </c>
      <c r="AM191" t="s">
        <v>88</v>
      </c>
      <c r="AN191" t="s">
        <v>88</v>
      </c>
      <c r="AO191" t="s">
        <v>88</v>
      </c>
      <c r="AP191" t="s">
        <v>88</v>
      </c>
      <c r="AQ191" t="s">
        <v>88</v>
      </c>
      <c r="AR191" t="s">
        <v>88</v>
      </c>
      <c r="AS191" t="s">
        <v>88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>
      <c r="A192" t="s">
        <v>535</v>
      </c>
      <c r="B192" t="s">
        <v>80</v>
      </c>
      <c r="C192" t="s">
        <v>531</v>
      </c>
      <c r="D192" t="s">
        <v>82</v>
      </c>
      <c r="E192" s="2" t="str">
        <f>HYPERLINK("capsilon://?command=openfolder&amp;siteaddress=FAM.docvelocity-na8.net&amp;folderid=FX4AD9D701-8CF4-2B47-FD77-3F703B617CCA","FX21111249")</f>
        <v>FX21111249</v>
      </c>
      <c r="F192" t="s">
        <v>19</v>
      </c>
      <c r="G192" t="s">
        <v>19</v>
      </c>
      <c r="H192" t="s">
        <v>83</v>
      </c>
      <c r="I192" t="s">
        <v>536</v>
      </c>
      <c r="J192">
        <v>34</v>
      </c>
      <c r="K192" t="s">
        <v>85</v>
      </c>
      <c r="L192" t="s">
        <v>86</v>
      </c>
      <c r="M192" t="s">
        <v>87</v>
      </c>
      <c r="N192">
        <v>2</v>
      </c>
      <c r="O192" s="1">
        <v>44504.591331018521</v>
      </c>
      <c r="P192" s="1">
        <v>44504.823680555557</v>
      </c>
      <c r="Q192">
        <v>18687</v>
      </c>
      <c r="R192">
        <v>1388</v>
      </c>
      <c r="S192" t="b">
        <v>0</v>
      </c>
      <c r="T192" t="s">
        <v>88</v>
      </c>
      <c r="U192" t="b">
        <v>0</v>
      </c>
      <c r="V192" t="s">
        <v>123</v>
      </c>
      <c r="W192" s="1">
        <v>44504.675185185188</v>
      </c>
      <c r="X192">
        <v>1048</v>
      </c>
      <c r="Y192">
        <v>106</v>
      </c>
      <c r="Z192">
        <v>0</v>
      </c>
      <c r="AA192">
        <v>106</v>
      </c>
      <c r="AB192">
        <v>0</v>
      </c>
      <c r="AC192">
        <v>101</v>
      </c>
      <c r="AD192">
        <v>-72</v>
      </c>
      <c r="AE192">
        <v>0</v>
      </c>
      <c r="AF192">
        <v>0</v>
      </c>
      <c r="AG192">
        <v>0</v>
      </c>
      <c r="AH192" t="s">
        <v>118</v>
      </c>
      <c r="AI192" s="1">
        <v>44504.823680555557</v>
      </c>
      <c r="AJ192">
        <v>242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-72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>
      <c r="A193" t="s">
        <v>537</v>
      </c>
      <c r="B193" t="s">
        <v>80</v>
      </c>
      <c r="C193" t="s">
        <v>531</v>
      </c>
      <c r="D193" t="s">
        <v>82</v>
      </c>
      <c r="E193" s="2" t="str">
        <f>HYPERLINK("capsilon://?command=openfolder&amp;siteaddress=FAM.docvelocity-na8.net&amp;folderid=FX4AD9D701-8CF4-2B47-FD77-3F703B617CCA","FX21111249")</f>
        <v>FX21111249</v>
      </c>
      <c r="F193" t="s">
        <v>19</v>
      </c>
      <c r="G193" t="s">
        <v>19</v>
      </c>
      <c r="H193" t="s">
        <v>83</v>
      </c>
      <c r="I193" t="s">
        <v>538</v>
      </c>
      <c r="J193">
        <v>55</v>
      </c>
      <c r="K193" t="s">
        <v>85</v>
      </c>
      <c r="L193" t="s">
        <v>86</v>
      </c>
      <c r="M193" t="s">
        <v>87</v>
      </c>
      <c r="N193">
        <v>2</v>
      </c>
      <c r="O193" s="1">
        <v>44504.59138888889</v>
      </c>
      <c r="P193" s="1">
        <v>44504.826238425929</v>
      </c>
      <c r="Q193">
        <v>18778</v>
      </c>
      <c r="R193">
        <v>1513</v>
      </c>
      <c r="S193" t="b">
        <v>0</v>
      </c>
      <c r="T193" t="s">
        <v>88</v>
      </c>
      <c r="U193" t="b">
        <v>0</v>
      </c>
      <c r="V193" t="s">
        <v>123</v>
      </c>
      <c r="W193" s="1">
        <v>44504.685659722221</v>
      </c>
      <c r="X193">
        <v>905</v>
      </c>
      <c r="Y193">
        <v>111</v>
      </c>
      <c r="Z193">
        <v>0</v>
      </c>
      <c r="AA193">
        <v>111</v>
      </c>
      <c r="AB193">
        <v>0</v>
      </c>
      <c r="AC193">
        <v>106</v>
      </c>
      <c r="AD193">
        <v>-56</v>
      </c>
      <c r="AE193">
        <v>0</v>
      </c>
      <c r="AF193">
        <v>0</v>
      </c>
      <c r="AG193">
        <v>0</v>
      </c>
      <c r="AH193" t="s">
        <v>118</v>
      </c>
      <c r="AI193" s="1">
        <v>44504.826238425929</v>
      </c>
      <c r="AJ193">
        <v>220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-56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>
      <c r="A194" t="s">
        <v>539</v>
      </c>
      <c r="B194" t="s">
        <v>80</v>
      </c>
      <c r="C194" t="s">
        <v>531</v>
      </c>
      <c r="D194" t="s">
        <v>82</v>
      </c>
      <c r="E194" s="2" t="str">
        <f>HYPERLINK("capsilon://?command=openfolder&amp;siteaddress=FAM.docvelocity-na8.net&amp;folderid=FX4AD9D701-8CF4-2B47-FD77-3F703B617CCA","FX21111249")</f>
        <v>FX21111249</v>
      </c>
      <c r="F194" t="s">
        <v>19</v>
      </c>
      <c r="G194" t="s">
        <v>19</v>
      </c>
      <c r="H194" t="s">
        <v>83</v>
      </c>
      <c r="I194" t="s">
        <v>540</v>
      </c>
      <c r="J194">
        <v>55</v>
      </c>
      <c r="K194" t="s">
        <v>85</v>
      </c>
      <c r="L194" t="s">
        <v>86</v>
      </c>
      <c r="M194" t="s">
        <v>87</v>
      </c>
      <c r="N194">
        <v>2</v>
      </c>
      <c r="O194" s="1">
        <v>44504.592997685184</v>
      </c>
      <c r="P194" s="1">
        <v>44504.828611111108</v>
      </c>
      <c r="Q194">
        <v>19628</v>
      </c>
      <c r="R194">
        <v>729</v>
      </c>
      <c r="S194" t="b">
        <v>0</v>
      </c>
      <c r="T194" t="s">
        <v>88</v>
      </c>
      <c r="U194" t="b">
        <v>0</v>
      </c>
      <c r="V194" t="s">
        <v>186</v>
      </c>
      <c r="W194" s="1">
        <v>44504.667685185188</v>
      </c>
      <c r="X194">
        <v>520</v>
      </c>
      <c r="Y194">
        <v>91</v>
      </c>
      <c r="Z194">
        <v>0</v>
      </c>
      <c r="AA194">
        <v>91</v>
      </c>
      <c r="AB194">
        <v>0</v>
      </c>
      <c r="AC194">
        <v>80</v>
      </c>
      <c r="AD194">
        <v>-36</v>
      </c>
      <c r="AE194">
        <v>0</v>
      </c>
      <c r="AF194">
        <v>0</v>
      </c>
      <c r="AG194">
        <v>0</v>
      </c>
      <c r="AH194" t="s">
        <v>118</v>
      </c>
      <c r="AI194" s="1">
        <v>44504.828611111108</v>
      </c>
      <c r="AJ194">
        <v>204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-36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>
      <c r="A195" t="s">
        <v>541</v>
      </c>
      <c r="B195" t="s">
        <v>80</v>
      </c>
      <c r="C195" t="s">
        <v>531</v>
      </c>
      <c r="D195" t="s">
        <v>82</v>
      </c>
      <c r="E195" s="2" t="str">
        <f>HYPERLINK("capsilon://?command=openfolder&amp;siteaddress=FAM.docvelocity-na8.net&amp;folderid=FX4AD9D701-8CF4-2B47-FD77-3F703B617CCA","FX21111249")</f>
        <v>FX21111249</v>
      </c>
      <c r="F195" t="s">
        <v>19</v>
      </c>
      <c r="G195" t="s">
        <v>19</v>
      </c>
      <c r="H195" t="s">
        <v>83</v>
      </c>
      <c r="I195" t="s">
        <v>542</v>
      </c>
      <c r="J195">
        <v>55</v>
      </c>
      <c r="K195" t="s">
        <v>85</v>
      </c>
      <c r="L195" t="s">
        <v>86</v>
      </c>
      <c r="M195" t="s">
        <v>87</v>
      </c>
      <c r="N195">
        <v>2</v>
      </c>
      <c r="O195" s="1">
        <v>44504.593148148146</v>
      </c>
      <c r="P195" s="1">
        <v>44504.831412037034</v>
      </c>
      <c r="Q195">
        <v>19872</v>
      </c>
      <c r="R195">
        <v>714</v>
      </c>
      <c r="S195" t="b">
        <v>0</v>
      </c>
      <c r="T195" t="s">
        <v>88</v>
      </c>
      <c r="U195" t="b">
        <v>0</v>
      </c>
      <c r="V195" t="s">
        <v>186</v>
      </c>
      <c r="W195" s="1">
        <v>44504.673113425924</v>
      </c>
      <c r="X195">
        <v>468</v>
      </c>
      <c r="Y195">
        <v>111</v>
      </c>
      <c r="Z195">
        <v>0</v>
      </c>
      <c r="AA195">
        <v>111</v>
      </c>
      <c r="AB195">
        <v>0</v>
      </c>
      <c r="AC195">
        <v>82</v>
      </c>
      <c r="AD195">
        <v>-56</v>
      </c>
      <c r="AE195">
        <v>0</v>
      </c>
      <c r="AF195">
        <v>0</v>
      </c>
      <c r="AG195">
        <v>0</v>
      </c>
      <c r="AH195" t="s">
        <v>118</v>
      </c>
      <c r="AI195" s="1">
        <v>44504.831412037034</v>
      </c>
      <c r="AJ195">
        <v>225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-56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>
      <c r="A196" t="s">
        <v>543</v>
      </c>
      <c r="B196" t="s">
        <v>80</v>
      </c>
      <c r="C196" t="s">
        <v>544</v>
      </c>
      <c r="D196" t="s">
        <v>82</v>
      </c>
      <c r="E196" s="2" t="str">
        <f>HYPERLINK("capsilon://?command=openfolder&amp;siteaddress=FAM.docvelocity-na8.net&amp;folderid=FX0560915F-75B7-5781-D491-435199AC6DB9","FX21111561")</f>
        <v>FX21111561</v>
      </c>
      <c r="F196" t="s">
        <v>19</v>
      </c>
      <c r="G196" t="s">
        <v>19</v>
      </c>
      <c r="H196" t="s">
        <v>83</v>
      </c>
      <c r="I196" t="s">
        <v>545</v>
      </c>
      <c r="J196">
        <v>167</v>
      </c>
      <c r="K196" t="s">
        <v>85</v>
      </c>
      <c r="L196" t="s">
        <v>86</v>
      </c>
      <c r="M196" t="s">
        <v>87</v>
      </c>
      <c r="N196">
        <v>1</v>
      </c>
      <c r="O196" s="1">
        <v>44504.599606481483</v>
      </c>
      <c r="P196" s="1">
        <v>44505.277002314811</v>
      </c>
      <c r="Q196">
        <v>57351</v>
      </c>
      <c r="R196">
        <v>1176</v>
      </c>
      <c r="S196" t="b">
        <v>0</v>
      </c>
      <c r="T196" t="s">
        <v>88</v>
      </c>
      <c r="U196" t="b">
        <v>0</v>
      </c>
      <c r="V196" t="s">
        <v>190</v>
      </c>
      <c r="W196" s="1">
        <v>44505.277002314811</v>
      </c>
      <c r="X196">
        <v>785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167</v>
      </c>
      <c r="AE196">
        <v>149</v>
      </c>
      <c r="AF196">
        <v>0</v>
      </c>
      <c r="AG196">
        <v>7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>
      <c r="A197" t="s">
        <v>546</v>
      </c>
      <c r="B197" t="s">
        <v>80</v>
      </c>
      <c r="C197" t="s">
        <v>422</v>
      </c>
      <c r="D197" t="s">
        <v>82</v>
      </c>
      <c r="E197" s="2" t="str">
        <f>HYPERLINK("capsilon://?command=openfolder&amp;siteaddress=FAM.docvelocity-na8.net&amp;folderid=FX381D61AB-7BB4-04BF-827B-A684F55F291A","FX21111664")</f>
        <v>FX21111664</v>
      </c>
      <c r="F197" t="s">
        <v>19</v>
      </c>
      <c r="G197" t="s">
        <v>19</v>
      </c>
      <c r="H197" t="s">
        <v>83</v>
      </c>
      <c r="I197" t="s">
        <v>547</v>
      </c>
      <c r="J197">
        <v>29</v>
      </c>
      <c r="K197" t="s">
        <v>85</v>
      </c>
      <c r="L197" t="s">
        <v>86</v>
      </c>
      <c r="M197" t="s">
        <v>87</v>
      </c>
      <c r="N197">
        <v>2</v>
      </c>
      <c r="O197" s="1">
        <v>44504.602719907409</v>
      </c>
      <c r="P197" s="1">
        <v>44504.832430555558</v>
      </c>
      <c r="Q197">
        <v>19688</v>
      </c>
      <c r="R197">
        <v>159</v>
      </c>
      <c r="S197" t="b">
        <v>0</v>
      </c>
      <c r="T197" t="s">
        <v>88</v>
      </c>
      <c r="U197" t="b">
        <v>0</v>
      </c>
      <c r="V197" t="s">
        <v>117</v>
      </c>
      <c r="W197" s="1">
        <v>44504.657916666663</v>
      </c>
      <c r="X197">
        <v>43</v>
      </c>
      <c r="Y197">
        <v>9</v>
      </c>
      <c r="Z197">
        <v>0</v>
      </c>
      <c r="AA197">
        <v>9</v>
      </c>
      <c r="AB197">
        <v>0</v>
      </c>
      <c r="AC197">
        <v>2</v>
      </c>
      <c r="AD197">
        <v>20</v>
      </c>
      <c r="AE197">
        <v>0</v>
      </c>
      <c r="AF197">
        <v>0</v>
      </c>
      <c r="AG197">
        <v>0</v>
      </c>
      <c r="AH197" t="s">
        <v>90</v>
      </c>
      <c r="AI197" s="1">
        <v>44504.832430555558</v>
      </c>
      <c r="AJ197">
        <v>116</v>
      </c>
      <c r="AK197">
        <v>0</v>
      </c>
      <c r="AL197">
        <v>0</v>
      </c>
      <c r="AM197">
        <v>0</v>
      </c>
      <c r="AN197">
        <v>0</v>
      </c>
      <c r="AO197">
        <v>2</v>
      </c>
      <c r="AP197">
        <v>20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>
      <c r="A198" t="s">
        <v>548</v>
      </c>
      <c r="B198" t="s">
        <v>80</v>
      </c>
      <c r="C198" t="s">
        <v>549</v>
      </c>
      <c r="D198" t="s">
        <v>82</v>
      </c>
      <c r="E198" s="2" t="str">
        <f>HYPERLINK("capsilon://?command=openfolder&amp;siteaddress=FAM.docvelocity-na8.net&amp;folderid=FX8543363B-FA07-D610-793A-C373045E2E75","FX21111707")</f>
        <v>FX21111707</v>
      </c>
      <c r="F198" t="s">
        <v>19</v>
      </c>
      <c r="G198" t="s">
        <v>19</v>
      </c>
      <c r="H198" t="s">
        <v>83</v>
      </c>
      <c r="I198" t="s">
        <v>550</v>
      </c>
      <c r="J198">
        <v>29</v>
      </c>
      <c r="K198" t="s">
        <v>85</v>
      </c>
      <c r="L198" t="s">
        <v>86</v>
      </c>
      <c r="M198" t="s">
        <v>87</v>
      </c>
      <c r="N198">
        <v>2</v>
      </c>
      <c r="O198" s="1">
        <v>44504.612638888888</v>
      </c>
      <c r="P198" s="1">
        <v>44504.832187499997</v>
      </c>
      <c r="Q198">
        <v>18853</v>
      </c>
      <c r="R198">
        <v>116</v>
      </c>
      <c r="S198" t="b">
        <v>0</v>
      </c>
      <c r="T198" t="s">
        <v>88</v>
      </c>
      <c r="U198" t="b">
        <v>0</v>
      </c>
      <c r="V198" t="s">
        <v>117</v>
      </c>
      <c r="W198" s="1">
        <v>44504.658506944441</v>
      </c>
      <c r="X198">
        <v>50</v>
      </c>
      <c r="Y198">
        <v>9</v>
      </c>
      <c r="Z198">
        <v>0</v>
      </c>
      <c r="AA198">
        <v>9</v>
      </c>
      <c r="AB198">
        <v>0</v>
      </c>
      <c r="AC198">
        <v>1</v>
      </c>
      <c r="AD198">
        <v>20</v>
      </c>
      <c r="AE198">
        <v>0</v>
      </c>
      <c r="AF198">
        <v>0</v>
      </c>
      <c r="AG198">
        <v>0</v>
      </c>
      <c r="AH198" t="s">
        <v>118</v>
      </c>
      <c r="AI198" s="1">
        <v>44504.832187499997</v>
      </c>
      <c r="AJ198">
        <v>66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20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>
      <c r="A199" t="s">
        <v>551</v>
      </c>
      <c r="B199" t="s">
        <v>80</v>
      </c>
      <c r="C199" t="s">
        <v>430</v>
      </c>
      <c r="D199" t="s">
        <v>82</v>
      </c>
      <c r="E199" s="2" t="str">
        <f>HYPERLINK("capsilon://?command=openfolder&amp;siteaddress=FAM.docvelocity-na8.net&amp;folderid=FX7A49E145-B7C7-5EFA-2CF1-78F50DB7431A","FX21111907")</f>
        <v>FX21111907</v>
      </c>
      <c r="F199" t="s">
        <v>19</v>
      </c>
      <c r="G199" t="s">
        <v>19</v>
      </c>
      <c r="H199" t="s">
        <v>83</v>
      </c>
      <c r="I199" t="s">
        <v>552</v>
      </c>
      <c r="J199">
        <v>29</v>
      </c>
      <c r="K199" t="s">
        <v>85</v>
      </c>
      <c r="L199" t="s">
        <v>86</v>
      </c>
      <c r="M199" t="s">
        <v>87</v>
      </c>
      <c r="N199">
        <v>2</v>
      </c>
      <c r="O199" s="1">
        <v>44504.627881944441</v>
      </c>
      <c r="P199" s="1">
        <v>44504.832789351851</v>
      </c>
      <c r="Q199">
        <v>17601</v>
      </c>
      <c r="R199">
        <v>103</v>
      </c>
      <c r="S199" t="b">
        <v>0</v>
      </c>
      <c r="T199" t="s">
        <v>88</v>
      </c>
      <c r="U199" t="b">
        <v>0</v>
      </c>
      <c r="V199" t="s">
        <v>117</v>
      </c>
      <c r="W199" s="1">
        <v>44504.659039351849</v>
      </c>
      <c r="X199">
        <v>45</v>
      </c>
      <c r="Y199">
        <v>9</v>
      </c>
      <c r="Z199">
        <v>0</v>
      </c>
      <c r="AA199">
        <v>9</v>
      </c>
      <c r="AB199">
        <v>0</v>
      </c>
      <c r="AC199">
        <v>1</v>
      </c>
      <c r="AD199">
        <v>20</v>
      </c>
      <c r="AE199">
        <v>0</v>
      </c>
      <c r="AF199">
        <v>0</v>
      </c>
      <c r="AG199">
        <v>0</v>
      </c>
      <c r="AH199" t="s">
        <v>118</v>
      </c>
      <c r="AI199" s="1">
        <v>44504.832789351851</v>
      </c>
      <c r="AJ199">
        <v>51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20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>
      <c r="A200" t="s">
        <v>553</v>
      </c>
      <c r="B200" t="s">
        <v>80</v>
      </c>
      <c r="C200" t="s">
        <v>554</v>
      </c>
      <c r="D200" t="s">
        <v>82</v>
      </c>
      <c r="E200" s="2" t="str">
        <f>HYPERLINK("capsilon://?command=openfolder&amp;siteaddress=FAM.docvelocity-na8.net&amp;folderid=FX6EC61BA6-012B-4DA4-2210-445509108DFF","FX21111546")</f>
        <v>FX21111546</v>
      </c>
      <c r="F200" t="s">
        <v>19</v>
      </c>
      <c r="G200" t="s">
        <v>19</v>
      </c>
      <c r="H200" t="s">
        <v>83</v>
      </c>
      <c r="I200" t="s">
        <v>555</v>
      </c>
      <c r="J200">
        <v>57</v>
      </c>
      <c r="K200" t="s">
        <v>85</v>
      </c>
      <c r="L200" t="s">
        <v>86</v>
      </c>
      <c r="M200" t="s">
        <v>87</v>
      </c>
      <c r="N200">
        <v>1</v>
      </c>
      <c r="O200" s="1">
        <v>44504.63795138889</v>
      </c>
      <c r="P200" s="1">
        <v>44505.280173611114</v>
      </c>
      <c r="Q200">
        <v>54761</v>
      </c>
      <c r="R200">
        <v>727</v>
      </c>
      <c r="S200" t="b">
        <v>0</v>
      </c>
      <c r="T200" t="s">
        <v>88</v>
      </c>
      <c r="U200" t="b">
        <v>0</v>
      </c>
      <c r="V200" t="s">
        <v>190</v>
      </c>
      <c r="W200" s="1">
        <v>44505.280173611114</v>
      </c>
      <c r="X200">
        <v>273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57</v>
      </c>
      <c r="AE200">
        <v>48</v>
      </c>
      <c r="AF200">
        <v>0</v>
      </c>
      <c r="AG200">
        <v>3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>
      <c r="A201" t="s">
        <v>556</v>
      </c>
      <c r="B201" t="s">
        <v>80</v>
      </c>
      <c r="C201" t="s">
        <v>557</v>
      </c>
      <c r="D201" t="s">
        <v>82</v>
      </c>
      <c r="E201" s="2" t="str">
        <f>HYPERLINK("capsilon://?command=openfolder&amp;siteaddress=FAM.docvelocity-na8.net&amp;folderid=FX972E88AE-8954-649D-0607-0A9A04366C2A","FX21111529")</f>
        <v>FX21111529</v>
      </c>
      <c r="F201" t="s">
        <v>19</v>
      </c>
      <c r="G201" t="s">
        <v>19</v>
      </c>
      <c r="H201" t="s">
        <v>83</v>
      </c>
      <c r="I201" t="s">
        <v>558</v>
      </c>
      <c r="J201">
        <v>99</v>
      </c>
      <c r="K201" t="s">
        <v>85</v>
      </c>
      <c r="L201" t="s">
        <v>86</v>
      </c>
      <c r="M201" t="s">
        <v>87</v>
      </c>
      <c r="N201">
        <v>1</v>
      </c>
      <c r="O201" s="1">
        <v>44504.640914351854</v>
      </c>
      <c r="P201" s="1">
        <v>44505.282708333332</v>
      </c>
      <c r="Q201">
        <v>54959</v>
      </c>
      <c r="R201">
        <v>492</v>
      </c>
      <c r="S201" t="b">
        <v>0</v>
      </c>
      <c r="T201" t="s">
        <v>88</v>
      </c>
      <c r="U201" t="b">
        <v>0</v>
      </c>
      <c r="V201" t="s">
        <v>190</v>
      </c>
      <c r="W201" s="1">
        <v>44505.282708333332</v>
      </c>
      <c r="X201">
        <v>218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99</v>
      </c>
      <c r="AE201">
        <v>95</v>
      </c>
      <c r="AF201">
        <v>0</v>
      </c>
      <c r="AG201">
        <v>3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>
      <c r="A202" t="s">
        <v>559</v>
      </c>
      <c r="B202" t="s">
        <v>80</v>
      </c>
      <c r="C202" t="s">
        <v>557</v>
      </c>
      <c r="D202" t="s">
        <v>82</v>
      </c>
      <c r="E202" s="2" t="str">
        <f>HYPERLINK("capsilon://?command=openfolder&amp;siteaddress=FAM.docvelocity-na8.net&amp;folderid=FX972E88AE-8954-649D-0607-0A9A04366C2A","FX21111529")</f>
        <v>FX21111529</v>
      </c>
      <c r="F202" t="s">
        <v>19</v>
      </c>
      <c r="G202" t="s">
        <v>19</v>
      </c>
      <c r="H202" t="s">
        <v>83</v>
      </c>
      <c r="I202" t="s">
        <v>560</v>
      </c>
      <c r="J202">
        <v>26</v>
      </c>
      <c r="K202" t="s">
        <v>85</v>
      </c>
      <c r="L202" t="s">
        <v>86</v>
      </c>
      <c r="M202" t="s">
        <v>87</v>
      </c>
      <c r="N202">
        <v>1</v>
      </c>
      <c r="O202" s="1">
        <v>44504.641296296293</v>
      </c>
      <c r="P202" s="1">
        <v>44505.285416666666</v>
      </c>
      <c r="Q202">
        <v>55275</v>
      </c>
      <c r="R202">
        <v>377</v>
      </c>
      <c r="S202" t="b">
        <v>0</v>
      </c>
      <c r="T202" t="s">
        <v>88</v>
      </c>
      <c r="U202" t="b">
        <v>0</v>
      </c>
      <c r="V202" t="s">
        <v>190</v>
      </c>
      <c r="W202" s="1">
        <v>44505.285416666666</v>
      </c>
      <c r="X202">
        <v>153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26</v>
      </c>
      <c r="AE202">
        <v>21</v>
      </c>
      <c r="AF202">
        <v>0</v>
      </c>
      <c r="AG202">
        <v>2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>
      <c r="A203" t="s">
        <v>561</v>
      </c>
      <c r="B203" t="s">
        <v>80</v>
      </c>
      <c r="C203" t="s">
        <v>557</v>
      </c>
      <c r="D203" t="s">
        <v>82</v>
      </c>
      <c r="E203" s="2" t="str">
        <f>HYPERLINK("capsilon://?command=openfolder&amp;siteaddress=FAM.docvelocity-na8.net&amp;folderid=FX972E88AE-8954-649D-0607-0A9A04366C2A","FX21111529")</f>
        <v>FX21111529</v>
      </c>
      <c r="F203" t="s">
        <v>19</v>
      </c>
      <c r="G203" t="s">
        <v>19</v>
      </c>
      <c r="H203" t="s">
        <v>83</v>
      </c>
      <c r="I203" t="s">
        <v>562</v>
      </c>
      <c r="J203">
        <v>26</v>
      </c>
      <c r="K203" t="s">
        <v>85</v>
      </c>
      <c r="L203" t="s">
        <v>86</v>
      </c>
      <c r="M203" t="s">
        <v>87</v>
      </c>
      <c r="N203">
        <v>1</v>
      </c>
      <c r="O203" s="1">
        <v>44504.641851851855</v>
      </c>
      <c r="P203" s="1">
        <v>44505.331562500003</v>
      </c>
      <c r="Q203">
        <v>59055</v>
      </c>
      <c r="R203">
        <v>536</v>
      </c>
      <c r="S203" t="b">
        <v>0</v>
      </c>
      <c r="T203" t="s">
        <v>88</v>
      </c>
      <c r="U203" t="b">
        <v>0</v>
      </c>
      <c r="V203" t="s">
        <v>190</v>
      </c>
      <c r="W203" s="1">
        <v>44505.331562500003</v>
      </c>
      <c r="X203">
        <v>359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26</v>
      </c>
      <c r="AE203">
        <v>21</v>
      </c>
      <c r="AF203">
        <v>0</v>
      </c>
      <c r="AG203">
        <v>2</v>
      </c>
      <c r="AH203" t="s">
        <v>88</v>
      </c>
      <c r="AI203" t="s">
        <v>88</v>
      </c>
      <c r="AJ203" t="s">
        <v>88</v>
      </c>
      <c r="AK203" t="s">
        <v>88</v>
      </c>
      <c r="AL203" t="s">
        <v>88</v>
      </c>
      <c r="AM203" t="s">
        <v>88</v>
      </c>
      <c r="AN203" t="s">
        <v>88</v>
      </c>
      <c r="AO203" t="s">
        <v>88</v>
      </c>
      <c r="AP203" t="s">
        <v>88</v>
      </c>
      <c r="AQ203" t="s">
        <v>88</v>
      </c>
      <c r="AR203" t="s">
        <v>88</v>
      </c>
      <c r="AS203" t="s">
        <v>88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>
      <c r="A204" t="s">
        <v>563</v>
      </c>
      <c r="B204" t="s">
        <v>80</v>
      </c>
      <c r="C204" t="s">
        <v>557</v>
      </c>
      <c r="D204" t="s">
        <v>82</v>
      </c>
      <c r="E204" s="2" t="str">
        <f>HYPERLINK("capsilon://?command=openfolder&amp;siteaddress=FAM.docvelocity-na8.net&amp;folderid=FX972E88AE-8954-649D-0607-0A9A04366C2A","FX21111529")</f>
        <v>FX21111529</v>
      </c>
      <c r="F204" t="s">
        <v>19</v>
      </c>
      <c r="G204" t="s">
        <v>19</v>
      </c>
      <c r="H204" t="s">
        <v>83</v>
      </c>
      <c r="I204" t="s">
        <v>564</v>
      </c>
      <c r="J204">
        <v>106</v>
      </c>
      <c r="K204" t="s">
        <v>85</v>
      </c>
      <c r="L204" t="s">
        <v>86</v>
      </c>
      <c r="M204" t="s">
        <v>87</v>
      </c>
      <c r="N204">
        <v>1</v>
      </c>
      <c r="O204" s="1">
        <v>44504.64565972222</v>
      </c>
      <c r="P204" s="1">
        <v>44505.332939814813</v>
      </c>
      <c r="Q204">
        <v>59026</v>
      </c>
      <c r="R204">
        <v>355</v>
      </c>
      <c r="S204" t="b">
        <v>0</v>
      </c>
      <c r="T204" t="s">
        <v>88</v>
      </c>
      <c r="U204" t="b">
        <v>0</v>
      </c>
      <c r="V204" t="s">
        <v>190</v>
      </c>
      <c r="W204" s="1">
        <v>44505.332939814813</v>
      </c>
      <c r="X204">
        <v>118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106</v>
      </c>
      <c r="AE204">
        <v>102</v>
      </c>
      <c r="AF204">
        <v>0</v>
      </c>
      <c r="AG204">
        <v>3</v>
      </c>
      <c r="AH204" t="s">
        <v>88</v>
      </c>
      <c r="AI204" t="s">
        <v>88</v>
      </c>
      <c r="AJ204" t="s">
        <v>88</v>
      </c>
      <c r="AK204" t="s">
        <v>88</v>
      </c>
      <c r="AL204" t="s">
        <v>88</v>
      </c>
      <c r="AM204" t="s">
        <v>88</v>
      </c>
      <c r="AN204" t="s">
        <v>88</v>
      </c>
      <c r="AO204" t="s">
        <v>88</v>
      </c>
      <c r="AP204" t="s">
        <v>88</v>
      </c>
      <c r="AQ204" t="s">
        <v>88</v>
      </c>
      <c r="AR204" t="s">
        <v>88</v>
      </c>
      <c r="AS204" t="s">
        <v>88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>
      <c r="A205" t="s">
        <v>565</v>
      </c>
      <c r="B205" t="s">
        <v>80</v>
      </c>
      <c r="C205" t="s">
        <v>566</v>
      </c>
      <c r="D205" t="s">
        <v>82</v>
      </c>
      <c r="E205" s="2" t="str">
        <f>HYPERLINK("capsilon://?command=openfolder&amp;siteaddress=FAM.docvelocity-na8.net&amp;folderid=FX4BF02AF5-DEB1-F820-4623-A07C4DC6E5E6","FX21111571")</f>
        <v>FX21111571</v>
      </c>
      <c r="F205" t="s">
        <v>19</v>
      </c>
      <c r="G205" t="s">
        <v>19</v>
      </c>
      <c r="H205" t="s">
        <v>83</v>
      </c>
      <c r="I205" t="s">
        <v>567</v>
      </c>
      <c r="J205">
        <v>66</v>
      </c>
      <c r="K205" t="s">
        <v>85</v>
      </c>
      <c r="L205" t="s">
        <v>86</v>
      </c>
      <c r="M205" t="s">
        <v>87</v>
      </c>
      <c r="N205">
        <v>2</v>
      </c>
      <c r="O205" s="1">
        <v>44504.645798611113</v>
      </c>
      <c r="P205" s="1">
        <v>44505.189849537041</v>
      </c>
      <c r="Q205">
        <v>44976</v>
      </c>
      <c r="R205">
        <v>2030</v>
      </c>
      <c r="S205" t="b">
        <v>0</v>
      </c>
      <c r="T205" t="s">
        <v>88</v>
      </c>
      <c r="U205" t="b">
        <v>0</v>
      </c>
      <c r="V205" t="s">
        <v>131</v>
      </c>
      <c r="W205" s="1">
        <v>44504.723055555558</v>
      </c>
      <c r="X205">
        <v>1058</v>
      </c>
      <c r="Y205">
        <v>74</v>
      </c>
      <c r="Z205">
        <v>0</v>
      </c>
      <c r="AA205">
        <v>74</v>
      </c>
      <c r="AB205">
        <v>0</v>
      </c>
      <c r="AC205">
        <v>59</v>
      </c>
      <c r="AD205">
        <v>-8</v>
      </c>
      <c r="AE205">
        <v>0</v>
      </c>
      <c r="AF205">
        <v>0</v>
      </c>
      <c r="AG205">
        <v>0</v>
      </c>
      <c r="AH205" t="s">
        <v>99</v>
      </c>
      <c r="AI205" s="1">
        <v>44505.189849537041</v>
      </c>
      <c r="AJ205">
        <v>769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-9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>
      <c r="A206" t="s">
        <v>568</v>
      </c>
      <c r="B206" t="s">
        <v>80</v>
      </c>
      <c r="C206" t="s">
        <v>566</v>
      </c>
      <c r="D206" t="s">
        <v>82</v>
      </c>
      <c r="E206" s="2" t="str">
        <f>HYPERLINK("capsilon://?command=openfolder&amp;siteaddress=FAM.docvelocity-na8.net&amp;folderid=FX4BF02AF5-DEB1-F820-4623-A07C4DC6E5E6","FX21111571")</f>
        <v>FX21111571</v>
      </c>
      <c r="F206" t="s">
        <v>19</v>
      </c>
      <c r="G206" t="s">
        <v>19</v>
      </c>
      <c r="H206" t="s">
        <v>83</v>
      </c>
      <c r="I206" t="s">
        <v>569</v>
      </c>
      <c r="J206">
        <v>26</v>
      </c>
      <c r="K206" t="s">
        <v>85</v>
      </c>
      <c r="L206" t="s">
        <v>86</v>
      </c>
      <c r="M206" t="s">
        <v>87</v>
      </c>
      <c r="N206">
        <v>2</v>
      </c>
      <c r="O206" s="1">
        <v>44504.646249999998</v>
      </c>
      <c r="P206" s="1">
        <v>44505.192106481481</v>
      </c>
      <c r="Q206">
        <v>46882</v>
      </c>
      <c r="R206">
        <v>280</v>
      </c>
      <c r="S206" t="b">
        <v>0</v>
      </c>
      <c r="T206" t="s">
        <v>88</v>
      </c>
      <c r="U206" t="b">
        <v>0</v>
      </c>
      <c r="V206" t="s">
        <v>186</v>
      </c>
      <c r="W206" s="1">
        <v>44504.715219907404</v>
      </c>
      <c r="X206">
        <v>86</v>
      </c>
      <c r="Y206">
        <v>21</v>
      </c>
      <c r="Z206">
        <v>0</v>
      </c>
      <c r="AA206">
        <v>21</v>
      </c>
      <c r="AB206">
        <v>0</v>
      </c>
      <c r="AC206">
        <v>1</v>
      </c>
      <c r="AD206">
        <v>5</v>
      </c>
      <c r="AE206">
        <v>0</v>
      </c>
      <c r="AF206">
        <v>0</v>
      </c>
      <c r="AG206">
        <v>0</v>
      </c>
      <c r="AH206" t="s">
        <v>99</v>
      </c>
      <c r="AI206" s="1">
        <v>44505.192106481481</v>
      </c>
      <c r="AJ206">
        <v>194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5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>
      <c r="A207" t="s">
        <v>570</v>
      </c>
      <c r="B207" t="s">
        <v>80</v>
      </c>
      <c r="C207" t="s">
        <v>566</v>
      </c>
      <c r="D207" t="s">
        <v>82</v>
      </c>
      <c r="E207" s="2" t="str">
        <f>HYPERLINK("capsilon://?command=openfolder&amp;siteaddress=FAM.docvelocity-na8.net&amp;folderid=FX4BF02AF5-DEB1-F820-4623-A07C4DC6E5E6","FX21111571")</f>
        <v>FX21111571</v>
      </c>
      <c r="F207" t="s">
        <v>19</v>
      </c>
      <c r="G207" t="s">
        <v>19</v>
      </c>
      <c r="H207" t="s">
        <v>83</v>
      </c>
      <c r="I207" t="s">
        <v>571</v>
      </c>
      <c r="J207">
        <v>40</v>
      </c>
      <c r="K207" t="s">
        <v>85</v>
      </c>
      <c r="L207" t="s">
        <v>86</v>
      </c>
      <c r="M207" t="s">
        <v>87</v>
      </c>
      <c r="N207">
        <v>2</v>
      </c>
      <c r="O207" s="1">
        <v>44504.646817129629</v>
      </c>
      <c r="P207" s="1">
        <v>44505.494108796294</v>
      </c>
      <c r="Q207">
        <v>71665</v>
      </c>
      <c r="R207">
        <v>1541</v>
      </c>
      <c r="S207" t="b">
        <v>0</v>
      </c>
      <c r="T207" t="s">
        <v>88</v>
      </c>
      <c r="U207" t="b">
        <v>0</v>
      </c>
      <c r="V207" t="s">
        <v>131</v>
      </c>
      <c r="W207" s="1">
        <v>44504.731990740744</v>
      </c>
      <c r="X207">
        <v>771</v>
      </c>
      <c r="Y207">
        <v>74</v>
      </c>
      <c r="Z207">
        <v>0</v>
      </c>
      <c r="AA207">
        <v>74</v>
      </c>
      <c r="AB207">
        <v>0</v>
      </c>
      <c r="AC207">
        <v>57</v>
      </c>
      <c r="AD207">
        <v>-34</v>
      </c>
      <c r="AE207">
        <v>0</v>
      </c>
      <c r="AF207">
        <v>0</v>
      </c>
      <c r="AG207">
        <v>0</v>
      </c>
      <c r="AH207" t="s">
        <v>90</v>
      </c>
      <c r="AI207" s="1">
        <v>44505.494108796294</v>
      </c>
      <c r="AJ207">
        <v>693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-34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>
      <c r="A208" t="s">
        <v>572</v>
      </c>
      <c r="B208" t="s">
        <v>80</v>
      </c>
      <c r="C208" t="s">
        <v>573</v>
      </c>
      <c r="D208" t="s">
        <v>82</v>
      </c>
      <c r="E208" s="2" t="str">
        <f>HYPERLINK("capsilon://?command=openfolder&amp;siteaddress=FAM.docvelocity-na8.net&amp;folderid=FX59C60B61-6C7A-22FE-D126-CE96E9A399F4","FX21111755")</f>
        <v>FX21111755</v>
      </c>
      <c r="F208" t="s">
        <v>19</v>
      </c>
      <c r="G208" t="s">
        <v>19</v>
      </c>
      <c r="H208" t="s">
        <v>83</v>
      </c>
      <c r="I208" t="s">
        <v>574</v>
      </c>
      <c r="J208">
        <v>31</v>
      </c>
      <c r="K208" t="s">
        <v>85</v>
      </c>
      <c r="L208" t="s">
        <v>86</v>
      </c>
      <c r="M208" t="s">
        <v>87</v>
      </c>
      <c r="N208">
        <v>1</v>
      </c>
      <c r="O208" s="1">
        <v>44504.651435185187</v>
      </c>
      <c r="P208" s="1">
        <v>44505.344918981478</v>
      </c>
      <c r="Q208">
        <v>59620</v>
      </c>
      <c r="R208">
        <v>297</v>
      </c>
      <c r="S208" t="b">
        <v>0</v>
      </c>
      <c r="T208" t="s">
        <v>88</v>
      </c>
      <c r="U208" t="b">
        <v>0</v>
      </c>
      <c r="V208" t="s">
        <v>190</v>
      </c>
      <c r="W208" s="1">
        <v>44505.344918981478</v>
      </c>
      <c r="X208">
        <v>130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31</v>
      </c>
      <c r="AE208">
        <v>27</v>
      </c>
      <c r="AF208">
        <v>0</v>
      </c>
      <c r="AG208">
        <v>4</v>
      </c>
      <c r="AH208" t="s">
        <v>88</v>
      </c>
      <c r="AI208" t="s">
        <v>88</v>
      </c>
      <c r="AJ208" t="s">
        <v>88</v>
      </c>
      <c r="AK208" t="s">
        <v>88</v>
      </c>
      <c r="AL208" t="s">
        <v>88</v>
      </c>
      <c r="AM208" t="s">
        <v>88</v>
      </c>
      <c r="AN208" t="s">
        <v>88</v>
      </c>
      <c r="AO208" t="s">
        <v>88</v>
      </c>
      <c r="AP208" t="s">
        <v>88</v>
      </c>
      <c r="AQ208" t="s">
        <v>88</v>
      </c>
      <c r="AR208" t="s">
        <v>88</v>
      </c>
      <c r="AS208" t="s">
        <v>88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>
      <c r="A209" t="s">
        <v>575</v>
      </c>
      <c r="B209" t="s">
        <v>80</v>
      </c>
      <c r="C209" t="s">
        <v>576</v>
      </c>
      <c r="D209" t="s">
        <v>82</v>
      </c>
      <c r="E209" s="2" t="str">
        <f>HYPERLINK("capsilon://?command=openfolder&amp;siteaddress=FAM.docvelocity-na8.net&amp;folderid=FX39F877F9-37B1-8C99-5FD8-96A48D1E6DF7","FX21111107")</f>
        <v>FX21111107</v>
      </c>
      <c r="F209" t="s">
        <v>19</v>
      </c>
      <c r="G209" t="s">
        <v>19</v>
      </c>
      <c r="H209" t="s">
        <v>83</v>
      </c>
      <c r="I209" t="s">
        <v>577</v>
      </c>
      <c r="J209">
        <v>283</v>
      </c>
      <c r="K209" t="s">
        <v>85</v>
      </c>
      <c r="L209" t="s">
        <v>86</v>
      </c>
      <c r="M209" t="s">
        <v>87</v>
      </c>
      <c r="N209">
        <v>1</v>
      </c>
      <c r="O209" s="1">
        <v>44504.653634259259</v>
      </c>
      <c r="P209" s="1">
        <v>44505.353379629632</v>
      </c>
      <c r="Q209">
        <v>59563</v>
      </c>
      <c r="R209">
        <v>895</v>
      </c>
      <c r="S209" t="b">
        <v>0</v>
      </c>
      <c r="T209" t="s">
        <v>88</v>
      </c>
      <c r="U209" t="b">
        <v>0</v>
      </c>
      <c r="V209" t="s">
        <v>190</v>
      </c>
      <c r="W209" s="1">
        <v>44505.353379629632</v>
      </c>
      <c r="X209">
        <v>730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283</v>
      </c>
      <c r="AE209">
        <v>251</v>
      </c>
      <c r="AF209">
        <v>0</v>
      </c>
      <c r="AG209">
        <v>9</v>
      </c>
      <c r="AH209" t="s">
        <v>88</v>
      </c>
      <c r="AI209" t="s">
        <v>88</v>
      </c>
      <c r="AJ209" t="s">
        <v>88</v>
      </c>
      <c r="AK209" t="s">
        <v>88</v>
      </c>
      <c r="AL209" t="s">
        <v>88</v>
      </c>
      <c r="AM209" t="s">
        <v>88</v>
      </c>
      <c r="AN209" t="s">
        <v>88</v>
      </c>
      <c r="AO209" t="s">
        <v>88</v>
      </c>
      <c r="AP209" t="s">
        <v>88</v>
      </c>
      <c r="AQ209" t="s">
        <v>88</v>
      </c>
      <c r="AR209" t="s">
        <v>88</v>
      </c>
      <c r="AS209" t="s">
        <v>88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>
      <c r="A210" t="s">
        <v>578</v>
      </c>
      <c r="B210" t="s">
        <v>80</v>
      </c>
      <c r="C210" t="s">
        <v>367</v>
      </c>
      <c r="D210" t="s">
        <v>82</v>
      </c>
      <c r="E210" s="2" t="str">
        <f>HYPERLINK("capsilon://?command=openfolder&amp;siteaddress=FAM.docvelocity-na8.net&amp;folderid=FX023DC2DF-C5CD-06BC-5FF9-04EA331FBF08","FX21111326")</f>
        <v>FX21111326</v>
      </c>
      <c r="F210" t="s">
        <v>19</v>
      </c>
      <c r="G210" t="s">
        <v>19</v>
      </c>
      <c r="H210" t="s">
        <v>83</v>
      </c>
      <c r="I210" t="s">
        <v>368</v>
      </c>
      <c r="J210">
        <v>397</v>
      </c>
      <c r="K210" t="s">
        <v>85</v>
      </c>
      <c r="L210" t="s">
        <v>86</v>
      </c>
      <c r="M210" t="s">
        <v>87</v>
      </c>
      <c r="N210">
        <v>2</v>
      </c>
      <c r="O210" s="1">
        <v>44504.671168981484</v>
      </c>
      <c r="P210" s="1">
        <v>44504.745763888888</v>
      </c>
      <c r="Q210">
        <v>2372</v>
      </c>
      <c r="R210">
        <v>4073</v>
      </c>
      <c r="S210" t="b">
        <v>0</v>
      </c>
      <c r="T210" t="s">
        <v>88</v>
      </c>
      <c r="U210" t="b">
        <v>1</v>
      </c>
      <c r="V210" t="s">
        <v>218</v>
      </c>
      <c r="W210" s="1">
        <v>44504.731539351851</v>
      </c>
      <c r="X210">
        <v>3030</v>
      </c>
      <c r="Y210">
        <v>368</v>
      </c>
      <c r="Z210">
        <v>0</v>
      </c>
      <c r="AA210">
        <v>368</v>
      </c>
      <c r="AB210">
        <v>0</v>
      </c>
      <c r="AC210">
        <v>236</v>
      </c>
      <c r="AD210">
        <v>29</v>
      </c>
      <c r="AE210">
        <v>0</v>
      </c>
      <c r="AF210">
        <v>0</v>
      </c>
      <c r="AG210">
        <v>0</v>
      </c>
      <c r="AH210" t="s">
        <v>118</v>
      </c>
      <c r="AI210" s="1">
        <v>44504.745763888888</v>
      </c>
      <c r="AJ210">
        <v>1030</v>
      </c>
      <c r="AK210">
        <v>6</v>
      </c>
      <c r="AL210">
        <v>0</v>
      </c>
      <c r="AM210">
        <v>6</v>
      </c>
      <c r="AN210">
        <v>0</v>
      </c>
      <c r="AO210">
        <v>6</v>
      </c>
      <c r="AP210">
        <v>23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>
      <c r="A211" t="s">
        <v>579</v>
      </c>
      <c r="B211" t="s">
        <v>80</v>
      </c>
      <c r="C211" t="s">
        <v>422</v>
      </c>
      <c r="D211" t="s">
        <v>82</v>
      </c>
      <c r="E211" s="2" t="str">
        <f>HYPERLINK("capsilon://?command=openfolder&amp;siteaddress=FAM.docvelocity-na8.net&amp;folderid=FX381D61AB-7BB4-04BF-827B-A684F55F291A","FX21111664")</f>
        <v>FX21111664</v>
      </c>
      <c r="F211" t="s">
        <v>19</v>
      </c>
      <c r="G211" t="s">
        <v>19</v>
      </c>
      <c r="H211" t="s">
        <v>83</v>
      </c>
      <c r="I211" t="s">
        <v>423</v>
      </c>
      <c r="J211">
        <v>262</v>
      </c>
      <c r="K211" t="s">
        <v>85</v>
      </c>
      <c r="L211" t="s">
        <v>86</v>
      </c>
      <c r="M211" t="s">
        <v>87</v>
      </c>
      <c r="N211">
        <v>2</v>
      </c>
      <c r="O211" s="1">
        <v>44504.675879629627</v>
      </c>
      <c r="P211" s="1">
        <v>44504.753587962965</v>
      </c>
      <c r="Q211">
        <v>4207</v>
      </c>
      <c r="R211">
        <v>2507</v>
      </c>
      <c r="S211" t="b">
        <v>0</v>
      </c>
      <c r="T211" t="s">
        <v>88</v>
      </c>
      <c r="U211" t="b">
        <v>1</v>
      </c>
      <c r="V211" t="s">
        <v>123</v>
      </c>
      <c r="W211" s="1">
        <v>44504.706053240741</v>
      </c>
      <c r="X211">
        <v>1762</v>
      </c>
      <c r="Y211">
        <v>294</v>
      </c>
      <c r="Z211">
        <v>0</v>
      </c>
      <c r="AA211">
        <v>294</v>
      </c>
      <c r="AB211">
        <v>0</v>
      </c>
      <c r="AC211">
        <v>178</v>
      </c>
      <c r="AD211">
        <v>-32</v>
      </c>
      <c r="AE211">
        <v>0</v>
      </c>
      <c r="AF211">
        <v>0</v>
      </c>
      <c r="AG211">
        <v>0</v>
      </c>
      <c r="AH211" t="s">
        <v>118</v>
      </c>
      <c r="AI211" s="1">
        <v>44504.753587962965</v>
      </c>
      <c r="AJ211">
        <v>675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-33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>
      <c r="A212" t="s">
        <v>580</v>
      </c>
      <c r="B212" t="s">
        <v>80</v>
      </c>
      <c r="C212" t="s">
        <v>581</v>
      </c>
      <c r="D212" t="s">
        <v>82</v>
      </c>
      <c r="E212" s="2" t="str">
        <f>HYPERLINK("capsilon://?command=openfolder&amp;siteaddress=FAM.docvelocity-na8.net&amp;folderid=FX956CA0D2-944C-376F-85B1-F4DA7D94FE54","FX211010653")</f>
        <v>FX211010653</v>
      </c>
      <c r="F212" t="s">
        <v>19</v>
      </c>
      <c r="G212" t="s">
        <v>19</v>
      </c>
      <c r="H212" t="s">
        <v>83</v>
      </c>
      <c r="I212" t="s">
        <v>582</v>
      </c>
      <c r="J212">
        <v>26</v>
      </c>
      <c r="K212" t="s">
        <v>85</v>
      </c>
      <c r="L212" t="s">
        <v>86</v>
      </c>
      <c r="M212" t="s">
        <v>87</v>
      </c>
      <c r="N212">
        <v>1</v>
      </c>
      <c r="O212" s="1">
        <v>44504.715173611112</v>
      </c>
      <c r="P212" s="1">
        <v>44505.356516203705</v>
      </c>
      <c r="Q212">
        <v>54922</v>
      </c>
      <c r="R212">
        <v>490</v>
      </c>
      <c r="S212" t="b">
        <v>0</v>
      </c>
      <c r="T212" t="s">
        <v>88</v>
      </c>
      <c r="U212" t="b">
        <v>0</v>
      </c>
      <c r="V212" t="s">
        <v>190</v>
      </c>
      <c r="W212" s="1">
        <v>44505.356516203705</v>
      </c>
      <c r="X212">
        <v>223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26</v>
      </c>
      <c r="AE212">
        <v>21</v>
      </c>
      <c r="AF212">
        <v>0</v>
      </c>
      <c r="AG212">
        <v>2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>
      <c r="A213" t="s">
        <v>583</v>
      </c>
      <c r="B213" t="s">
        <v>80</v>
      </c>
      <c r="C213" t="s">
        <v>584</v>
      </c>
      <c r="D213" t="s">
        <v>82</v>
      </c>
      <c r="E213" s="2" t="str">
        <f>HYPERLINK("capsilon://?command=openfolder&amp;siteaddress=FAM.docvelocity-na8.net&amp;folderid=FX05CEB054-CE76-2B8A-9570-27BE33945B43","FX21112338")</f>
        <v>FX21112338</v>
      </c>
      <c r="F213" t="s">
        <v>19</v>
      </c>
      <c r="G213" t="s">
        <v>19</v>
      </c>
      <c r="H213" t="s">
        <v>83</v>
      </c>
      <c r="I213" t="s">
        <v>585</v>
      </c>
      <c r="J213">
        <v>136</v>
      </c>
      <c r="K213" t="s">
        <v>85</v>
      </c>
      <c r="L213" t="s">
        <v>86</v>
      </c>
      <c r="M213" t="s">
        <v>87</v>
      </c>
      <c r="N213">
        <v>2</v>
      </c>
      <c r="O213" s="1">
        <v>44504.717962962961</v>
      </c>
      <c r="P213" s="1">
        <v>44505.644444444442</v>
      </c>
      <c r="Q213">
        <v>71564</v>
      </c>
      <c r="R213">
        <v>8484</v>
      </c>
      <c r="S213" t="b">
        <v>0</v>
      </c>
      <c r="T213" t="s">
        <v>88</v>
      </c>
      <c r="U213" t="b">
        <v>0</v>
      </c>
      <c r="V213" t="s">
        <v>98</v>
      </c>
      <c r="W213" s="1">
        <v>44505.200300925928</v>
      </c>
      <c r="X213">
        <v>3560</v>
      </c>
      <c r="Y213">
        <v>324</v>
      </c>
      <c r="Z213">
        <v>0</v>
      </c>
      <c r="AA213">
        <v>324</v>
      </c>
      <c r="AB213">
        <v>0</v>
      </c>
      <c r="AC213">
        <v>287</v>
      </c>
      <c r="AD213">
        <v>-188</v>
      </c>
      <c r="AE213">
        <v>0</v>
      </c>
      <c r="AF213">
        <v>0</v>
      </c>
      <c r="AG213">
        <v>0</v>
      </c>
      <c r="AH213" t="s">
        <v>90</v>
      </c>
      <c r="AI213" s="1">
        <v>44505.644444444442</v>
      </c>
      <c r="AJ213">
        <v>4559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-189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>
      <c r="A214" t="s">
        <v>586</v>
      </c>
      <c r="B214" t="s">
        <v>80</v>
      </c>
      <c r="C214" t="s">
        <v>584</v>
      </c>
      <c r="D214" t="s">
        <v>82</v>
      </c>
      <c r="E214" s="2" t="str">
        <f>HYPERLINK("capsilon://?command=openfolder&amp;siteaddress=FAM.docvelocity-na8.net&amp;folderid=FX05CEB054-CE76-2B8A-9570-27BE33945B43","FX21112338")</f>
        <v>FX21112338</v>
      </c>
      <c r="F214" t="s">
        <v>19</v>
      </c>
      <c r="G214" t="s">
        <v>19</v>
      </c>
      <c r="H214" t="s">
        <v>83</v>
      </c>
      <c r="I214" t="s">
        <v>587</v>
      </c>
      <c r="J214">
        <v>442</v>
      </c>
      <c r="K214" t="s">
        <v>85</v>
      </c>
      <c r="L214" t="s">
        <v>86</v>
      </c>
      <c r="M214" t="s">
        <v>87</v>
      </c>
      <c r="N214">
        <v>1</v>
      </c>
      <c r="O214" s="1">
        <v>44504.718784722223</v>
      </c>
      <c r="P214" s="1">
        <v>44505.36513888889</v>
      </c>
      <c r="Q214">
        <v>54860</v>
      </c>
      <c r="R214">
        <v>985</v>
      </c>
      <c r="S214" t="b">
        <v>0</v>
      </c>
      <c r="T214" t="s">
        <v>88</v>
      </c>
      <c r="U214" t="b">
        <v>0</v>
      </c>
      <c r="V214" t="s">
        <v>190</v>
      </c>
      <c r="W214" s="1">
        <v>44505.36513888889</v>
      </c>
      <c r="X214">
        <v>714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442</v>
      </c>
      <c r="AE214">
        <v>411</v>
      </c>
      <c r="AF214">
        <v>0</v>
      </c>
      <c r="AG214">
        <v>7</v>
      </c>
      <c r="AH214" t="s">
        <v>88</v>
      </c>
      <c r="AI214" t="s">
        <v>88</v>
      </c>
      <c r="AJ214" t="s">
        <v>88</v>
      </c>
      <c r="AK214" t="s">
        <v>88</v>
      </c>
      <c r="AL214" t="s">
        <v>88</v>
      </c>
      <c r="AM214" t="s">
        <v>88</v>
      </c>
      <c r="AN214" t="s">
        <v>88</v>
      </c>
      <c r="AO214" t="s">
        <v>88</v>
      </c>
      <c r="AP214" t="s">
        <v>88</v>
      </c>
      <c r="AQ214" t="s">
        <v>88</v>
      </c>
      <c r="AR214" t="s">
        <v>88</v>
      </c>
      <c r="AS214" t="s">
        <v>88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>
      <c r="A215" t="s">
        <v>588</v>
      </c>
      <c r="B215" t="s">
        <v>80</v>
      </c>
      <c r="C215" t="s">
        <v>220</v>
      </c>
      <c r="D215" t="s">
        <v>82</v>
      </c>
      <c r="E215" s="2" t="str">
        <f>HYPERLINK("capsilon://?command=openfolder&amp;siteaddress=FAM.docvelocity-na8.net&amp;folderid=FX2EF6844D-54FB-E45A-1588-DC387429E620","FX2111199")</f>
        <v>FX2111199</v>
      </c>
      <c r="F215" t="s">
        <v>19</v>
      </c>
      <c r="G215" t="s">
        <v>19</v>
      </c>
      <c r="H215" t="s">
        <v>83</v>
      </c>
      <c r="I215" t="s">
        <v>425</v>
      </c>
      <c r="J215">
        <v>530</v>
      </c>
      <c r="K215" t="s">
        <v>85</v>
      </c>
      <c r="L215" t="s">
        <v>86</v>
      </c>
      <c r="M215" t="s">
        <v>87</v>
      </c>
      <c r="N215">
        <v>2</v>
      </c>
      <c r="O215" s="1">
        <v>44504.719930555555</v>
      </c>
      <c r="P215" s="1">
        <v>44504.77611111111</v>
      </c>
      <c r="Q215">
        <v>925</v>
      </c>
      <c r="R215">
        <v>3929</v>
      </c>
      <c r="S215" t="b">
        <v>0</v>
      </c>
      <c r="T215" t="s">
        <v>88</v>
      </c>
      <c r="U215" t="b">
        <v>1</v>
      </c>
      <c r="V215" t="s">
        <v>186</v>
      </c>
      <c r="W215" s="1">
        <v>44504.743344907409</v>
      </c>
      <c r="X215">
        <v>1984</v>
      </c>
      <c r="Y215">
        <v>406</v>
      </c>
      <c r="Z215">
        <v>0</v>
      </c>
      <c r="AA215">
        <v>406</v>
      </c>
      <c r="AB215">
        <v>21</v>
      </c>
      <c r="AC215">
        <v>66</v>
      </c>
      <c r="AD215">
        <v>124</v>
      </c>
      <c r="AE215">
        <v>0</v>
      </c>
      <c r="AF215">
        <v>0</v>
      </c>
      <c r="AG215">
        <v>0</v>
      </c>
      <c r="AH215" t="s">
        <v>118</v>
      </c>
      <c r="AI215" s="1">
        <v>44504.77611111111</v>
      </c>
      <c r="AJ215">
        <v>1945</v>
      </c>
      <c r="AK215">
        <v>3</v>
      </c>
      <c r="AL215">
        <v>0</v>
      </c>
      <c r="AM215">
        <v>3</v>
      </c>
      <c r="AN215">
        <v>21</v>
      </c>
      <c r="AO215">
        <v>3</v>
      </c>
      <c r="AP215">
        <v>121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>
      <c r="A216" t="s">
        <v>589</v>
      </c>
      <c r="B216" t="s">
        <v>80</v>
      </c>
      <c r="C216" t="s">
        <v>584</v>
      </c>
      <c r="D216" t="s">
        <v>82</v>
      </c>
      <c r="E216" s="2" t="str">
        <f>HYPERLINK("capsilon://?command=openfolder&amp;siteaddress=FAM.docvelocity-na8.net&amp;folderid=FX05CEB054-CE76-2B8A-9570-27BE33945B43","FX21112338")</f>
        <v>FX21112338</v>
      </c>
      <c r="F216" t="s">
        <v>19</v>
      </c>
      <c r="G216" t="s">
        <v>19</v>
      </c>
      <c r="H216" t="s">
        <v>83</v>
      </c>
      <c r="I216" t="s">
        <v>590</v>
      </c>
      <c r="J216">
        <v>162</v>
      </c>
      <c r="K216" t="s">
        <v>85</v>
      </c>
      <c r="L216" t="s">
        <v>86</v>
      </c>
      <c r="M216" t="s">
        <v>87</v>
      </c>
      <c r="N216">
        <v>2</v>
      </c>
      <c r="O216" s="1">
        <v>44504.720138888886</v>
      </c>
      <c r="P216" s="1">
        <v>44505.624652777777</v>
      </c>
      <c r="Q216">
        <v>73914</v>
      </c>
      <c r="R216">
        <v>4236</v>
      </c>
      <c r="S216" t="b">
        <v>0</v>
      </c>
      <c r="T216" t="s">
        <v>88</v>
      </c>
      <c r="U216" t="b">
        <v>0</v>
      </c>
      <c r="V216" t="s">
        <v>131</v>
      </c>
      <c r="W216" s="1">
        <v>44504.797627314816</v>
      </c>
      <c r="X216">
        <v>2025</v>
      </c>
      <c r="Y216">
        <v>345</v>
      </c>
      <c r="Z216">
        <v>0</v>
      </c>
      <c r="AA216">
        <v>345</v>
      </c>
      <c r="AB216">
        <v>0</v>
      </c>
      <c r="AC216">
        <v>300</v>
      </c>
      <c r="AD216">
        <v>-183</v>
      </c>
      <c r="AE216">
        <v>0</v>
      </c>
      <c r="AF216">
        <v>0</v>
      </c>
      <c r="AG216">
        <v>0</v>
      </c>
      <c r="AH216" t="s">
        <v>106</v>
      </c>
      <c r="AI216" s="1">
        <v>44505.624652777777</v>
      </c>
      <c r="AJ216">
        <v>2150</v>
      </c>
      <c r="AK216">
        <v>4</v>
      </c>
      <c r="AL216">
        <v>0</v>
      </c>
      <c r="AM216">
        <v>4</v>
      </c>
      <c r="AN216">
        <v>0</v>
      </c>
      <c r="AO216">
        <v>4</v>
      </c>
      <c r="AP216">
        <v>-187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>
      <c r="A217" t="s">
        <v>591</v>
      </c>
      <c r="B217" t="s">
        <v>80</v>
      </c>
      <c r="C217" t="s">
        <v>427</v>
      </c>
      <c r="D217" t="s">
        <v>82</v>
      </c>
      <c r="E217" s="2" t="str">
        <f>HYPERLINK("capsilon://?command=openfolder&amp;siteaddress=FAM.docvelocity-na8.net&amp;folderid=FX09C810D0-8DD6-6C9B-530A-C7B304CFF1DE","FX2111846")</f>
        <v>FX2111846</v>
      </c>
      <c r="F217" t="s">
        <v>19</v>
      </c>
      <c r="G217" t="s">
        <v>19</v>
      </c>
      <c r="H217" t="s">
        <v>83</v>
      </c>
      <c r="I217" t="s">
        <v>428</v>
      </c>
      <c r="J217">
        <v>209</v>
      </c>
      <c r="K217" t="s">
        <v>85</v>
      </c>
      <c r="L217" t="s">
        <v>86</v>
      </c>
      <c r="M217" t="s">
        <v>87</v>
      </c>
      <c r="N217">
        <v>2</v>
      </c>
      <c r="O217" s="1">
        <v>44504.727858796294</v>
      </c>
      <c r="P217" s="1">
        <v>44504.781724537039</v>
      </c>
      <c r="Q217">
        <v>1617</v>
      </c>
      <c r="R217">
        <v>3037</v>
      </c>
      <c r="S217" t="b">
        <v>0</v>
      </c>
      <c r="T217" t="s">
        <v>88</v>
      </c>
      <c r="U217" t="b">
        <v>1</v>
      </c>
      <c r="V217" t="s">
        <v>131</v>
      </c>
      <c r="W217" s="1">
        <v>44504.761134259257</v>
      </c>
      <c r="X217">
        <v>2444</v>
      </c>
      <c r="Y217">
        <v>186</v>
      </c>
      <c r="Z217">
        <v>0</v>
      </c>
      <c r="AA217">
        <v>186</v>
      </c>
      <c r="AB217">
        <v>48</v>
      </c>
      <c r="AC217">
        <v>123</v>
      </c>
      <c r="AD217">
        <v>23</v>
      </c>
      <c r="AE217">
        <v>0</v>
      </c>
      <c r="AF217">
        <v>0</v>
      </c>
      <c r="AG217">
        <v>0</v>
      </c>
      <c r="AH217" t="s">
        <v>118</v>
      </c>
      <c r="AI217" s="1">
        <v>44504.781724537039</v>
      </c>
      <c r="AJ217">
        <v>484</v>
      </c>
      <c r="AK217">
        <v>4</v>
      </c>
      <c r="AL217">
        <v>0</v>
      </c>
      <c r="AM217">
        <v>4</v>
      </c>
      <c r="AN217">
        <v>48</v>
      </c>
      <c r="AO217">
        <v>4</v>
      </c>
      <c r="AP217">
        <v>19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>
      <c r="A218" t="s">
        <v>592</v>
      </c>
      <c r="B218" t="s">
        <v>80</v>
      </c>
      <c r="C218" t="s">
        <v>430</v>
      </c>
      <c r="D218" t="s">
        <v>82</v>
      </c>
      <c r="E218" s="2" t="str">
        <f>HYPERLINK("capsilon://?command=openfolder&amp;siteaddress=FAM.docvelocity-na8.net&amp;folderid=FX7A49E145-B7C7-5EFA-2CF1-78F50DB7431A","FX21111907")</f>
        <v>FX21111907</v>
      </c>
      <c r="F218" t="s">
        <v>19</v>
      </c>
      <c r="G218" t="s">
        <v>19</v>
      </c>
      <c r="H218" t="s">
        <v>83</v>
      </c>
      <c r="I218" t="s">
        <v>431</v>
      </c>
      <c r="J218">
        <v>92</v>
      </c>
      <c r="K218" t="s">
        <v>85</v>
      </c>
      <c r="L218" t="s">
        <v>86</v>
      </c>
      <c r="M218" t="s">
        <v>87</v>
      </c>
      <c r="N218">
        <v>2</v>
      </c>
      <c r="O218" s="1">
        <v>44504.733460648145</v>
      </c>
      <c r="P218" s="1">
        <v>44504.784780092596</v>
      </c>
      <c r="Q218">
        <v>3890</v>
      </c>
      <c r="R218">
        <v>544</v>
      </c>
      <c r="S218" t="b">
        <v>0</v>
      </c>
      <c r="T218" t="s">
        <v>88</v>
      </c>
      <c r="U218" t="b">
        <v>1</v>
      </c>
      <c r="V218" t="s">
        <v>186</v>
      </c>
      <c r="W218" s="1">
        <v>44504.746539351851</v>
      </c>
      <c r="X218">
        <v>275</v>
      </c>
      <c r="Y218">
        <v>72</v>
      </c>
      <c r="Z218">
        <v>0</v>
      </c>
      <c r="AA218">
        <v>72</v>
      </c>
      <c r="AB218">
        <v>0</v>
      </c>
      <c r="AC218">
        <v>18</v>
      </c>
      <c r="AD218">
        <v>20</v>
      </c>
      <c r="AE218">
        <v>0</v>
      </c>
      <c r="AF218">
        <v>0</v>
      </c>
      <c r="AG218">
        <v>0</v>
      </c>
      <c r="AH218" t="s">
        <v>118</v>
      </c>
      <c r="AI218" s="1">
        <v>44504.784780092596</v>
      </c>
      <c r="AJ218">
        <v>263</v>
      </c>
      <c r="AK218">
        <v>2</v>
      </c>
      <c r="AL218">
        <v>0</v>
      </c>
      <c r="AM218">
        <v>2</v>
      </c>
      <c r="AN218">
        <v>0</v>
      </c>
      <c r="AO218">
        <v>2</v>
      </c>
      <c r="AP218">
        <v>18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>
      <c r="A219" t="s">
        <v>593</v>
      </c>
      <c r="B219" t="s">
        <v>80</v>
      </c>
      <c r="C219" t="s">
        <v>430</v>
      </c>
      <c r="D219" t="s">
        <v>82</v>
      </c>
      <c r="E219" s="2" t="str">
        <f>HYPERLINK("capsilon://?command=openfolder&amp;siteaddress=FAM.docvelocity-na8.net&amp;folderid=FX7A49E145-B7C7-5EFA-2CF1-78F50DB7431A","FX21111907")</f>
        <v>FX21111907</v>
      </c>
      <c r="F219" t="s">
        <v>19</v>
      </c>
      <c r="G219" t="s">
        <v>19</v>
      </c>
      <c r="H219" t="s">
        <v>83</v>
      </c>
      <c r="I219" t="s">
        <v>433</v>
      </c>
      <c r="J219">
        <v>182</v>
      </c>
      <c r="K219" t="s">
        <v>85</v>
      </c>
      <c r="L219" t="s">
        <v>86</v>
      </c>
      <c r="M219" t="s">
        <v>87</v>
      </c>
      <c r="N219">
        <v>2</v>
      </c>
      <c r="O219" s="1">
        <v>44504.745717592596</v>
      </c>
      <c r="P219" s="1">
        <v>44504.790127314816</v>
      </c>
      <c r="Q219">
        <v>2505</v>
      </c>
      <c r="R219">
        <v>1332</v>
      </c>
      <c r="S219" t="b">
        <v>0</v>
      </c>
      <c r="T219" t="s">
        <v>88</v>
      </c>
      <c r="U219" t="b">
        <v>1</v>
      </c>
      <c r="V219" t="s">
        <v>186</v>
      </c>
      <c r="W219" s="1">
        <v>44504.75644675926</v>
      </c>
      <c r="X219">
        <v>855</v>
      </c>
      <c r="Y219">
        <v>126</v>
      </c>
      <c r="Z219">
        <v>0</v>
      </c>
      <c r="AA219">
        <v>126</v>
      </c>
      <c r="AB219">
        <v>21</v>
      </c>
      <c r="AC219">
        <v>55</v>
      </c>
      <c r="AD219">
        <v>56</v>
      </c>
      <c r="AE219">
        <v>0</v>
      </c>
      <c r="AF219">
        <v>0</v>
      </c>
      <c r="AG219">
        <v>0</v>
      </c>
      <c r="AH219" t="s">
        <v>118</v>
      </c>
      <c r="AI219" s="1">
        <v>44504.790127314816</v>
      </c>
      <c r="AJ219">
        <v>461</v>
      </c>
      <c r="AK219">
        <v>2</v>
      </c>
      <c r="AL219">
        <v>0</v>
      </c>
      <c r="AM219">
        <v>2</v>
      </c>
      <c r="AN219">
        <v>21</v>
      </c>
      <c r="AO219">
        <v>2</v>
      </c>
      <c r="AP219">
        <v>54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>
      <c r="A220" t="s">
        <v>594</v>
      </c>
      <c r="B220" t="s">
        <v>80</v>
      </c>
      <c r="C220" t="s">
        <v>503</v>
      </c>
      <c r="D220" t="s">
        <v>82</v>
      </c>
      <c r="E220" s="2" t="str">
        <f>HYPERLINK("capsilon://?command=openfolder&amp;siteaddress=FAM.docvelocity-na8.net&amp;folderid=FX4651B755-BFE3-33A8-6E0C-8002D3685682","FX21111520")</f>
        <v>FX21111520</v>
      </c>
      <c r="F220" t="s">
        <v>19</v>
      </c>
      <c r="G220" t="s">
        <v>19</v>
      </c>
      <c r="H220" t="s">
        <v>83</v>
      </c>
      <c r="I220" t="s">
        <v>595</v>
      </c>
      <c r="J220">
        <v>52</v>
      </c>
      <c r="K220" t="s">
        <v>85</v>
      </c>
      <c r="L220" t="s">
        <v>86</v>
      </c>
      <c r="M220" t="s">
        <v>87</v>
      </c>
      <c r="N220">
        <v>2</v>
      </c>
      <c r="O220" s="1">
        <v>44504.749432870369</v>
      </c>
      <c r="P220" s="1">
        <v>44505.601388888892</v>
      </c>
      <c r="Q220">
        <v>73136</v>
      </c>
      <c r="R220">
        <v>473</v>
      </c>
      <c r="S220" t="b">
        <v>0</v>
      </c>
      <c r="T220" t="s">
        <v>88</v>
      </c>
      <c r="U220" t="b">
        <v>0</v>
      </c>
      <c r="V220" t="s">
        <v>131</v>
      </c>
      <c r="W220" s="1">
        <v>44504.832604166666</v>
      </c>
      <c r="X220">
        <v>356</v>
      </c>
      <c r="Y220">
        <v>32</v>
      </c>
      <c r="Z220">
        <v>0</v>
      </c>
      <c r="AA220">
        <v>32</v>
      </c>
      <c r="AB220">
        <v>0</v>
      </c>
      <c r="AC220">
        <v>29</v>
      </c>
      <c r="AD220">
        <v>20</v>
      </c>
      <c r="AE220">
        <v>0</v>
      </c>
      <c r="AF220">
        <v>0</v>
      </c>
      <c r="AG220">
        <v>0</v>
      </c>
      <c r="AH220" t="s">
        <v>118</v>
      </c>
      <c r="AI220" s="1">
        <v>44505.601388888892</v>
      </c>
      <c r="AJ220">
        <v>104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20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>
      <c r="A221" t="s">
        <v>596</v>
      </c>
      <c r="B221" t="s">
        <v>80</v>
      </c>
      <c r="C221" t="s">
        <v>503</v>
      </c>
      <c r="D221" t="s">
        <v>82</v>
      </c>
      <c r="E221" s="2" t="str">
        <f>HYPERLINK("capsilon://?command=openfolder&amp;siteaddress=FAM.docvelocity-na8.net&amp;folderid=FX4651B755-BFE3-33A8-6E0C-8002D3685682","FX21111520")</f>
        <v>FX21111520</v>
      </c>
      <c r="F221" t="s">
        <v>19</v>
      </c>
      <c r="G221" t="s">
        <v>19</v>
      </c>
      <c r="H221" t="s">
        <v>83</v>
      </c>
      <c r="I221" t="s">
        <v>597</v>
      </c>
      <c r="J221">
        <v>67</v>
      </c>
      <c r="K221" t="s">
        <v>85</v>
      </c>
      <c r="L221" t="s">
        <v>86</v>
      </c>
      <c r="M221" t="s">
        <v>87</v>
      </c>
      <c r="N221">
        <v>2</v>
      </c>
      <c r="O221" s="1">
        <v>44504.749641203707</v>
      </c>
      <c r="P221" s="1">
        <v>44505.602488425924</v>
      </c>
      <c r="Q221">
        <v>73415</v>
      </c>
      <c r="R221">
        <v>271</v>
      </c>
      <c r="S221" t="b">
        <v>0</v>
      </c>
      <c r="T221" t="s">
        <v>88</v>
      </c>
      <c r="U221" t="b">
        <v>0</v>
      </c>
      <c r="V221" t="s">
        <v>131</v>
      </c>
      <c r="W221" s="1">
        <v>44504.834537037037</v>
      </c>
      <c r="X221">
        <v>166</v>
      </c>
      <c r="Y221">
        <v>32</v>
      </c>
      <c r="Z221">
        <v>0</v>
      </c>
      <c r="AA221">
        <v>32</v>
      </c>
      <c r="AB221">
        <v>0</v>
      </c>
      <c r="AC221">
        <v>22</v>
      </c>
      <c r="AD221">
        <v>35</v>
      </c>
      <c r="AE221">
        <v>0</v>
      </c>
      <c r="AF221">
        <v>0</v>
      </c>
      <c r="AG221">
        <v>0</v>
      </c>
      <c r="AH221" t="s">
        <v>118</v>
      </c>
      <c r="AI221" s="1">
        <v>44505.602488425924</v>
      </c>
      <c r="AJ221">
        <v>94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35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>
      <c r="A222" t="s">
        <v>598</v>
      </c>
      <c r="B222" t="s">
        <v>80</v>
      </c>
      <c r="C222" t="s">
        <v>503</v>
      </c>
      <c r="D222" t="s">
        <v>82</v>
      </c>
      <c r="E222" s="2" t="str">
        <f>HYPERLINK("capsilon://?command=openfolder&amp;siteaddress=FAM.docvelocity-na8.net&amp;folderid=FX4651B755-BFE3-33A8-6E0C-8002D3685682","FX21111520")</f>
        <v>FX21111520</v>
      </c>
      <c r="F222" t="s">
        <v>19</v>
      </c>
      <c r="G222" t="s">
        <v>19</v>
      </c>
      <c r="H222" t="s">
        <v>83</v>
      </c>
      <c r="I222" t="s">
        <v>599</v>
      </c>
      <c r="J222">
        <v>40</v>
      </c>
      <c r="K222" t="s">
        <v>85</v>
      </c>
      <c r="L222" t="s">
        <v>86</v>
      </c>
      <c r="M222" t="s">
        <v>87</v>
      </c>
      <c r="N222">
        <v>2</v>
      </c>
      <c r="O222" s="1">
        <v>44504.750289351854</v>
      </c>
      <c r="P222" s="1">
        <v>44505.603622685187</v>
      </c>
      <c r="Q222">
        <v>73285</v>
      </c>
      <c r="R222">
        <v>443</v>
      </c>
      <c r="S222" t="b">
        <v>0</v>
      </c>
      <c r="T222" t="s">
        <v>88</v>
      </c>
      <c r="U222" t="b">
        <v>0</v>
      </c>
      <c r="V222" t="s">
        <v>131</v>
      </c>
      <c r="W222" s="1">
        <v>44504.838553240741</v>
      </c>
      <c r="X222">
        <v>346</v>
      </c>
      <c r="Y222">
        <v>32</v>
      </c>
      <c r="Z222">
        <v>0</v>
      </c>
      <c r="AA222">
        <v>32</v>
      </c>
      <c r="AB222">
        <v>0</v>
      </c>
      <c r="AC222">
        <v>19</v>
      </c>
      <c r="AD222">
        <v>8</v>
      </c>
      <c r="AE222">
        <v>0</v>
      </c>
      <c r="AF222">
        <v>0</v>
      </c>
      <c r="AG222">
        <v>0</v>
      </c>
      <c r="AH222" t="s">
        <v>118</v>
      </c>
      <c r="AI222" s="1">
        <v>44505.603622685187</v>
      </c>
      <c r="AJ222">
        <v>97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8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>
      <c r="A223" t="s">
        <v>600</v>
      </c>
      <c r="B223" t="s">
        <v>80</v>
      </c>
      <c r="C223" t="s">
        <v>503</v>
      </c>
      <c r="D223" t="s">
        <v>82</v>
      </c>
      <c r="E223" s="2" t="str">
        <f>HYPERLINK("capsilon://?command=openfolder&amp;siteaddress=FAM.docvelocity-na8.net&amp;folderid=FX4651B755-BFE3-33A8-6E0C-8002D3685682","FX21111520")</f>
        <v>FX21111520</v>
      </c>
      <c r="F223" t="s">
        <v>19</v>
      </c>
      <c r="G223" t="s">
        <v>19</v>
      </c>
      <c r="H223" t="s">
        <v>83</v>
      </c>
      <c r="I223" t="s">
        <v>601</v>
      </c>
      <c r="J223">
        <v>67</v>
      </c>
      <c r="K223" t="s">
        <v>85</v>
      </c>
      <c r="L223" t="s">
        <v>86</v>
      </c>
      <c r="M223" t="s">
        <v>87</v>
      </c>
      <c r="N223">
        <v>2</v>
      </c>
      <c r="O223" s="1">
        <v>44504.750543981485</v>
      </c>
      <c r="P223" s="1">
        <v>44505.604502314818</v>
      </c>
      <c r="Q223">
        <v>73404</v>
      </c>
      <c r="R223">
        <v>378</v>
      </c>
      <c r="S223" t="b">
        <v>0</v>
      </c>
      <c r="T223" t="s">
        <v>88</v>
      </c>
      <c r="U223" t="b">
        <v>0</v>
      </c>
      <c r="V223" t="s">
        <v>131</v>
      </c>
      <c r="W223" s="1">
        <v>44504.84207175926</v>
      </c>
      <c r="X223">
        <v>303</v>
      </c>
      <c r="Y223">
        <v>32</v>
      </c>
      <c r="Z223">
        <v>0</v>
      </c>
      <c r="AA223">
        <v>32</v>
      </c>
      <c r="AB223">
        <v>0</v>
      </c>
      <c r="AC223">
        <v>24</v>
      </c>
      <c r="AD223">
        <v>35</v>
      </c>
      <c r="AE223">
        <v>0</v>
      </c>
      <c r="AF223">
        <v>0</v>
      </c>
      <c r="AG223">
        <v>0</v>
      </c>
      <c r="AH223" t="s">
        <v>118</v>
      </c>
      <c r="AI223" s="1">
        <v>44505.604502314818</v>
      </c>
      <c r="AJ223">
        <v>75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35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>
      <c r="A224" t="s">
        <v>602</v>
      </c>
      <c r="B224" t="s">
        <v>80</v>
      </c>
      <c r="C224" t="s">
        <v>503</v>
      </c>
      <c r="D224" t="s">
        <v>82</v>
      </c>
      <c r="E224" s="2" t="str">
        <f>HYPERLINK("capsilon://?command=openfolder&amp;siteaddress=FAM.docvelocity-na8.net&amp;folderid=FX4651B755-BFE3-33A8-6E0C-8002D3685682","FX21111520")</f>
        <v>FX21111520</v>
      </c>
      <c r="F224" t="s">
        <v>19</v>
      </c>
      <c r="G224" t="s">
        <v>19</v>
      </c>
      <c r="H224" t="s">
        <v>83</v>
      </c>
      <c r="I224" t="s">
        <v>603</v>
      </c>
      <c r="J224">
        <v>66</v>
      </c>
      <c r="K224" t="s">
        <v>85</v>
      </c>
      <c r="L224" t="s">
        <v>86</v>
      </c>
      <c r="M224" t="s">
        <v>87</v>
      </c>
      <c r="N224">
        <v>2</v>
      </c>
      <c r="O224" s="1">
        <v>44504.750740740739</v>
      </c>
      <c r="P224" s="1">
        <v>44505.606307870374</v>
      </c>
      <c r="Q224">
        <v>72801</v>
      </c>
      <c r="R224">
        <v>1120</v>
      </c>
      <c r="S224" t="b">
        <v>0</v>
      </c>
      <c r="T224" t="s">
        <v>88</v>
      </c>
      <c r="U224" t="b">
        <v>0</v>
      </c>
      <c r="V224" t="s">
        <v>110</v>
      </c>
      <c r="W224" s="1">
        <v>44505.210138888891</v>
      </c>
      <c r="X224">
        <v>951</v>
      </c>
      <c r="Y224">
        <v>52</v>
      </c>
      <c r="Z224">
        <v>0</v>
      </c>
      <c r="AA224">
        <v>52</v>
      </c>
      <c r="AB224">
        <v>0</v>
      </c>
      <c r="AC224">
        <v>42</v>
      </c>
      <c r="AD224">
        <v>14</v>
      </c>
      <c r="AE224">
        <v>0</v>
      </c>
      <c r="AF224">
        <v>0</v>
      </c>
      <c r="AG224">
        <v>0</v>
      </c>
      <c r="AH224" t="s">
        <v>118</v>
      </c>
      <c r="AI224" s="1">
        <v>44505.606307870374</v>
      </c>
      <c r="AJ224">
        <v>155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14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>
      <c r="A225" t="s">
        <v>604</v>
      </c>
      <c r="B225" t="s">
        <v>80</v>
      </c>
      <c r="C225" t="s">
        <v>503</v>
      </c>
      <c r="D225" t="s">
        <v>82</v>
      </c>
      <c r="E225" s="2" t="str">
        <f>HYPERLINK("capsilon://?command=openfolder&amp;siteaddress=FAM.docvelocity-na8.net&amp;folderid=FX4651B755-BFE3-33A8-6E0C-8002D3685682","FX21111520")</f>
        <v>FX21111520</v>
      </c>
      <c r="F225" t="s">
        <v>19</v>
      </c>
      <c r="G225" t="s">
        <v>19</v>
      </c>
      <c r="H225" t="s">
        <v>83</v>
      </c>
      <c r="I225" t="s">
        <v>605</v>
      </c>
      <c r="J225">
        <v>83</v>
      </c>
      <c r="K225" t="s">
        <v>85</v>
      </c>
      <c r="L225" t="s">
        <v>86</v>
      </c>
      <c r="M225" t="s">
        <v>87</v>
      </c>
      <c r="N225">
        <v>2</v>
      </c>
      <c r="O225" s="1">
        <v>44504.751631944448</v>
      </c>
      <c r="P225" s="1">
        <v>44505.612627314818</v>
      </c>
      <c r="Q225">
        <v>73208</v>
      </c>
      <c r="R225">
        <v>1182</v>
      </c>
      <c r="S225" t="b">
        <v>0</v>
      </c>
      <c r="T225" t="s">
        <v>88</v>
      </c>
      <c r="U225" t="b">
        <v>0</v>
      </c>
      <c r="V225" t="s">
        <v>98</v>
      </c>
      <c r="W225" s="1">
        <v>44505.206608796296</v>
      </c>
      <c r="X225">
        <v>520</v>
      </c>
      <c r="Y225">
        <v>79</v>
      </c>
      <c r="Z225">
        <v>0</v>
      </c>
      <c r="AA225">
        <v>79</v>
      </c>
      <c r="AB225">
        <v>0</v>
      </c>
      <c r="AC225">
        <v>71</v>
      </c>
      <c r="AD225">
        <v>4</v>
      </c>
      <c r="AE225">
        <v>0</v>
      </c>
      <c r="AF225">
        <v>0</v>
      </c>
      <c r="AG225">
        <v>0</v>
      </c>
      <c r="AH225" t="s">
        <v>606</v>
      </c>
      <c r="AI225" s="1">
        <v>44505.612627314818</v>
      </c>
      <c r="AJ225">
        <v>662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3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>
      <c r="A226" t="s">
        <v>607</v>
      </c>
      <c r="B226" t="s">
        <v>80</v>
      </c>
      <c r="C226" t="s">
        <v>503</v>
      </c>
      <c r="D226" t="s">
        <v>82</v>
      </c>
      <c r="E226" s="2" t="str">
        <f>HYPERLINK("capsilon://?command=openfolder&amp;siteaddress=FAM.docvelocity-na8.net&amp;folderid=FX4651B755-BFE3-33A8-6E0C-8002D3685682","FX21111520")</f>
        <v>FX21111520</v>
      </c>
      <c r="F226" t="s">
        <v>19</v>
      </c>
      <c r="G226" t="s">
        <v>19</v>
      </c>
      <c r="H226" t="s">
        <v>83</v>
      </c>
      <c r="I226" t="s">
        <v>608</v>
      </c>
      <c r="J226">
        <v>70</v>
      </c>
      <c r="K226" t="s">
        <v>85</v>
      </c>
      <c r="L226" t="s">
        <v>86</v>
      </c>
      <c r="M226" t="s">
        <v>87</v>
      </c>
      <c r="N226">
        <v>2</v>
      </c>
      <c r="O226" s="1">
        <v>44504.75167824074</v>
      </c>
      <c r="P226" s="1">
        <v>44505.607673611114</v>
      </c>
      <c r="Q226">
        <v>73399</v>
      </c>
      <c r="R226">
        <v>559</v>
      </c>
      <c r="S226" t="b">
        <v>0</v>
      </c>
      <c r="T226" t="s">
        <v>88</v>
      </c>
      <c r="U226" t="b">
        <v>0</v>
      </c>
      <c r="V226" t="s">
        <v>98</v>
      </c>
      <c r="W226" s="1">
        <v>44505.211736111109</v>
      </c>
      <c r="X226">
        <v>442</v>
      </c>
      <c r="Y226">
        <v>32</v>
      </c>
      <c r="Z226">
        <v>0</v>
      </c>
      <c r="AA226">
        <v>32</v>
      </c>
      <c r="AB226">
        <v>0</v>
      </c>
      <c r="AC226">
        <v>24</v>
      </c>
      <c r="AD226">
        <v>38</v>
      </c>
      <c r="AE226">
        <v>0</v>
      </c>
      <c r="AF226">
        <v>0</v>
      </c>
      <c r="AG226">
        <v>0</v>
      </c>
      <c r="AH226" t="s">
        <v>118</v>
      </c>
      <c r="AI226" s="1">
        <v>44505.607673611114</v>
      </c>
      <c r="AJ226">
        <v>117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37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>
      <c r="A227" t="s">
        <v>609</v>
      </c>
      <c r="B227" t="s">
        <v>80</v>
      </c>
      <c r="C227" t="s">
        <v>503</v>
      </c>
      <c r="D227" t="s">
        <v>82</v>
      </c>
      <c r="E227" s="2" t="str">
        <f>HYPERLINK("capsilon://?command=openfolder&amp;siteaddress=FAM.docvelocity-na8.net&amp;folderid=FX4651B755-BFE3-33A8-6E0C-8002D3685682","FX21111520")</f>
        <v>FX21111520</v>
      </c>
      <c r="F227" t="s">
        <v>19</v>
      </c>
      <c r="G227" t="s">
        <v>19</v>
      </c>
      <c r="H227" t="s">
        <v>83</v>
      </c>
      <c r="I227" t="s">
        <v>610</v>
      </c>
      <c r="J227">
        <v>83</v>
      </c>
      <c r="K227" t="s">
        <v>85</v>
      </c>
      <c r="L227" t="s">
        <v>86</v>
      </c>
      <c r="M227" t="s">
        <v>87</v>
      </c>
      <c r="N227">
        <v>2</v>
      </c>
      <c r="O227" s="1">
        <v>44504.752523148149</v>
      </c>
      <c r="P227" s="1">
        <v>44505.609317129631</v>
      </c>
      <c r="Q227">
        <v>73436</v>
      </c>
      <c r="R227">
        <v>591</v>
      </c>
      <c r="S227" t="b">
        <v>0</v>
      </c>
      <c r="T227" t="s">
        <v>88</v>
      </c>
      <c r="U227" t="b">
        <v>0</v>
      </c>
      <c r="V227" t="s">
        <v>110</v>
      </c>
      <c r="W227" s="1">
        <v>44505.214004629626</v>
      </c>
      <c r="X227">
        <v>333</v>
      </c>
      <c r="Y227">
        <v>79</v>
      </c>
      <c r="Z227">
        <v>0</v>
      </c>
      <c r="AA227">
        <v>79</v>
      </c>
      <c r="AB227">
        <v>0</v>
      </c>
      <c r="AC227">
        <v>14</v>
      </c>
      <c r="AD227">
        <v>4</v>
      </c>
      <c r="AE227">
        <v>0</v>
      </c>
      <c r="AF227">
        <v>0</v>
      </c>
      <c r="AG227">
        <v>0</v>
      </c>
      <c r="AH227" t="s">
        <v>118</v>
      </c>
      <c r="AI227" s="1">
        <v>44505.609317129631</v>
      </c>
      <c r="AJ227">
        <v>141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4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>
      <c r="A228" t="s">
        <v>611</v>
      </c>
      <c r="B228" t="s">
        <v>80</v>
      </c>
      <c r="C228" t="s">
        <v>503</v>
      </c>
      <c r="D228" t="s">
        <v>82</v>
      </c>
      <c r="E228" s="2" t="str">
        <f>HYPERLINK("capsilon://?command=openfolder&amp;siteaddress=FAM.docvelocity-na8.net&amp;folderid=FX4651B755-BFE3-33A8-6E0C-8002D3685682","FX21111520")</f>
        <v>FX21111520</v>
      </c>
      <c r="F228" t="s">
        <v>19</v>
      </c>
      <c r="G228" t="s">
        <v>19</v>
      </c>
      <c r="H228" t="s">
        <v>83</v>
      </c>
      <c r="I228" t="s">
        <v>612</v>
      </c>
      <c r="J228">
        <v>88</v>
      </c>
      <c r="K228" t="s">
        <v>85</v>
      </c>
      <c r="L228" t="s">
        <v>86</v>
      </c>
      <c r="M228" t="s">
        <v>87</v>
      </c>
      <c r="N228">
        <v>2</v>
      </c>
      <c r="O228" s="1">
        <v>44504.75267361111</v>
      </c>
      <c r="P228" s="1">
        <v>44505.610868055555</v>
      </c>
      <c r="Q228">
        <v>73569</v>
      </c>
      <c r="R228">
        <v>579</v>
      </c>
      <c r="S228" t="b">
        <v>0</v>
      </c>
      <c r="T228" t="s">
        <v>88</v>
      </c>
      <c r="U228" t="b">
        <v>0</v>
      </c>
      <c r="V228" t="s">
        <v>98</v>
      </c>
      <c r="W228" s="1">
        <v>44505.21670138889</v>
      </c>
      <c r="X228">
        <v>429</v>
      </c>
      <c r="Y228">
        <v>84</v>
      </c>
      <c r="Z228">
        <v>0</v>
      </c>
      <c r="AA228">
        <v>84</v>
      </c>
      <c r="AB228">
        <v>0</v>
      </c>
      <c r="AC228">
        <v>73</v>
      </c>
      <c r="AD228">
        <v>4</v>
      </c>
      <c r="AE228">
        <v>0</v>
      </c>
      <c r="AF228">
        <v>0</v>
      </c>
      <c r="AG228">
        <v>0</v>
      </c>
      <c r="AH228" t="s">
        <v>118</v>
      </c>
      <c r="AI228" s="1">
        <v>44505.610868055555</v>
      </c>
      <c r="AJ228">
        <v>133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4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>
      <c r="A229" t="s">
        <v>613</v>
      </c>
      <c r="B229" t="s">
        <v>80</v>
      </c>
      <c r="C229" t="s">
        <v>503</v>
      </c>
      <c r="D229" t="s">
        <v>82</v>
      </c>
      <c r="E229" s="2" t="str">
        <f>HYPERLINK("capsilon://?command=openfolder&amp;siteaddress=FAM.docvelocity-na8.net&amp;folderid=FX4651B755-BFE3-33A8-6E0C-8002D3685682","FX21111520")</f>
        <v>FX21111520</v>
      </c>
      <c r="F229" t="s">
        <v>19</v>
      </c>
      <c r="G229" t="s">
        <v>19</v>
      </c>
      <c r="H229" t="s">
        <v>83</v>
      </c>
      <c r="I229" t="s">
        <v>614</v>
      </c>
      <c r="J229">
        <v>26</v>
      </c>
      <c r="K229" t="s">
        <v>85</v>
      </c>
      <c r="L229" t="s">
        <v>86</v>
      </c>
      <c r="M229" t="s">
        <v>87</v>
      </c>
      <c r="N229">
        <v>2</v>
      </c>
      <c r="O229" s="1">
        <v>44504.752916666665</v>
      </c>
      <c r="P229" s="1">
        <v>44505.612210648149</v>
      </c>
      <c r="Q229">
        <v>73823</v>
      </c>
      <c r="R229">
        <v>420</v>
      </c>
      <c r="S229" t="b">
        <v>0</v>
      </c>
      <c r="T229" t="s">
        <v>88</v>
      </c>
      <c r="U229" t="b">
        <v>0</v>
      </c>
      <c r="V229" t="s">
        <v>393</v>
      </c>
      <c r="W229" s="1">
        <v>44505.212488425925</v>
      </c>
      <c r="X229">
        <v>305</v>
      </c>
      <c r="Y229">
        <v>21</v>
      </c>
      <c r="Z229">
        <v>0</v>
      </c>
      <c r="AA229">
        <v>21</v>
      </c>
      <c r="AB229">
        <v>0</v>
      </c>
      <c r="AC229">
        <v>6</v>
      </c>
      <c r="AD229">
        <v>5</v>
      </c>
      <c r="AE229">
        <v>0</v>
      </c>
      <c r="AF229">
        <v>0</v>
      </c>
      <c r="AG229">
        <v>0</v>
      </c>
      <c r="AH229" t="s">
        <v>118</v>
      </c>
      <c r="AI229" s="1">
        <v>44505.612210648149</v>
      </c>
      <c r="AJ229">
        <v>115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>
      <c r="A230" t="s">
        <v>615</v>
      </c>
      <c r="B230" t="s">
        <v>80</v>
      </c>
      <c r="C230" t="s">
        <v>503</v>
      </c>
      <c r="D230" t="s">
        <v>82</v>
      </c>
      <c r="E230" s="2" t="str">
        <f>HYPERLINK("capsilon://?command=openfolder&amp;siteaddress=FAM.docvelocity-na8.net&amp;folderid=FX4651B755-BFE3-33A8-6E0C-8002D3685682","FX21111520")</f>
        <v>FX21111520</v>
      </c>
      <c r="F230" t="s">
        <v>19</v>
      </c>
      <c r="G230" t="s">
        <v>19</v>
      </c>
      <c r="H230" t="s">
        <v>83</v>
      </c>
      <c r="I230" t="s">
        <v>616</v>
      </c>
      <c r="J230">
        <v>88</v>
      </c>
      <c r="K230" t="s">
        <v>85</v>
      </c>
      <c r="L230" t="s">
        <v>86</v>
      </c>
      <c r="M230" t="s">
        <v>87</v>
      </c>
      <c r="N230">
        <v>2</v>
      </c>
      <c r="O230" s="1">
        <v>44504.753449074073</v>
      </c>
      <c r="P230" s="1">
        <v>44505.613946759258</v>
      </c>
      <c r="Q230">
        <v>73925</v>
      </c>
      <c r="R230">
        <v>422</v>
      </c>
      <c r="S230" t="b">
        <v>0</v>
      </c>
      <c r="T230" t="s">
        <v>88</v>
      </c>
      <c r="U230" t="b">
        <v>0</v>
      </c>
      <c r="V230" t="s">
        <v>393</v>
      </c>
      <c r="W230" s="1">
        <v>44505.21565972222</v>
      </c>
      <c r="X230">
        <v>273</v>
      </c>
      <c r="Y230">
        <v>84</v>
      </c>
      <c r="Z230">
        <v>0</v>
      </c>
      <c r="AA230">
        <v>84</v>
      </c>
      <c r="AB230">
        <v>0</v>
      </c>
      <c r="AC230">
        <v>9</v>
      </c>
      <c r="AD230">
        <v>4</v>
      </c>
      <c r="AE230">
        <v>0</v>
      </c>
      <c r="AF230">
        <v>0</v>
      </c>
      <c r="AG230">
        <v>0</v>
      </c>
      <c r="AH230" t="s">
        <v>118</v>
      </c>
      <c r="AI230" s="1">
        <v>44505.613946759258</v>
      </c>
      <c r="AJ230">
        <v>149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>
      <c r="A231" t="s">
        <v>617</v>
      </c>
      <c r="B231" t="s">
        <v>80</v>
      </c>
      <c r="C231" t="s">
        <v>440</v>
      </c>
      <c r="D231" t="s">
        <v>82</v>
      </c>
      <c r="E231" s="2" t="str">
        <f>HYPERLINK("capsilon://?command=openfolder&amp;siteaddress=FAM.docvelocity-na8.net&amp;folderid=FX12F217D8-4488-39E2-FEE3-FC90ADAC1118","FX21112242")</f>
        <v>FX21112242</v>
      </c>
      <c r="F231" t="s">
        <v>19</v>
      </c>
      <c r="G231" t="s">
        <v>19</v>
      </c>
      <c r="H231" t="s">
        <v>83</v>
      </c>
      <c r="I231" t="s">
        <v>441</v>
      </c>
      <c r="J231">
        <v>138</v>
      </c>
      <c r="K231" t="s">
        <v>85</v>
      </c>
      <c r="L231" t="s">
        <v>86</v>
      </c>
      <c r="M231" t="s">
        <v>87</v>
      </c>
      <c r="N231">
        <v>2</v>
      </c>
      <c r="O231" s="1">
        <v>44504.761053240742</v>
      </c>
      <c r="P231" s="1">
        <v>44504.79582175926</v>
      </c>
      <c r="Q231">
        <v>1539</v>
      </c>
      <c r="R231">
        <v>1465</v>
      </c>
      <c r="S231" t="b">
        <v>0</v>
      </c>
      <c r="T231" t="s">
        <v>88</v>
      </c>
      <c r="U231" t="b">
        <v>1</v>
      </c>
      <c r="V231" t="s">
        <v>131</v>
      </c>
      <c r="W231" s="1">
        <v>44504.77207175926</v>
      </c>
      <c r="X231">
        <v>944</v>
      </c>
      <c r="Y231">
        <v>180</v>
      </c>
      <c r="Z231">
        <v>0</v>
      </c>
      <c r="AA231">
        <v>180</v>
      </c>
      <c r="AB231">
        <v>0</v>
      </c>
      <c r="AC231">
        <v>77</v>
      </c>
      <c r="AD231">
        <v>-42</v>
      </c>
      <c r="AE231">
        <v>0</v>
      </c>
      <c r="AF231">
        <v>0</v>
      </c>
      <c r="AG231">
        <v>0</v>
      </c>
      <c r="AH231" t="s">
        <v>118</v>
      </c>
      <c r="AI231" s="1">
        <v>44504.79582175926</v>
      </c>
      <c r="AJ231">
        <v>491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-42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>
      <c r="A232" t="s">
        <v>618</v>
      </c>
      <c r="B232" t="s">
        <v>80</v>
      </c>
      <c r="C232" t="s">
        <v>549</v>
      </c>
      <c r="D232" t="s">
        <v>82</v>
      </c>
      <c r="E232" s="2" t="str">
        <f>HYPERLINK("capsilon://?command=openfolder&amp;siteaddress=FAM.docvelocity-na8.net&amp;folderid=FX8543363B-FA07-D610-793A-C373045E2E75","FX21111707")</f>
        <v>FX21111707</v>
      </c>
      <c r="F232" t="s">
        <v>19</v>
      </c>
      <c r="G232" t="s">
        <v>19</v>
      </c>
      <c r="H232" t="s">
        <v>83</v>
      </c>
      <c r="I232" t="s">
        <v>619</v>
      </c>
      <c r="J232">
        <v>72</v>
      </c>
      <c r="K232" t="s">
        <v>85</v>
      </c>
      <c r="L232" t="s">
        <v>86</v>
      </c>
      <c r="M232" t="s">
        <v>87</v>
      </c>
      <c r="N232">
        <v>1</v>
      </c>
      <c r="O232" s="1">
        <v>44504.763368055559</v>
      </c>
      <c r="P232" s="1">
        <v>44505.37190972222</v>
      </c>
      <c r="Q232">
        <v>51853</v>
      </c>
      <c r="R232">
        <v>725</v>
      </c>
      <c r="S232" t="b">
        <v>0</v>
      </c>
      <c r="T232" t="s">
        <v>88</v>
      </c>
      <c r="U232" t="b">
        <v>0</v>
      </c>
      <c r="V232" t="s">
        <v>190</v>
      </c>
      <c r="W232" s="1">
        <v>44505.37190972222</v>
      </c>
      <c r="X232">
        <v>547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72</v>
      </c>
      <c r="AE232">
        <v>63</v>
      </c>
      <c r="AF232">
        <v>0</v>
      </c>
      <c r="AG232">
        <v>6</v>
      </c>
      <c r="AH232" t="s">
        <v>88</v>
      </c>
      <c r="AI232" t="s">
        <v>88</v>
      </c>
      <c r="AJ232" t="s">
        <v>88</v>
      </c>
      <c r="AK232" t="s">
        <v>88</v>
      </c>
      <c r="AL232" t="s">
        <v>88</v>
      </c>
      <c r="AM232" t="s">
        <v>88</v>
      </c>
      <c r="AN232" t="s">
        <v>88</v>
      </c>
      <c r="AO232" t="s">
        <v>88</v>
      </c>
      <c r="AP232" t="s">
        <v>88</v>
      </c>
      <c r="AQ232" t="s">
        <v>88</v>
      </c>
      <c r="AR232" t="s">
        <v>88</v>
      </c>
      <c r="AS232" t="s">
        <v>88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>
      <c r="A233" t="s">
        <v>620</v>
      </c>
      <c r="B233" t="s">
        <v>80</v>
      </c>
      <c r="C233" t="s">
        <v>549</v>
      </c>
      <c r="D233" t="s">
        <v>82</v>
      </c>
      <c r="E233" s="2" t="str">
        <f>HYPERLINK("capsilon://?command=openfolder&amp;siteaddress=FAM.docvelocity-na8.net&amp;folderid=FX8543363B-FA07-D610-793A-C373045E2E75","FX21111707")</f>
        <v>FX21111707</v>
      </c>
      <c r="F233" t="s">
        <v>19</v>
      </c>
      <c r="G233" t="s">
        <v>19</v>
      </c>
      <c r="H233" t="s">
        <v>83</v>
      </c>
      <c r="I233" t="s">
        <v>621</v>
      </c>
      <c r="J233">
        <v>72</v>
      </c>
      <c r="K233" t="s">
        <v>85</v>
      </c>
      <c r="L233" t="s">
        <v>86</v>
      </c>
      <c r="M233" t="s">
        <v>87</v>
      </c>
      <c r="N233">
        <v>1</v>
      </c>
      <c r="O233" s="1">
        <v>44504.764224537037</v>
      </c>
      <c r="P233" s="1">
        <v>44505.375023148146</v>
      </c>
      <c r="Q233">
        <v>52194</v>
      </c>
      <c r="R233">
        <v>579</v>
      </c>
      <c r="S233" t="b">
        <v>0</v>
      </c>
      <c r="T233" t="s">
        <v>88</v>
      </c>
      <c r="U233" t="b">
        <v>0</v>
      </c>
      <c r="V233" t="s">
        <v>190</v>
      </c>
      <c r="W233" s="1">
        <v>44505.375023148146</v>
      </c>
      <c r="X233">
        <v>238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72</v>
      </c>
      <c r="AE233">
        <v>63</v>
      </c>
      <c r="AF233">
        <v>0</v>
      </c>
      <c r="AG233">
        <v>6</v>
      </c>
      <c r="AH233" t="s">
        <v>88</v>
      </c>
      <c r="AI233" t="s">
        <v>88</v>
      </c>
      <c r="AJ233" t="s">
        <v>88</v>
      </c>
      <c r="AK233" t="s">
        <v>88</v>
      </c>
      <c r="AL233" t="s">
        <v>88</v>
      </c>
      <c r="AM233" t="s">
        <v>88</v>
      </c>
      <c r="AN233" t="s">
        <v>88</v>
      </c>
      <c r="AO233" t="s">
        <v>88</v>
      </c>
      <c r="AP233" t="s">
        <v>88</v>
      </c>
      <c r="AQ233" t="s">
        <v>88</v>
      </c>
      <c r="AR233" t="s">
        <v>88</v>
      </c>
      <c r="AS233" t="s">
        <v>88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>
      <c r="A234" t="s">
        <v>622</v>
      </c>
      <c r="B234" t="s">
        <v>80</v>
      </c>
      <c r="C234" t="s">
        <v>623</v>
      </c>
      <c r="D234" t="s">
        <v>82</v>
      </c>
      <c r="E234" s="2" t="str">
        <f>HYPERLINK("capsilon://?command=openfolder&amp;siteaddress=FAM.docvelocity-na8.net&amp;folderid=FX769ECAF1-EF68-DD0B-F20C-0ED51650AE3E","FX2111164")</f>
        <v>FX2111164</v>
      </c>
      <c r="F234" t="s">
        <v>19</v>
      </c>
      <c r="G234" t="s">
        <v>19</v>
      </c>
      <c r="H234" t="s">
        <v>83</v>
      </c>
      <c r="I234" t="s">
        <v>624</v>
      </c>
      <c r="J234">
        <v>31</v>
      </c>
      <c r="K234" t="s">
        <v>85</v>
      </c>
      <c r="L234" t="s">
        <v>86</v>
      </c>
      <c r="M234" t="s">
        <v>87</v>
      </c>
      <c r="N234">
        <v>1</v>
      </c>
      <c r="O234" s="1">
        <v>44501.575254629628</v>
      </c>
      <c r="P234" s="1">
        <v>44501.661562499998</v>
      </c>
      <c r="Q234">
        <v>7070</v>
      </c>
      <c r="R234">
        <v>387</v>
      </c>
      <c r="S234" t="b">
        <v>0</v>
      </c>
      <c r="T234" t="s">
        <v>88</v>
      </c>
      <c r="U234" t="b">
        <v>0</v>
      </c>
      <c r="V234" t="s">
        <v>94</v>
      </c>
      <c r="W234" s="1">
        <v>44501.661562499998</v>
      </c>
      <c r="X234">
        <v>267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31</v>
      </c>
      <c r="AE234">
        <v>27</v>
      </c>
      <c r="AF234">
        <v>0</v>
      </c>
      <c r="AG234">
        <v>2</v>
      </c>
      <c r="AH234" t="s">
        <v>88</v>
      </c>
      <c r="AI234" t="s">
        <v>88</v>
      </c>
      <c r="AJ234" t="s">
        <v>88</v>
      </c>
      <c r="AK234" t="s">
        <v>88</v>
      </c>
      <c r="AL234" t="s">
        <v>88</v>
      </c>
      <c r="AM234" t="s">
        <v>88</v>
      </c>
      <c r="AN234" t="s">
        <v>88</v>
      </c>
      <c r="AO234" t="s">
        <v>88</v>
      </c>
      <c r="AP234" t="s">
        <v>88</v>
      </c>
      <c r="AQ234" t="s">
        <v>88</v>
      </c>
      <c r="AR234" t="s">
        <v>88</v>
      </c>
      <c r="AS234" t="s">
        <v>88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>
      <c r="A235" t="s">
        <v>625</v>
      </c>
      <c r="B235" t="s">
        <v>80</v>
      </c>
      <c r="C235" t="s">
        <v>626</v>
      </c>
      <c r="D235" t="s">
        <v>82</v>
      </c>
      <c r="E235" s="2" t="str">
        <f>HYPERLINK("capsilon://?command=openfolder&amp;siteaddress=FAM.docvelocity-na8.net&amp;folderid=FXA5EEB238-AD3E-415D-7350-A6760F1C8AAB","FX21112473")</f>
        <v>FX21112473</v>
      </c>
      <c r="F235" t="s">
        <v>19</v>
      </c>
      <c r="G235" t="s">
        <v>19</v>
      </c>
      <c r="H235" t="s">
        <v>83</v>
      </c>
      <c r="I235" t="s">
        <v>627</v>
      </c>
      <c r="J235">
        <v>122</v>
      </c>
      <c r="K235" t="s">
        <v>85</v>
      </c>
      <c r="L235" t="s">
        <v>86</v>
      </c>
      <c r="M235" t="s">
        <v>87</v>
      </c>
      <c r="N235">
        <v>1</v>
      </c>
      <c r="O235" s="1">
        <v>44504.779618055552</v>
      </c>
      <c r="P235" s="1">
        <v>44505.379386574074</v>
      </c>
      <c r="Q235">
        <v>51072</v>
      </c>
      <c r="R235">
        <v>748</v>
      </c>
      <c r="S235" t="b">
        <v>0</v>
      </c>
      <c r="T235" t="s">
        <v>88</v>
      </c>
      <c r="U235" t="b">
        <v>0</v>
      </c>
      <c r="V235" t="s">
        <v>190</v>
      </c>
      <c r="W235" s="1">
        <v>44505.379386574074</v>
      </c>
      <c r="X235">
        <v>349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122</v>
      </c>
      <c r="AE235">
        <v>104</v>
      </c>
      <c r="AF235">
        <v>0</v>
      </c>
      <c r="AG235">
        <v>5</v>
      </c>
      <c r="AH235" t="s">
        <v>88</v>
      </c>
      <c r="AI235" t="s">
        <v>88</v>
      </c>
      <c r="AJ235" t="s">
        <v>88</v>
      </c>
      <c r="AK235" t="s">
        <v>88</v>
      </c>
      <c r="AL235" t="s">
        <v>88</v>
      </c>
      <c r="AM235" t="s">
        <v>88</v>
      </c>
      <c r="AN235" t="s">
        <v>88</v>
      </c>
      <c r="AO235" t="s">
        <v>88</v>
      </c>
      <c r="AP235" t="s">
        <v>88</v>
      </c>
      <c r="AQ235" t="s">
        <v>88</v>
      </c>
      <c r="AR235" t="s">
        <v>88</v>
      </c>
      <c r="AS235" t="s">
        <v>88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>
      <c r="A236" t="s">
        <v>628</v>
      </c>
      <c r="B236" t="s">
        <v>80</v>
      </c>
      <c r="C236" t="s">
        <v>454</v>
      </c>
      <c r="D236" t="s">
        <v>82</v>
      </c>
      <c r="E236" s="2" t="str">
        <f>HYPERLINK("capsilon://?command=openfolder&amp;siteaddress=FAM.docvelocity-na8.net&amp;folderid=FXE0002EC9-5519-92C0-2C83-BA8193CBB51E","FX2111889")</f>
        <v>FX2111889</v>
      </c>
      <c r="F236" t="s">
        <v>19</v>
      </c>
      <c r="G236" t="s">
        <v>19</v>
      </c>
      <c r="H236" t="s">
        <v>83</v>
      </c>
      <c r="I236" t="s">
        <v>455</v>
      </c>
      <c r="J236">
        <v>62</v>
      </c>
      <c r="K236" t="s">
        <v>85</v>
      </c>
      <c r="L236" t="s">
        <v>86</v>
      </c>
      <c r="M236" t="s">
        <v>87</v>
      </c>
      <c r="N236">
        <v>2</v>
      </c>
      <c r="O236" s="1">
        <v>44504.787083333336</v>
      </c>
      <c r="P236" s="1">
        <v>44504.807268518518</v>
      </c>
      <c r="Q236">
        <v>267</v>
      </c>
      <c r="R236">
        <v>1477</v>
      </c>
      <c r="S236" t="b">
        <v>0</v>
      </c>
      <c r="T236" t="s">
        <v>88</v>
      </c>
      <c r="U236" t="b">
        <v>1</v>
      </c>
      <c r="V236" t="s">
        <v>186</v>
      </c>
      <c r="W236" s="1">
        <v>44504.798379629632</v>
      </c>
      <c r="X236">
        <v>795</v>
      </c>
      <c r="Y236">
        <v>156</v>
      </c>
      <c r="Z236">
        <v>0</v>
      </c>
      <c r="AA236">
        <v>156</v>
      </c>
      <c r="AB236">
        <v>0</v>
      </c>
      <c r="AC236">
        <v>128</v>
      </c>
      <c r="AD236">
        <v>-94</v>
      </c>
      <c r="AE236">
        <v>0</v>
      </c>
      <c r="AF236">
        <v>0</v>
      </c>
      <c r="AG236">
        <v>0</v>
      </c>
      <c r="AH236" t="s">
        <v>118</v>
      </c>
      <c r="AI236" s="1">
        <v>44504.807268518518</v>
      </c>
      <c r="AJ236">
        <v>682</v>
      </c>
      <c r="AK236">
        <v>3</v>
      </c>
      <c r="AL236">
        <v>0</v>
      </c>
      <c r="AM236">
        <v>3</v>
      </c>
      <c r="AN236">
        <v>0</v>
      </c>
      <c r="AO236">
        <v>3</v>
      </c>
      <c r="AP236">
        <v>-97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>
      <c r="A237" t="s">
        <v>629</v>
      </c>
      <c r="B237" t="s">
        <v>80</v>
      </c>
      <c r="C237" t="s">
        <v>457</v>
      </c>
      <c r="D237" t="s">
        <v>82</v>
      </c>
      <c r="E237" s="2" t="str">
        <f>HYPERLINK("capsilon://?command=openfolder&amp;siteaddress=FAM.docvelocity-na8.net&amp;folderid=FX557C7CD0-18FE-6BCB-303B-6E888FB76982","FX21111837")</f>
        <v>FX21111837</v>
      </c>
      <c r="F237" t="s">
        <v>19</v>
      </c>
      <c r="G237" t="s">
        <v>19</v>
      </c>
      <c r="H237" t="s">
        <v>83</v>
      </c>
      <c r="I237" t="s">
        <v>458</v>
      </c>
      <c r="J237">
        <v>114</v>
      </c>
      <c r="K237" t="s">
        <v>85</v>
      </c>
      <c r="L237" t="s">
        <v>86</v>
      </c>
      <c r="M237" t="s">
        <v>87</v>
      </c>
      <c r="N237">
        <v>2</v>
      </c>
      <c r="O237" s="1">
        <v>44504.790844907409</v>
      </c>
      <c r="P237" s="1">
        <v>44505.175150462965</v>
      </c>
      <c r="Q237">
        <v>29239</v>
      </c>
      <c r="R237">
        <v>3965</v>
      </c>
      <c r="S237" t="b">
        <v>0</v>
      </c>
      <c r="T237" t="s">
        <v>88</v>
      </c>
      <c r="U237" t="b">
        <v>1</v>
      </c>
      <c r="V237" t="s">
        <v>131</v>
      </c>
      <c r="W237" s="1">
        <v>44504.828472222223</v>
      </c>
      <c r="X237">
        <v>1585</v>
      </c>
      <c r="Y237">
        <v>130</v>
      </c>
      <c r="Z237">
        <v>0</v>
      </c>
      <c r="AA237">
        <v>130</v>
      </c>
      <c r="AB237">
        <v>42</v>
      </c>
      <c r="AC237">
        <v>108</v>
      </c>
      <c r="AD237">
        <v>-16</v>
      </c>
      <c r="AE237">
        <v>0</v>
      </c>
      <c r="AF237">
        <v>0</v>
      </c>
      <c r="AG237">
        <v>0</v>
      </c>
      <c r="AH237" t="s">
        <v>99</v>
      </c>
      <c r="AI237" s="1">
        <v>44505.175150462965</v>
      </c>
      <c r="AJ237">
        <v>1470</v>
      </c>
      <c r="AK237">
        <v>9</v>
      </c>
      <c r="AL237">
        <v>0</v>
      </c>
      <c r="AM237">
        <v>9</v>
      </c>
      <c r="AN237">
        <v>0</v>
      </c>
      <c r="AO237">
        <v>9</v>
      </c>
      <c r="AP237">
        <v>-25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>
      <c r="A238" t="s">
        <v>630</v>
      </c>
      <c r="B238" t="s">
        <v>80</v>
      </c>
      <c r="C238" t="s">
        <v>631</v>
      </c>
      <c r="D238" t="s">
        <v>82</v>
      </c>
      <c r="E238" s="2" t="str">
        <f>HYPERLINK("capsilon://?command=openfolder&amp;siteaddress=FAM.docvelocity-na8.net&amp;folderid=FXAFED5E7C-61FF-0ED8-E918-282ACBDAFB56","FX211012252")</f>
        <v>FX211012252</v>
      </c>
      <c r="F238" t="s">
        <v>19</v>
      </c>
      <c r="G238" t="s">
        <v>19</v>
      </c>
      <c r="H238" t="s">
        <v>83</v>
      </c>
      <c r="I238" t="s">
        <v>632</v>
      </c>
      <c r="J238">
        <v>134</v>
      </c>
      <c r="K238" t="s">
        <v>85</v>
      </c>
      <c r="L238" t="s">
        <v>86</v>
      </c>
      <c r="M238" t="s">
        <v>87</v>
      </c>
      <c r="N238">
        <v>1</v>
      </c>
      <c r="O238" s="1">
        <v>44504.791250000002</v>
      </c>
      <c r="P238" s="1">
        <v>44505.385196759256</v>
      </c>
      <c r="Q238">
        <v>50522</v>
      </c>
      <c r="R238">
        <v>795</v>
      </c>
      <c r="S238" t="b">
        <v>0</v>
      </c>
      <c r="T238" t="s">
        <v>88</v>
      </c>
      <c r="U238" t="b">
        <v>0</v>
      </c>
      <c r="V238" t="s">
        <v>190</v>
      </c>
      <c r="W238" s="1">
        <v>44505.385196759256</v>
      </c>
      <c r="X238">
        <v>475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134</v>
      </c>
      <c r="AE238">
        <v>117</v>
      </c>
      <c r="AF238">
        <v>0</v>
      </c>
      <c r="AG238">
        <v>5</v>
      </c>
      <c r="AH238" t="s">
        <v>88</v>
      </c>
      <c r="AI238" t="s">
        <v>88</v>
      </c>
      <c r="AJ238" t="s">
        <v>88</v>
      </c>
      <c r="AK238" t="s">
        <v>88</v>
      </c>
      <c r="AL238" t="s">
        <v>88</v>
      </c>
      <c r="AM238" t="s">
        <v>88</v>
      </c>
      <c r="AN238" t="s">
        <v>88</v>
      </c>
      <c r="AO238" t="s">
        <v>88</v>
      </c>
      <c r="AP238" t="s">
        <v>88</v>
      </c>
      <c r="AQ238" t="s">
        <v>88</v>
      </c>
      <c r="AR238" t="s">
        <v>88</v>
      </c>
      <c r="AS238" t="s">
        <v>88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>
      <c r="A239" t="s">
        <v>633</v>
      </c>
      <c r="B239" t="s">
        <v>80</v>
      </c>
      <c r="C239" t="s">
        <v>634</v>
      </c>
      <c r="D239" t="s">
        <v>82</v>
      </c>
      <c r="E239" s="2" t="str">
        <f>HYPERLINK("capsilon://?command=openfolder&amp;siteaddress=FAM.docvelocity-na8.net&amp;folderid=FXCF34571D-E904-F6A2-17CA-63563126470A","FX21111782")</f>
        <v>FX21111782</v>
      </c>
      <c r="F239" t="s">
        <v>19</v>
      </c>
      <c r="G239" t="s">
        <v>19</v>
      </c>
      <c r="H239" t="s">
        <v>83</v>
      </c>
      <c r="I239" t="s">
        <v>635</v>
      </c>
      <c r="J239">
        <v>131</v>
      </c>
      <c r="K239" t="s">
        <v>85</v>
      </c>
      <c r="L239" t="s">
        <v>86</v>
      </c>
      <c r="M239" t="s">
        <v>87</v>
      </c>
      <c r="N239">
        <v>1</v>
      </c>
      <c r="O239" s="1">
        <v>44504.802951388891</v>
      </c>
      <c r="P239" s="1">
        <v>44505.403067129628</v>
      </c>
      <c r="Q239">
        <v>50146</v>
      </c>
      <c r="R239">
        <v>1704</v>
      </c>
      <c r="S239" t="b">
        <v>0</v>
      </c>
      <c r="T239" t="s">
        <v>88</v>
      </c>
      <c r="U239" t="b">
        <v>0</v>
      </c>
      <c r="V239" t="s">
        <v>190</v>
      </c>
      <c r="W239" s="1">
        <v>44505.403067129628</v>
      </c>
      <c r="X239">
        <v>1538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131</v>
      </c>
      <c r="AE239">
        <v>113</v>
      </c>
      <c r="AF239">
        <v>0</v>
      </c>
      <c r="AG239">
        <v>11</v>
      </c>
      <c r="AH239" t="s">
        <v>88</v>
      </c>
      <c r="AI239" t="s">
        <v>88</v>
      </c>
      <c r="AJ239" t="s">
        <v>88</v>
      </c>
      <c r="AK239" t="s">
        <v>88</v>
      </c>
      <c r="AL239" t="s">
        <v>88</v>
      </c>
      <c r="AM239" t="s">
        <v>88</v>
      </c>
      <c r="AN239" t="s">
        <v>88</v>
      </c>
      <c r="AO239" t="s">
        <v>88</v>
      </c>
      <c r="AP239" t="s">
        <v>88</v>
      </c>
      <c r="AQ239" t="s">
        <v>88</v>
      </c>
      <c r="AR239" t="s">
        <v>88</v>
      </c>
      <c r="AS239" t="s">
        <v>88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>
      <c r="A240" t="s">
        <v>636</v>
      </c>
      <c r="B240" t="s">
        <v>80</v>
      </c>
      <c r="C240" t="s">
        <v>637</v>
      </c>
      <c r="D240" t="s">
        <v>82</v>
      </c>
      <c r="E240" s="2" t="str">
        <f>HYPERLINK("capsilon://?command=openfolder&amp;siteaddress=FAM.docvelocity-na8.net&amp;folderid=FX8BA7B059-6D6E-50B6-37E0-21CAB5AC93E2","FX21111442")</f>
        <v>FX21111442</v>
      </c>
      <c r="F240" t="s">
        <v>19</v>
      </c>
      <c r="G240" t="s">
        <v>19</v>
      </c>
      <c r="H240" t="s">
        <v>83</v>
      </c>
      <c r="I240" t="s">
        <v>638</v>
      </c>
      <c r="J240">
        <v>60</v>
      </c>
      <c r="K240" t="s">
        <v>85</v>
      </c>
      <c r="L240" t="s">
        <v>86</v>
      </c>
      <c r="M240" t="s">
        <v>87</v>
      </c>
      <c r="N240">
        <v>1</v>
      </c>
      <c r="O240" s="1">
        <v>44504.810046296298</v>
      </c>
      <c r="P240" s="1">
        <v>44505.410694444443</v>
      </c>
      <c r="Q240">
        <v>51022</v>
      </c>
      <c r="R240">
        <v>874</v>
      </c>
      <c r="S240" t="b">
        <v>0</v>
      </c>
      <c r="T240" t="s">
        <v>88</v>
      </c>
      <c r="U240" t="b">
        <v>0</v>
      </c>
      <c r="V240" t="s">
        <v>190</v>
      </c>
      <c r="W240" s="1">
        <v>44505.410694444443</v>
      </c>
      <c r="X240">
        <v>613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60</v>
      </c>
      <c r="AE240">
        <v>51</v>
      </c>
      <c r="AF240">
        <v>0</v>
      </c>
      <c r="AG240">
        <v>3</v>
      </c>
      <c r="AH240" t="s">
        <v>88</v>
      </c>
      <c r="AI240" t="s">
        <v>88</v>
      </c>
      <c r="AJ240" t="s">
        <v>88</v>
      </c>
      <c r="AK240" t="s">
        <v>88</v>
      </c>
      <c r="AL240" t="s">
        <v>88</v>
      </c>
      <c r="AM240" t="s">
        <v>88</v>
      </c>
      <c r="AN240" t="s">
        <v>88</v>
      </c>
      <c r="AO240" t="s">
        <v>88</v>
      </c>
      <c r="AP240" t="s">
        <v>88</v>
      </c>
      <c r="AQ240" t="s">
        <v>88</v>
      </c>
      <c r="AR240" t="s">
        <v>88</v>
      </c>
      <c r="AS240" t="s">
        <v>88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>
      <c r="A241" t="s">
        <v>639</v>
      </c>
      <c r="B241" t="s">
        <v>80</v>
      </c>
      <c r="C241" t="s">
        <v>640</v>
      </c>
      <c r="D241" t="s">
        <v>82</v>
      </c>
      <c r="E241" s="2" t="str">
        <f>HYPERLINK("capsilon://?command=openfolder&amp;siteaddress=FAM.docvelocity-na8.net&amp;folderid=FXAD4DC860-CB0A-9568-F923-7F40E8B06E91","FX21112463")</f>
        <v>FX21112463</v>
      </c>
      <c r="F241" t="s">
        <v>19</v>
      </c>
      <c r="G241" t="s">
        <v>19</v>
      </c>
      <c r="H241" t="s">
        <v>83</v>
      </c>
      <c r="I241" t="s">
        <v>641</v>
      </c>
      <c r="J241">
        <v>102</v>
      </c>
      <c r="K241" t="s">
        <v>85</v>
      </c>
      <c r="L241" t="s">
        <v>86</v>
      </c>
      <c r="M241" t="s">
        <v>87</v>
      </c>
      <c r="N241">
        <v>1</v>
      </c>
      <c r="O241" s="1">
        <v>44504.81212962963</v>
      </c>
      <c r="P241" s="1">
        <v>44505.419664351852</v>
      </c>
      <c r="Q241">
        <v>51577</v>
      </c>
      <c r="R241">
        <v>914</v>
      </c>
      <c r="S241" t="b">
        <v>0</v>
      </c>
      <c r="T241" t="s">
        <v>88</v>
      </c>
      <c r="U241" t="b">
        <v>0</v>
      </c>
      <c r="V241" t="s">
        <v>190</v>
      </c>
      <c r="W241" s="1">
        <v>44505.419664351852</v>
      </c>
      <c r="X241">
        <v>744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102</v>
      </c>
      <c r="AE241">
        <v>93</v>
      </c>
      <c r="AF241">
        <v>0</v>
      </c>
      <c r="AG241">
        <v>4</v>
      </c>
      <c r="AH241" t="s">
        <v>88</v>
      </c>
      <c r="AI241" t="s">
        <v>88</v>
      </c>
      <c r="AJ241" t="s">
        <v>88</v>
      </c>
      <c r="AK241" t="s">
        <v>88</v>
      </c>
      <c r="AL241" t="s">
        <v>88</v>
      </c>
      <c r="AM241" t="s">
        <v>88</v>
      </c>
      <c r="AN241" t="s">
        <v>88</v>
      </c>
      <c r="AO241" t="s">
        <v>88</v>
      </c>
      <c r="AP241" t="s">
        <v>88</v>
      </c>
      <c r="AQ241" t="s">
        <v>88</v>
      </c>
      <c r="AR241" t="s">
        <v>88</v>
      </c>
      <c r="AS241" t="s">
        <v>88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>
      <c r="A242" t="s">
        <v>642</v>
      </c>
      <c r="B242" t="s">
        <v>80</v>
      </c>
      <c r="C242" t="s">
        <v>326</v>
      </c>
      <c r="D242" t="s">
        <v>82</v>
      </c>
      <c r="E242" s="2" t="str">
        <f>HYPERLINK("capsilon://?command=openfolder&amp;siteaddress=FAM.docvelocity-na8.net&amp;folderid=FX47FCA3CB-4625-F3BD-0CD4-450FA7929D4E","FX21111139")</f>
        <v>FX21111139</v>
      </c>
      <c r="F242" t="s">
        <v>19</v>
      </c>
      <c r="G242" t="s">
        <v>19</v>
      </c>
      <c r="H242" t="s">
        <v>83</v>
      </c>
      <c r="I242" t="s">
        <v>643</v>
      </c>
      <c r="J242">
        <v>31</v>
      </c>
      <c r="K242" t="s">
        <v>85</v>
      </c>
      <c r="L242" t="s">
        <v>86</v>
      </c>
      <c r="M242" t="s">
        <v>87</v>
      </c>
      <c r="N242">
        <v>2</v>
      </c>
      <c r="O242" s="1">
        <v>44504.817372685182</v>
      </c>
      <c r="P242" s="1">
        <v>44505.62300925926</v>
      </c>
      <c r="Q242">
        <v>68072</v>
      </c>
      <c r="R242">
        <v>1535</v>
      </c>
      <c r="S242" t="b">
        <v>0</v>
      </c>
      <c r="T242" t="s">
        <v>88</v>
      </c>
      <c r="U242" t="b">
        <v>0</v>
      </c>
      <c r="V242" t="s">
        <v>393</v>
      </c>
      <c r="W242" s="1">
        <v>44505.231898148151</v>
      </c>
      <c r="X242">
        <v>639</v>
      </c>
      <c r="Y242">
        <v>85</v>
      </c>
      <c r="Z242">
        <v>0</v>
      </c>
      <c r="AA242">
        <v>85</v>
      </c>
      <c r="AB242">
        <v>0</v>
      </c>
      <c r="AC242">
        <v>69</v>
      </c>
      <c r="AD242">
        <v>-54</v>
      </c>
      <c r="AE242">
        <v>0</v>
      </c>
      <c r="AF242">
        <v>0</v>
      </c>
      <c r="AG242">
        <v>0</v>
      </c>
      <c r="AH242" t="s">
        <v>606</v>
      </c>
      <c r="AI242" s="1">
        <v>44505.62300925926</v>
      </c>
      <c r="AJ242">
        <v>896</v>
      </c>
      <c r="AK242">
        <v>4</v>
      </c>
      <c r="AL242">
        <v>0</v>
      </c>
      <c r="AM242">
        <v>4</v>
      </c>
      <c r="AN242">
        <v>0</v>
      </c>
      <c r="AO242">
        <v>4</v>
      </c>
      <c r="AP242">
        <v>-58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>
      <c r="A243" t="s">
        <v>644</v>
      </c>
      <c r="B243" t="s">
        <v>80</v>
      </c>
      <c r="C243" t="s">
        <v>326</v>
      </c>
      <c r="D243" t="s">
        <v>82</v>
      </c>
      <c r="E243" s="2" t="str">
        <f>HYPERLINK("capsilon://?command=openfolder&amp;siteaddress=FAM.docvelocity-na8.net&amp;folderid=FX47FCA3CB-4625-F3BD-0CD4-450FA7929D4E","FX21111139")</f>
        <v>FX21111139</v>
      </c>
      <c r="F243" t="s">
        <v>19</v>
      </c>
      <c r="G243" t="s">
        <v>19</v>
      </c>
      <c r="H243" t="s">
        <v>83</v>
      </c>
      <c r="I243" t="s">
        <v>645</v>
      </c>
      <c r="J243">
        <v>31</v>
      </c>
      <c r="K243" t="s">
        <v>85</v>
      </c>
      <c r="L243" t="s">
        <v>86</v>
      </c>
      <c r="M243" t="s">
        <v>87</v>
      </c>
      <c r="N243">
        <v>2</v>
      </c>
      <c r="O243" s="1">
        <v>44504.81759259259</v>
      </c>
      <c r="P243" s="1">
        <v>44505.618530092594</v>
      </c>
      <c r="Q243">
        <v>67496</v>
      </c>
      <c r="R243">
        <v>1705</v>
      </c>
      <c r="S243" t="b">
        <v>0</v>
      </c>
      <c r="T243" t="s">
        <v>88</v>
      </c>
      <c r="U243" t="b">
        <v>0</v>
      </c>
      <c r="V243" t="s">
        <v>89</v>
      </c>
      <c r="W243" s="1">
        <v>44505.247037037036</v>
      </c>
      <c r="X243">
        <v>764</v>
      </c>
      <c r="Y243">
        <v>95</v>
      </c>
      <c r="Z243">
        <v>0</v>
      </c>
      <c r="AA243">
        <v>95</v>
      </c>
      <c r="AB243">
        <v>0</v>
      </c>
      <c r="AC243">
        <v>16</v>
      </c>
      <c r="AD243">
        <v>-64</v>
      </c>
      <c r="AE243">
        <v>0</v>
      </c>
      <c r="AF243">
        <v>0</v>
      </c>
      <c r="AG243">
        <v>0</v>
      </c>
      <c r="AH243" t="s">
        <v>99</v>
      </c>
      <c r="AI243" s="1">
        <v>44505.618530092594</v>
      </c>
      <c r="AJ243">
        <v>406</v>
      </c>
      <c r="AK243">
        <v>0</v>
      </c>
      <c r="AL243">
        <v>0</v>
      </c>
      <c r="AM243">
        <v>0</v>
      </c>
      <c r="AN243">
        <v>0</v>
      </c>
      <c r="AO243">
        <v>2</v>
      </c>
      <c r="AP243">
        <v>-64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>
      <c r="A244" t="s">
        <v>646</v>
      </c>
      <c r="B244" t="s">
        <v>80</v>
      </c>
      <c r="C244" t="s">
        <v>326</v>
      </c>
      <c r="D244" t="s">
        <v>82</v>
      </c>
      <c r="E244" s="2" t="str">
        <f>HYPERLINK("capsilon://?command=openfolder&amp;siteaddress=FAM.docvelocity-na8.net&amp;folderid=FX47FCA3CB-4625-F3BD-0CD4-450FA7929D4E","FX21111139")</f>
        <v>FX21111139</v>
      </c>
      <c r="F244" t="s">
        <v>19</v>
      </c>
      <c r="G244" t="s">
        <v>19</v>
      </c>
      <c r="H244" t="s">
        <v>83</v>
      </c>
      <c r="I244" t="s">
        <v>647</v>
      </c>
      <c r="J244">
        <v>26</v>
      </c>
      <c r="K244" t="s">
        <v>85</v>
      </c>
      <c r="L244" t="s">
        <v>86</v>
      </c>
      <c r="M244" t="s">
        <v>87</v>
      </c>
      <c r="N244">
        <v>2</v>
      </c>
      <c r="O244" s="1">
        <v>44504.817858796298</v>
      </c>
      <c r="P244" s="1">
        <v>44505.614965277775</v>
      </c>
      <c r="Q244">
        <v>68664</v>
      </c>
      <c r="R244">
        <v>206</v>
      </c>
      <c r="S244" t="b">
        <v>0</v>
      </c>
      <c r="T244" t="s">
        <v>88</v>
      </c>
      <c r="U244" t="b">
        <v>0</v>
      </c>
      <c r="V244" t="s">
        <v>110</v>
      </c>
      <c r="W244" s="1">
        <v>44505.236921296295</v>
      </c>
      <c r="X244">
        <v>119</v>
      </c>
      <c r="Y244">
        <v>21</v>
      </c>
      <c r="Z244">
        <v>0</v>
      </c>
      <c r="AA244">
        <v>21</v>
      </c>
      <c r="AB244">
        <v>0</v>
      </c>
      <c r="AC244">
        <v>0</v>
      </c>
      <c r="AD244">
        <v>5</v>
      </c>
      <c r="AE244">
        <v>0</v>
      </c>
      <c r="AF244">
        <v>0</v>
      </c>
      <c r="AG244">
        <v>0</v>
      </c>
      <c r="AH244" t="s">
        <v>118</v>
      </c>
      <c r="AI244" s="1">
        <v>44505.614965277775</v>
      </c>
      <c r="AJ244">
        <v>87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5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>
      <c r="A245" t="s">
        <v>648</v>
      </c>
      <c r="B245" t="s">
        <v>80</v>
      </c>
      <c r="C245" t="s">
        <v>326</v>
      </c>
      <c r="D245" t="s">
        <v>82</v>
      </c>
      <c r="E245" s="2" t="str">
        <f>HYPERLINK("capsilon://?command=openfolder&amp;siteaddress=FAM.docvelocity-na8.net&amp;folderid=FX47FCA3CB-4625-F3BD-0CD4-450FA7929D4E","FX21111139")</f>
        <v>FX21111139</v>
      </c>
      <c r="F245" t="s">
        <v>19</v>
      </c>
      <c r="G245" t="s">
        <v>19</v>
      </c>
      <c r="H245" t="s">
        <v>83</v>
      </c>
      <c r="I245" t="s">
        <v>649</v>
      </c>
      <c r="J245">
        <v>66</v>
      </c>
      <c r="K245" t="s">
        <v>85</v>
      </c>
      <c r="L245" t="s">
        <v>86</v>
      </c>
      <c r="M245" t="s">
        <v>87</v>
      </c>
      <c r="N245">
        <v>2</v>
      </c>
      <c r="O245" s="1">
        <v>44504.818020833336</v>
      </c>
      <c r="P245" s="1">
        <v>44505.61513888889</v>
      </c>
      <c r="Q245">
        <v>68689</v>
      </c>
      <c r="R245">
        <v>182</v>
      </c>
      <c r="S245" t="b">
        <v>0</v>
      </c>
      <c r="T245" t="s">
        <v>88</v>
      </c>
      <c r="U245" t="b">
        <v>0</v>
      </c>
      <c r="V245" t="s">
        <v>393</v>
      </c>
      <c r="W245" s="1">
        <v>44505.240046296298</v>
      </c>
      <c r="X245">
        <v>168</v>
      </c>
      <c r="Y245">
        <v>0</v>
      </c>
      <c r="Z245">
        <v>0</v>
      </c>
      <c r="AA245">
        <v>0</v>
      </c>
      <c r="AB245">
        <v>52</v>
      </c>
      <c r="AC245">
        <v>0</v>
      </c>
      <c r="AD245">
        <v>66</v>
      </c>
      <c r="AE245">
        <v>0</v>
      </c>
      <c r="AF245">
        <v>0</v>
      </c>
      <c r="AG245">
        <v>0</v>
      </c>
      <c r="AH245" t="s">
        <v>118</v>
      </c>
      <c r="AI245" s="1">
        <v>44505.61513888889</v>
      </c>
      <c r="AJ245">
        <v>14</v>
      </c>
      <c r="AK245">
        <v>0</v>
      </c>
      <c r="AL245">
        <v>0</v>
      </c>
      <c r="AM245">
        <v>0</v>
      </c>
      <c r="AN245">
        <v>52</v>
      </c>
      <c r="AO245">
        <v>0</v>
      </c>
      <c r="AP245">
        <v>66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>
      <c r="A246" t="s">
        <v>650</v>
      </c>
      <c r="B246" t="s">
        <v>80</v>
      </c>
      <c r="C246" t="s">
        <v>326</v>
      </c>
      <c r="D246" t="s">
        <v>82</v>
      </c>
      <c r="E246" s="2" t="str">
        <f>HYPERLINK("capsilon://?command=openfolder&amp;siteaddress=FAM.docvelocity-na8.net&amp;folderid=FX47FCA3CB-4625-F3BD-0CD4-450FA7929D4E","FX21111139")</f>
        <v>FX21111139</v>
      </c>
      <c r="F246" t="s">
        <v>19</v>
      </c>
      <c r="G246" t="s">
        <v>19</v>
      </c>
      <c r="H246" t="s">
        <v>83</v>
      </c>
      <c r="I246" t="s">
        <v>651</v>
      </c>
      <c r="J246">
        <v>38</v>
      </c>
      <c r="K246" t="s">
        <v>85</v>
      </c>
      <c r="L246" t="s">
        <v>86</v>
      </c>
      <c r="M246" t="s">
        <v>87</v>
      </c>
      <c r="N246">
        <v>2</v>
      </c>
      <c r="O246" s="1">
        <v>44504.818124999998</v>
      </c>
      <c r="P246" s="1">
        <v>44505.616400462961</v>
      </c>
      <c r="Q246">
        <v>68544</v>
      </c>
      <c r="R246">
        <v>427</v>
      </c>
      <c r="S246" t="b">
        <v>0</v>
      </c>
      <c r="T246" t="s">
        <v>88</v>
      </c>
      <c r="U246" t="b">
        <v>0</v>
      </c>
      <c r="V246" t="s">
        <v>393</v>
      </c>
      <c r="W246" s="1">
        <v>44505.243750000001</v>
      </c>
      <c r="X246">
        <v>319</v>
      </c>
      <c r="Y246">
        <v>37</v>
      </c>
      <c r="Z246">
        <v>0</v>
      </c>
      <c r="AA246">
        <v>37</v>
      </c>
      <c r="AB246">
        <v>0</v>
      </c>
      <c r="AC246">
        <v>25</v>
      </c>
      <c r="AD246">
        <v>1</v>
      </c>
      <c r="AE246">
        <v>0</v>
      </c>
      <c r="AF246">
        <v>0</v>
      </c>
      <c r="AG246">
        <v>0</v>
      </c>
      <c r="AH246" t="s">
        <v>118</v>
      </c>
      <c r="AI246" s="1">
        <v>44505.616400462961</v>
      </c>
      <c r="AJ246">
        <v>108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>
      <c r="A247" t="s">
        <v>652</v>
      </c>
      <c r="B247" t="s">
        <v>80</v>
      </c>
      <c r="C247" t="s">
        <v>326</v>
      </c>
      <c r="D247" t="s">
        <v>82</v>
      </c>
      <c r="E247" s="2" t="str">
        <f>HYPERLINK("capsilon://?command=openfolder&amp;siteaddress=FAM.docvelocity-na8.net&amp;folderid=FX47FCA3CB-4625-F3BD-0CD4-450FA7929D4E","FX21111139")</f>
        <v>FX21111139</v>
      </c>
      <c r="F247" t="s">
        <v>19</v>
      </c>
      <c r="G247" t="s">
        <v>19</v>
      </c>
      <c r="H247" t="s">
        <v>83</v>
      </c>
      <c r="I247" t="s">
        <v>653</v>
      </c>
      <c r="J247">
        <v>26</v>
      </c>
      <c r="K247" t="s">
        <v>85</v>
      </c>
      <c r="L247" t="s">
        <v>86</v>
      </c>
      <c r="M247" t="s">
        <v>87</v>
      </c>
      <c r="N247">
        <v>1</v>
      </c>
      <c r="O247" s="1">
        <v>44504.81832175926</v>
      </c>
      <c r="P247" s="1">
        <v>44505.43167824074</v>
      </c>
      <c r="Q247">
        <v>51827</v>
      </c>
      <c r="R247">
        <v>1167</v>
      </c>
      <c r="S247" t="b">
        <v>0</v>
      </c>
      <c r="T247" t="s">
        <v>88</v>
      </c>
      <c r="U247" t="b">
        <v>0</v>
      </c>
      <c r="V247" t="s">
        <v>190</v>
      </c>
      <c r="W247" s="1">
        <v>44505.43167824074</v>
      </c>
      <c r="X247">
        <v>960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26</v>
      </c>
      <c r="AE247">
        <v>21</v>
      </c>
      <c r="AF247">
        <v>0</v>
      </c>
      <c r="AG247">
        <v>2</v>
      </c>
      <c r="AH247" t="s">
        <v>88</v>
      </c>
      <c r="AI247" t="s">
        <v>88</v>
      </c>
      <c r="AJ247" t="s">
        <v>88</v>
      </c>
      <c r="AK247" t="s">
        <v>88</v>
      </c>
      <c r="AL247" t="s">
        <v>88</v>
      </c>
      <c r="AM247" t="s">
        <v>88</v>
      </c>
      <c r="AN247" t="s">
        <v>88</v>
      </c>
      <c r="AO247" t="s">
        <v>88</v>
      </c>
      <c r="AP247" t="s">
        <v>88</v>
      </c>
      <c r="AQ247" t="s">
        <v>88</v>
      </c>
      <c r="AR247" t="s">
        <v>88</v>
      </c>
      <c r="AS247" t="s">
        <v>88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>
      <c r="A248" t="s">
        <v>654</v>
      </c>
      <c r="B248" t="s">
        <v>80</v>
      </c>
      <c r="C248" t="s">
        <v>655</v>
      </c>
      <c r="D248" t="s">
        <v>82</v>
      </c>
      <c r="E248" s="2" t="str">
        <f>HYPERLINK("capsilon://?command=openfolder&amp;siteaddress=FAM.docvelocity-na8.net&amp;folderid=FX3B8BCAB9-096E-4DA2-C77A-1FDC462C42D7","FX21112599")</f>
        <v>FX21112599</v>
      </c>
      <c r="F248" t="s">
        <v>19</v>
      </c>
      <c r="G248" t="s">
        <v>19</v>
      </c>
      <c r="H248" t="s">
        <v>83</v>
      </c>
      <c r="I248" t="s">
        <v>656</v>
      </c>
      <c r="J248">
        <v>75</v>
      </c>
      <c r="K248" t="s">
        <v>85</v>
      </c>
      <c r="L248" t="s">
        <v>86</v>
      </c>
      <c r="M248" t="s">
        <v>87</v>
      </c>
      <c r="N248">
        <v>1</v>
      </c>
      <c r="O248" s="1">
        <v>44504.854814814818</v>
      </c>
      <c r="P248" s="1">
        <v>44505.441759259258</v>
      </c>
      <c r="Q248">
        <v>49288</v>
      </c>
      <c r="R248">
        <v>1424</v>
      </c>
      <c r="S248" t="b">
        <v>0</v>
      </c>
      <c r="T248" t="s">
        <v>88</v>
      </c>
      <c r="U248" t="b">
        <v>0</v>
      </c>
      <c r="V248" t="s">
        <v>190</v>
      </c>
      <c r="W248" s="1">
        <v>44505.441759259258</v>
      </c>
      <c r="X248">
        <v>865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75</v>
      </c>
      <c r="AE248">
        <v>66</v>
      </c>
      <c r="AF248">
        <v>0</v>
      </c>
      <c r="AG248">
        <v>4</v>
      </c>
      <c r="AH248" t="s">
        <v>88</v>
      </c>
      <c r="AI248" t="s">
        <v>88</v>
      </c>
      <c r="AJ248" t="s">
        <v>88</v>
      </c>
      <c r="AK248" t="s">
        <v>88</v>
      </c>
      <c r="AL248" t="s">
        <v>88</v>
      </c>
      <c r="AM248" t="s">
        <v>88</v>
      </c>
      <c r="AN248" t="s">
        <v>88</v>
      </c>
      <c r="AO248" t="s">
        <v>88</v>
      </c>
      <c r="AP248" t="s">
        <v>88</v>
      </c>
      <c r="AQ248" t="s">
        <v>88</v>
      </c>
      <c r="AR248" t="s">
        <v>88</v>
      </c>
      <c r="AS248" t="s">
        <v>88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>
      <c r="A249" t="s">
        <v>657</v>
      </c>
      <c r="B249" t="s">
        <v>80</v>
      </c>
      <c r="C249" t="s">
        <v>658</v>
      </c>
      <c r="D249" t="s">
        <v>82</v>
      </c>
      <c r="E249" s="2" t="str">
        <f>HYPERLINK("capsilon://?command=openfolder&amp;siteaddress=FAM.docvelocity-na8.net&amp;folderid=FX8124E0A8-8759-364F-3F34-C2DBA65C45DF","FX21112645")</f>
        <v>FX21112645</v>
      </c>
      <c r="F249" t="s">
        <v>19</v>
      </c>
      <c r="G249" t="s">
        <v>19</v>
      </c>
      <c r="H249" t="s">
        <v>83</v>
      </c>
      <c r="I249" t="s">
        <v>659</v>
      </c>
      <c r="J249">
        <v>100</v>
      </c>
      <c r="K249" t="s">
        <v>85</v>
      </c>
      <c r="L249" t="s">
        <v>86</v>
      </c>
      <c r="M249" t="s">
        <v>87</v>
      </c>
      <c r="N249">
        <v>1</v>
      </c>
      <c r="O249" s="1">
        <v>44504.90353009259</v>
      </c>
      <c r="P249" s="1">
        <v>44505.45</v>
      </c>
      <c r="Q249">
        <v>46606</v>
      </c>
      <c r="R249">
        <v>609</v>
      </c>
      <c r="S249" t="b">
        <v>0</v>
      </c>
      <c r="T249" t="s">
        <v>88</v>
      </c>
      <c r="U249" t="b">
        <v>0</v>
      </c>
      <c r="V249" t="s">
        <v>190</v>
      </c>
      <c r="W249" s="1">
        <v>44505.45</v>
      </c>
      <c r="X249">
        <v>456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100</v>
      </c>
      <c r="AE249">
        <v>90</v>
      </c>
      <c r="AF249">
        <v>0</v>
      </c>
      <c r="AG249">
        <v>5</v>
      </c>
      <c r="AH249" t="s">
        <v>88</v>
      </c>
      <c r="AI249" t="s">
        <v>88</v>
      </c>
      <c r="AJ249" t="s">
        <v>88</v>
      </c>
      <c r="AK249" t="s">
        <v>88</v>
      </c>
      <c r="AL249" t="s">
        <v>88</v>
      </c>
      <c r="AM249" t="s">
        <v>88</v>
      </c>
      <c r="AN249" t="s">
        <v>88</v>
      </c>
      <c r="AO249" t="s">
        <v>88</v>
      </c>
      <c r="AP249" t="s">
        <v>88</v>
      </c>
      <c r="AQ249" t="s">
        <v>88</v>
      </c>
      <c r="AR249" t="s">
        <v>88</v>
      </c>
      <c r="AS249" t="s">
        <v>88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>
      <c r="A250" t="s">
        <v>660</v>
      </c>
      <c r="B250" t="s">
        <v>80</v>
      </c>
      <c r="C250" t="s">
        <v>661</v>
      </c>
      <c r="D250" t="s">
        <v>82</v>
      </c>
      <c r="E250" s="2" t="str">
        <f>HYPERLINK("capsilon://?command=openfolder&amp;siteaddress=FAM.docvelocity-na8.net&amp;folderid=FX146F8BA1-A301-DD57-8229-24B25DADB0E2","FX2111728")</f>
        <v>FX2111728</v>
      </c>
      <c r="F250" t="s">
        <v>19</v>
      </c>
      <c r="G250" t="s">
        <v>19</v>
      </c>
      <c r="H250" t="s">
        <v>83</v>
      </c>
      <c r="I250" t="s">
        <v>662</v>
      </c>
      <c r="J250">
        <v>209</v>
      </c>
      <c r="K250" t="s">
        <v>85</v>
      </c>
      <c r="L250" t="s">
        <v>86</v>
      </c>
      <c r="M250" t="s">
        <v>87</v>
      </c>
      <c r="N250">
        <v>1</v>
      </c>
      <c r="O250" s="1">
        <v>44504.96056712963</v>
      </c>
      <c r="P250" s="1">
        <v>44505.452499999999</v>
      </c>
      <c r="Q250">
        <v>42120</v>
      </c>
      <c r="R250">
        <v>383</v>
      </c>
      <c r="S250" t="b">
        <v>0</v>
      </c>
      <c r="T250" t="s">
        <v>88</v>
      </c>
      <c r="U250" t="b">
        <v>0</v>
      </c>
      <c r="V250" t="s">
        <v>190</v>
      </c>
      <c r="W250" s="1">
        <v>44505.452499999999</v>
      </c>
      <c r="X250">
        <v>215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209</v>
      </c>
      <c r="AE250">
        <v>191</v>
      </c>
      <c r="AF250">
        <v>0</v>
      </c>
      <c r="AG250">
        <v>7</v>
      </c>
      <c r="AH250" t="s">
        <v>88</v>
      </c>
      <c r="AI250" t="s">
        <v>88</v>
      </c>
      <c r="AJ250" t="s">
        <v>88</v>
      </c>
      <c r="AK250" t="s">
        <v>88</v>
      </c>
      <c r="AL250" t="s">
        <v>88</v>
      </c>
      <c r="AM250" t="s">
        <v>88</v>
      </c>
      <c r="AN250" t="s">
        <v>88</v>
      </c>
      <c r="AO250" t="s">
        <v>88</v>
      </c>
      <c r="AP250" t="s">
        <v>88</v>
      </c>
      <c r="AQ250" t="s">
        <v>88</v>
      </c>
      <c r="AR250" t="s">
        <v>88</v>
      </c>
      <c r="AS250" t="s">
        <v>88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>
      <c r="A251" t="s">
        <v>663</v>
      </c>
      <c r="B251" t="s">
        <v>80</v>
      </c>
      <c r="C251" t="s">
        <v>664</v>
      </c>
      <c r="D251" t="s">
        <v>82</v>
      </c>
      <c r="E251" s="2" t="str">
        <f>HYPERLINK("capsilon://?command=openfolder&amp;siteaddress=FAM.docvelocity-na8.net&amp;folderid=FX07B63315-41FB-1DAC-3D5C-D4C3186DB34D","FX21111548")</f>
        <v>FX21111548</v>
      </c>
      <c r="F251" t="s">
        <v>19</v>
      </c>
      <c r="G251" t="s">
        <v>19</v>
      </c>
      <c r="H251" t="s">
        <v>83</v>
      </c>
      <c r="I251" t="s">
        <v>665</v>
      </c>
      <c r="J251">
        <v>145</v>
      </c>
      <c r="K251" t="s">
        <v>85</v>
      </c>
      <c r="L251" t="s">
        <v>86</v>
      </c>
      <c r="M251" t="s">
        <v>87</v>
      </c>
      <c r="N251">
        <v>1</v>
      </c>
      <c r="O251" s="1">
        <v>44504.96465277778</v>
      </c>
      <c r="P251" s="1">
        <v>44505.468298611115</v>
      </c>
      <c r="Q251">
        <v>41831</v>
      </c>
      <c r="R251">
        <v>1684</v>
      </c>
      <c r="S251" t="b">
        <v>0</v>
      </c>
      <c r="T251" t="s">
        <v>88</v>
      </c>
      <c r="U251" t="b">
        <v>0</v>
      </c>
      <c r="V251" t="s">
        <v>190</v>
      </c>
      <c r="W251" s="1">
        <v>44505.468298611115</v>
      </c>
      <c r="X251">
        <v>1364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145</v>
      </c>
      <c r="AE251">
        <v>127</v>
      </c>
      <c r="AF251">
        <v>0</v>
      </c>
      <c r="AG251">
        <v>10</v>
      </c>
      <c r="AH251" t="s">
        <v>88</v>
      </c>
      <c r="AI251" t="s">
        <v>88</v>
      </c>
      <c r="AJ251" t="s">
        <v>88</v>
      </c>
      <c r="AK251" t="s">
        <v>88</v>
      </c>
      <c r="AL251" t="s">
        <v>88</v>
      </c>
      <c r="AM251" t="s">
        <v>88</v>
      </c>
      <c r="AN251" t="s">
        <v>88</v>
      </c>
      <c r="AO251" t="s">
        <v>88</v>
      </c>
      <c r="AP251" t="s">
        <v>88</v>
      </c>
      <c r="AQ251" t="s">
        <v>88</v>
      </c>
      <c r="AR251" t="s">
        <v>88</v>
      </c>
      <c r="AS251" t="s">
        <v>88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>
      <c r="A252" t="s">
        <v>666</v>
      </c>
      <c r="B252" t="s">
        <v>80</v>
      </c>
      <c r="C252" t="s">
        <v>667</v>
      </c>
      <c r="D252" t="s">
        <v>82</v>
      </c>
      <c r="E252" s="2" t="str">
        <f>HYPERLINK("capsilon://?command=openfolder&amp;siteaddress=FAM.docvelocity-na8.net&amp;folderid=FXC5C34BDF-3202-84E0-ACA9-7B38567B5F3C","FX21112795")</f>
        <v>FX21112795</v>
      </c>
      <c r="F252" t="s">
        <v>19</v>
      </c>
      <c r="G252" t="s">
        <v>19</v>
      </c>
      <c r="H252" t="s">
        <v>83</v>
      </c>
      <c r="I252" t="s">
        <v>668</v>
      </c>
      <c r="J252">
        <v>57</v>
      </c>
      <c r="K252" t="s">
        <v>85</v>
      </c>
      <c r="L252" t="s">
        <v>86</v>
      </c>
      <c r="M252" t="s">
        <v>87</v>
      </c>
      <c r="N252">
        <v>1</v>
      </c>
      <c r="O252" s="1">
        <v>44504.988043981481</v>
      </c>
      <c r="P252" s="1">
        <v>44505.468969907408</v>
      </c>
      <c r="Q252">
        <v>41078</v>
      </c>
      <c r="R252">
        <v>474</v>
      </c>
      <c r="S252" t="b">
        <v>0</v>
      </c>
      <c r="T252" t="s">
        <v>88</v>
      </c>
      <c r="U252" t="b">
        <v>0</v>
      </c>
      <c r="V252" t="s">
        <v>94</v>
      </c>
      <c r="W252" s="1">
        <v>44505.468969907408</v>
      </c>
      <c r="X252">
        <v>388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57</v>
      </c>
      <c r="AE252">
        <v>48</v>
      </c>
      <c r="AF252">
        <v>0</v>
      </c>
      <c r="AG252">
        <v>4</v>
      </c>
      <c r="AH252" t="s">
        <v>88</v>
      </c>
      <c r="AI252" t="s">
        <v>88</v>
      </c>
      <c r="AJ252" t="s">
        <v>88</v>
      </c>
      <c r="AK252" t="s">
        <v>88</v>
      </c>
      <c r="AL252" t="s">
        <v>88</v>
      </c>
      <c r="AM252" t="s">
        <v>88</v>
      </c>
      <c r="AN252" t="s">
        <v>88</v>
      </c>
      <c r="AO252" t="s">
        <v>88</v>
      </c>
      <c r="AP252" t="s">
        <v>88</v>
      </c>
      <c r="AQ252" t="s">
        <v>88</v>
      </c>
      <c r="AR252" t="s">
        <v>88</v>
      </c>
      <c r="AS252" t="s">
        <v>88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>
      <c r="A253" t="s">
        <v>669</v>
      </c>
      <c r="B253" t="s">
        <v>80</v>
      </c>
      <c r="C253" t="s">
        <v>670</v>
      </c>
      <c r="D253" t="s">
        <v>82</v>
      </c>
      <c r="E253" s="2" t="str">
        <f>HYPERLINK("capsilon://?command=openfolder&amp;siteaddress=FAM.docvelocity-na8.net&amp;folderid=FX09F77B36-E2B2-05CB-DA98-52CD7F2BF8E7","FX21112379")</f>
        <v>FX21112379</v>
      </c>
      <c r="F253" t="s">
        <v>19</v>
      </c>
      <c r="G253" t="s">
        <v>19</v>
      </c>
      <c r="H253" t="s">
        <v>83</v>
      </c>
      <c r="I253" t="s">
        <v>671</v>
      </c>
      <c r="J253">
        <v>26</v>
      </c>
      <c r="K253" t="s">
        <v>85</v>
      </c>
      <c r="L253" t="s">
        <v>86</v>
      </c>
      <c r="M253" t="s">
        <v>87</v>
      </c>
      <c r="N253">
        <v>2</v>
      </c>
      <c r="O253" s="1">
        <v>44504.992048611108</v>
      </c>
      <c r="P253" s="1">
        <v>44505.617361111108</v>
      </c>
      <c r="Q253">
        <v>53635</v>
      </c>
      <c r="R253">
        <v>392</v>
      </c>
      <c r="S253" t="b">
        <v>0</v>
      </c>
      <c r="T253" t="s">
        <v>88</v>
      </c>
      <c r="U253" t="b">
        <v>0</v>
      </c>
      <c r="V253" t="s">
        <v>98</v>
      </c>
      <c r="W253" s="1">
        <v>44505.252592592595</v>
      </c>
      <c r="X253">
        <v>310</v>
      </c>
      <c r="Y253">
        <v>21</v>
      </c>
      <c r="Z253">
        <v>0</v>
      </c>
      <c r="AA253">
        <v>21</v>
      </c>
      <c r="AB253">
        <v>0</v>
      </c>
      <c r="AC253">
        <v>13</v>
      </c>
      <c r="AD253">
        <v>5</v>
      </c>
      <c r="AE253">
        <v>0</v>
      </c>
      <c r="AF253">
        <v>0</v>
      </c>
      <c r="AG253">
        <v>0</v>
      </c>
      <c r="AH253" t="s">
        <v>118</v>
      </c>
      <c r="AI253" s="1">
        <v>44505.617361111108</v>
      </c>
      <c r="AJ253">
        <v>82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>
      <c r="A254" t="s">
        <v>672</v>
      </c>
      <c r="B254" t="s">
        <v>80</v>
      </c>
      <c r="C254" t="s">
        <v>670</v>
      </c>
      <c r="D254" t="s">
        <v>82</v>
      </c>
      <c r="E254" s="2" t="str">
        <f>HYPERLINK("capsilon://?command=openfolder&amp;siteaddress=FAM.docvelocity-na8.net&amp;folderid=FX09F77B36-E2B2-05CB-DA98-52CD7F2BF8E7","FX21112379")</f>
        <v>FX21112379</v>
      </c>
      <c r="F254" t="s">
        <v>19</v>
      </c>
      <c r="G254" t="s">
        <v>19</v>
      </c>
      <c r="H254" t="s">
        <v>83</v>
      </c>
      <c r="I254" t="s">
        <v>673</v>
      </c>
      <c r="J254">
        <v>49</v>
      </c>
      <c r="K254" t="s">
        <v>85</v>
      </c>
      <c r="L254" t="s">
        <v>86</v>
      </c>
      <c r="M254" t="s">
        <v>87</v>
      </c>
      <c r="N254">
        <v>1</v>
      </c>
      <c r="O254" s="1">
        <v>44504.994456018518</v>
      </c>
      <c r="P254" s="1">
        <v>44505.471134259256</v>
      </c>
      <c r="Q254">
        <v>40922</v>
      </c>
      <c r="R254">
        <v>263</v>
      </c>
      <c r="S254" t="b">
        <v>0</v>
      </c>
      <c r="T254" t="s">
        <v>88</v>
      </c>
      <c r="U254" t="b">
        <v>0</v>
      </c>
      <c r="V254" t="s">
        <v>94</v>
      </c>
      <c r="W254" s="1">
        <v>44505.471134259256</v>
      </c>
      <c r="X254">
        <v>186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49</v>
      </c>
      <c r="AE254">
        <v>45</v>
      </c>
      <c r="AF254">
        <v>0</v>
      </c>
      <c r="AG254">
        <v>4</v>
      </c>
      <c r="AH254" t="s">
        <v>88</v>
      </c>
      <c r="AI254" t="s">
        <v>88</v>
      </c>
      <c r="AJ254" t="s">
        <v>88</v>
      </c>
      <c r="AK254" t="s">
        <v>88</v>
      </c>
      <c r="AL254" t="s">
        <v>88</v>
      </c>
      <c r="AM254" t="s">
        <v>88</v>
      </c>
      <c r="AN254" t="s">
        <v>88</v>
      </c>
      <c r="AO254" t="s">
        <v>88</v>
      </c>
      <c r="AP254" t="s">
        <v>88</v>
      </c>
      <c r="AQ254" t="s">
        <v>88</v>
      </c>
      <c r="AR254" t="s">
        <v>88</v>
      </c>
      <c r="AS254" t="s">
        <v>88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>
      <c r="A255" t="s">
        <v>674</v>
      </c>
      <c r="B255" t="s">
        <v>80</v>
      </c>
      <c r="C255" t="s">
        <v>675</v>
      </c>
      <c r="D255" t="s">
        <v>82</v>
      </c>
      <c r="E255" s="2" t="str">
        <f>HYPERLINK("capsilon://?command=openfolder&amp;siteaddress=FAM.docvelocity-na8.net&amp;folderid=FX01E50138-8220-B86B-DE80-70B7C5DF903F","FX21112501")</f>
        <v>FX21112501</v>
      </c>
      <c r="F255" t="s">
        <v>19</v>
      </c>
      <c r="G255" t="s">
        <v>19</v>
      </c>
      <c r="H255" t="s">
        <v>83</v>
      </c>
      <c r="I255" t="s">
        <v>676</v>
      </c>
      <c r="J255">
        <v>95</v>
      </c>
      <c r="K255" t="s">
        <v>85</v>
      </c>
      <c r="L255" t="s">
        <v>86</v>
      </c>
      <c r="M255" t="s">
        <v>87</v>
      </c>
      <c r="N255">
        <v>1</v>
      </c>
      <c r="O255" s="1">
        <v>44505.002615740741</v>
      </c>
      <c r="P255" s="1">
        <v>44505.471979166665</v>
      </c>
      <c r="Q255">
        <v>40211</v>
      </c>
      <c r="R255">
        <v>342</v>
      </c>
      <c r="S255" t="b">
        <v>0</v>
      </c>
      <c r="T255" t="s">
        <v>88</v>
      </c>
      <c r="U255" t="b">
        <v>0</v>
      </c>
      <c r="V255" t="s">
        <v>190</v>
      </c>
      <c r="W255" s="1">
        <v>44505.471979166665</v>
      </c>
      <c r="X255">
        <v>219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95</v>
      </c>
      <c r="AE255">
        <v>86</v>
      </c>
      <c r="AF255">
        <v>0</v>
      </c>
      <c r="AG255">
        <v>3</v>
      </c>
      <c r="AH255" t="s">
        <v>88</v>
      </c>
      <c r="AI255" t="s">
        <v>88</v>
      </c>
      <c r="AJ255" t="s">
        <v>88</v>
      </c>
      <c r="AK255" t="s">
        <v>88</v>
      </c>
      <c r="AL255" t="s">
        <v>88</v>
      </c>
      <c r="AM255" t="s">
        <v>88</v>
      </c>
      <c r="AN255" t="s">
        <v>88</v>
      </c>
      <c r="AO255" t="s">
        <v>88</v>
      </c>
      <c r="AP255" t="s">
        <v>88</v>
      </c>
      <c r="AQ255" t="s">
        <v>88</v>
      </c>
      <c r="AR255" t="s">
        <v>88</v>
      </c>
      <c r="AS255" t="s">
        <v>88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>
      <c r="A256" t="s">
        <v>677</v>
      </c>
      <c r="B256" t="s">
        <v>80</v>
      </c>
      <c r="C256" t="s">
        <v>678</v>
      </c>
      <c r="D256" t="s">
        <v>82</v>
      </c>
      <c r="E256" s="2" t="str">
        <f>HYPERLINK("capsilon://?command=openfolder&amp;siteaddress=FAM.docvelocity-na8.net&amp;folderid=FXEA89B3E9-EF51-0766-CC9B-7B72EF64CBB7","FX21112776")</f>
        <v>FX21112776</v>
      </c>
      <c r="F256" t="s">
        <v>19</v>
      </c>
      <c r="G256" t="s">
        <v>19</v>
      </c>
      <c r="H256" t="s">
        <v>83</v>
      </c>
      <c r="I256" t="s">
        <v>679</v>
      </c>
      <c r="J256">
        <v>66</v>
      </c>
      <c r="K256" t="s">
        <v>85</v>
      </c>
      <c r="L256" t="s">
        <v>86</v>
      </c>
      <c r="M256" t="s">
        <v>87</v>
      </c>
      <c r="N256">
        <v>1</v>
      </c>
      <c r="O256" s="1">
        <v>44505.016458333332</v>
      </c>
      <c r="P256" s="1">
        <v>44505.4762962963</v>
      </c>
      <c r="Q256">
        <v>39218</v>
      </c>
      <c r="R256">
        <v>512</v>
      </c>
      <c r="S256" t="b">
        <v>0</v>
      </c>
      <c r="T256" t="s">
        <v>88</v>
      </c>
      <c r="U256" t="b">
        <v>0</v>
      </c>
      <c r="V256" t="s">
        <v>94</v>
      </c>
      <c r="W256" s="1">
        <v>44505.4762962963</v>
      </c>
      <c r="X256">
        <v>401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66</v>
      </c>
      <c r="AE256">
        <v>57</v>
      </c>
      <c r="AF256">
        <v>0</v>
      </c>
      <c r="AG256">
        <v>6</v>
      </c>
      <c r="AH256" t="s">
        <v>88</v>
      </c>
      <c r="AI256" t="s">
        <v>88</v>
      </c>
      <c r="AJ256" t="s">
        <v>88</v>
      </c>
      <c r="AK256" t="s">
        <v>88</v>
      </c>
      <c r="AL256" t="s">
        <v>88</v>
      </c>
      <c r="AM256" t="s">
        <v>88</v>
      </c>
      <c r="AN256" t="s">
        <v>88</v>
      </c>
      <c r="AO256" t="s">
        <v>88</v>
      </c>
      <c r="AP256" t="s">
        <v>88</v>
      </c>
      <c r="AQ256" t="s">
        <v>88</v>
      </c>
      <c r="AR256" t="s">
        <v>88</v>
      </c>
      <c r="AS256" t="s">
        <v>88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>
      <c r="A257" t="s">
        <v>680</v>
      </c>
      <c r="B257" t="s">
        <v>80</v>
      </c>
      <c r="C257" t="s">
        <v>681</v>
      </c>
      <c r="D257" t="s">
        <v>82</v>
      </c>
      <c r="E257" s="2" t="str">
        <f>HYPERLINK("capsilon://?command=openfolder&amp;siteaddress=FAM.docvelocity-na8.net&amp;folderid=FX8DEA78D4-0664-66BD-D797-118A775F5E2D","FX2111425")</f>
        <v>FX2111425</v>
      </c>
      <c r="F257" t="s">
        <v>19</v>
      </c>
      <c r="G257" t="s">
        <v>19</v>
      </c>
      <c r="H257" t="s">
        <v>83</v>
      </c>
      <c r="I257" t="s">
        <v>682</v>
      </c>
      <c r="J257">
        <v>146</v>
      </c>
      <c r="K257" t="s">
        <v>85</v>
      </c>
      <c r="L257" t="s">
        <v>86</v>
      </c>
      <c r="M257" t="s">
        <v>87</v>
      </c>
      <c r="N257">
        <v>1</v>
      </c>
      <c r="O257" s="1">
        <v>44505.021458333336</v>
      </c>
      <c r="P257" s="1">
        <v>44505.482581018521</v>
      </c>
      <c r="Q257">
        <v>38856</v>
      </c>
      <c r="R257">
        <v>985</v>
      </c>
      <c r="S257" t="b">
        <v>0</v>
      </c>
      <c r="T257" t="s">
        <v>88</v>
      </c>
      <c r="U257" t="b">
        <v>0</v>
      </c>
      <c r="V257" t="s">
        <v>190</v>
      </c>
      <c r="W257" s="1">
        <v>44505.482581018521</v>
      </c>
      <c r="X257">
        <v>873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146</v>
      </c>
      <c r="AE257">
        <v>128</v>
      </c>
      <c r="AF257">
        <v>0</v>
      </c>
      <c r="AG257">
        <v>9</v>
      </c>
      <c r="AH257" t="s">
        <v>88</v>
      </c>
      <c r="AI257" t="s">
        <v>88</v>
      </c>
      <c r="AJ257" t="s">
        <v>88</v>
      </c>
      <c r="AK257" t="s">
        <v>88</v>
      </c>
      <c r="AL257" t="s">
        <v>88</v>
      </c>
      <c r="AM257" t="s">
        <v>88</v>
      </c>
      <c r="AN257" t="s">
        <v>88</v>
      </c>
      <c r="AO257" t="s">
        <v>88</v>
      </c>
      <c r="AP257" t="s">
        <v>88</v>
      </c>
      <c r="AQ257" t="s">
        <v>88</v>
      </c>
      <c r="AR257" t="s">
        <v>88</v>
      </c>
      <c r="AS257" t="s">
        <v>88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>
      <c r="A258" t="s">
        <v>683</v>
      </c>
      <c r="B258" t="s">
        <v>80</v>
      </c>
      <c r="C258" t="s">
        <v>684</v>
      </c>
      <c r="D258" t="s">
        <v>82</v>
      </c>
      <c r="E258" s="2" t="str">
        <f>HYPERLINK("capsilon://?command=openfolder&amp;siteaddress=FAM.docvelocity-na8.net&amp;folderid=FX441B1573-47B4-0427-C5D4-5DE0DCF905F7","FX21112851")</f>
        <v>FX21112851</v>
      </c>
      <c r="F258" t="s">
        <v>19</v>
      </c>
      <c r="G258" t="s">
        <v>19</v>
      </c>
      <c r="H258" t="s">
        <v>83</v>
      </c>
      <c r="I258" t="s">
        <v>685</v>
      </c>
      <c r="J258">
        <v>46</v>
      </c>
      <c r="K258" t="s">
        <v>85</v>
      </c>
      <c r="L258" t="s">
        <v>86</v>
      </c>
      <c r="M258" t="s">
        <v>87</v>
      </c>
      <c r="N258">
        <v>1</v>
      </c>
      <c r="O258" s="1">
        <v>44505.058275462965</v>
      </c>
      <c r="P258" s="1">
        <v>44505.481793981482</v>
      </c>
      <c r="Q258">
        <v>36060</v>
      </c>
      <c r="R258">
        <v>532</v>
      </c>
      <c r="S258" t="b">
        <v>0</v>
      </c>
      <c r="T258" t="s">
        <v>88</v>
      </c>
      <c r="U258" t="b">
        <v>0</v>
      </c>
      <c r="V258" t="s">
        <v>94</v>
      </c>
      <c r="W258" s="1">
        <v>44505.481793981482</v>
      </c>
      <c r="X258">
        <v>455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46</v>
      </c>
      <c r="AE258">
        <v>42</v>
      </c>
      <c r="AF258">
        <v>0</v>
      </c>
      <c r="AG258">
        <v>6</v>
      </c>
      <c r="AH258" t="s">
        <v>88</v>
      </c>
      <c r="AI258" t="s">
        <v>88</v>
      </c>
      <c r="AJ258" t="s">
        <v>88</v>
      </c>
      <c r="AK258" t="s">
        <v>88</v>
      </c>
      <c r="AL258" t="s">
        <v>88</v>
      </c>
      <c r="AM258" t="s">
        <v>88</v>
      </c>
      <c r="AN258" t="s">
        <v>88</v>
      </c>
      <c r="AO258" t="s">
        <v>88</v>
      </c>
      <c r="AP258" t="s">
        <v>88</v>
      </c>
      <c r="AQ258" t="s">
        <v>88</v>
      </c>
      <c r="AR258" t="s">
        <v>88</v>
      </c>
      <c r="AS258" t="s">
        <v>88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>
      <c r="A259" t="s">
        <v>686</v>
      </c>
      <c r="B259" t="s">
        <v>80</v>
      </c>
      <c r="C259" t="s">
        <v>470</v>
      </c>
      <c r="D259" t="s">
        <v>82</v>
      </c>
      <c r="E259" s="2" t="str">
        <f>HYPERLINK("capsilon://?command=openfolder&amp;siteaddress=FAM.docvelocity-na8.net&amp;folderid=FX8F194A51-6D63-DF02-3C85-388EA9319B4F","FX21112053")</f>
        <v>FX21112053</v>
      </c>
      <c r="F259" t="s">
        <v>19</v>
      </c>
      <c r="G259" t="s">
        <v>19</v>
      </c>
      <c r="H259" t="s">
        <v>83</v>
      </c>
      <c r="I259" t="s">
        <v>471</v>
      </c>
      <c r="J259">
        <v>52</v>
      </c>
      <c r="K259" t="s">
        <v>85</v>
      </c>
      <c r="L259" t="s">
        <v>86</v>
      </c>
      <c r="M259" t="s">
        <v>87</v>
      </c>
      <c r="N259">
        <v>2</v>
      </c>
      <c r="O259" s="1">
        <v>44505.160891203705</v>
      </c>
      <c r="P259" s="1">
        <v>44505.180937500001</v>
      </c>
      <c r="Q259">
        <v>990</v>
      </c>
      <c r="R259">
        <v>742</v>
      </c>
      <c r="S259" t="b">
        <v>0</v>
      </c>
      <c r="T259" t="s">
        <v>88</v>
      </c>
      <c r="U259" t="b">
        <v>1</v>
      </c>
      <c r="V259" t="s">
        <v>110</v>
      </c>
      <c r="W259" s="1">
        <v>44505.164502314816</v>
      </c>
      <c r="X259">
        <v>243</v>
      </c>
      <c r="Y259">
        <v>42</v>
      </c>
      <c r="Z259">
        <v>0</v>
      </c>
      <c r="AA259">
        <v>42</v>
      </c>
      <c r="AB259">
        <v>0</v>
      </c>
      <c r="AC259">
        <v>9</v>
      </c>
      <c r="AD259">
        <v>10</v>
      </c>
      <c r="AE259">
        <v>0</v>
      </c>
      <c r="AF259">
        <v>0</v>
      </c>
      <c r="AG259">
        <v>0</v>
      </c>
      <c r="AH259" t="s">
        <v>99</v>
      </c>
      <c r="AI259" s="1">
        <v>44505.180937500001</v>
      </c>
      <c r="AJ259">
        <v>499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10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>
      <c r="A260" t="s">
        <v>687</v>
      </c>
      <c r="B260" t="s">
        <v>80</v>
      </c>
      <c r="C260" t="s">
        <v>460</v>
      </c>
      <c r="D260" t="s">
        <v>82</v>
      </c>
      <c r="E260" s="2" t="str">
        <f>HYPERLINK("capsilon://?command=openfolder&amp;siteaddress=FAM.docvelocity-na8.net&amp;folderid=FX2769E299-CB4F-9EF4-9F9C-A283E11BF544","FX2111989")</f>
        <v>FX2111989</v>
      </c>
      <c r="F260" t="s">
        <v>19</v>
      </c>
      <c r="G260" t="s">
        <v>19</v>
      </c>
      <c r="H260" t="s">
        <v>83</v>
      </c>
      <c r="I260" t="s">
        <v>461</v>
      </c>
      <c r="J260">
        <v>206</v>
      </c>
      <c r="K260" t="s">
        <v>85</v>
      </c>
      <c r="L260" t="s">
        <v>86</v>
      </c>
      <c r="M260" t="s">
        <v>87</v>
      </c>
      <c r="N260">
        <v>2</v>
      </c>
      <c r="O260" s="1">
        <v>44505.165729166663</v>
      </c>
      <c r="P260" s="1">
        <v>44505.286840277775</v>
      </c>
      <c r="Q260">
        <v>5315</v>
      </c>
      <c r="R260">
        <v>5149</v>
      </c>
      <c r="S260" t="b">
        <v>0</v>
      </c>
      <c r="T260" t="s">
        <v>88</v>
      </c>
      <c r="U260" t="b">
        <v>1</v>
      </c>
      <c r="V260" t="s">
        <v>89</v>
      </c>
      <c r="W260" s="1">
        <v>44505.228483796294</v>
      </c>
      <c r="X260">
        <v>2973</v>
      </c>
      <c r="Y260">
        <v>273</v>
      </c>
      <c r="Z260">
        <v>0</v>
      </c>
      <c r="AA260">
        <v>273</v>
      </c>
      <c r="AB260">
        <v>0</v>
      </c>
      <c r="AC260">
        <v>222</v>
      </c>
      <c r="AD260">
        <v>-67</v>
      </c>
      <c r="AE260">
        <v>0</v>
      </c>
      <c r="AF260">
        <v>0</v>
      </c>
      <c r="AG260">
        <v>0</v>
      </c>
      <c r="AH260" t="s">
        <v>90</v>
      </c>
      <c r="AI260" s="1">
        <v>44505.286840277775</v>
      </c>
      <c r="AJ260">
        <v>2176</v>
      </c>
      <c r="AK260">
        <v>9</v>
      </c>
      <c r="AL260">
        <v>0</v>
      </c>
      <c r="AM260">
        <v>9</v>
      </c>
      <c r="AN260">
        <v>0</v>
      </c>
      <c r="AO260">
        <v>9</v>
      </c>
      <c r="AP260">
        <v>-76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>
      <c r="A261" t="s">
        <v>688</v>
      </c>
      <c r="B261" t="s">
        <v>80</v>
      </c>
      <c r="C261" t="s">
        <v>474</v>
      </c>
      <c r="D261" t="s">
        <v>82</v>
      </c>
      <c r="E261" s="2" t="str">
        <f>HYPERLINK("capsilon://?command=openfolder&amp;siteaddress=FAM.docvelocity-na8.net&amp;folderid=FX16083072-2FF5-B653-B698-96F976356BDC","FX21111780")</f>
        <v>FX21111780</v>
      </c>
      <c r="F261" t="s">
        <v>19</v>
      </c>
      <c r="G261" t="s">
        <v>19</v>
      </c>
      <c r="H261" t="s">
        <v>83</v>
      </c>
      <c r="I261" t="s">
        <v>475</v>
      </c>
      <c r="J261">
        <v>317</v>
      </c>
      <c r="K261" t="s">
        <v>85</v>
      </c>
      <c r="L261" t="s">
        <v>86</v>
      </c>
      <c r="M261" t="s">
        <v>87</v>
      </c>
      <c r="N261">
        <v>2</v>
      </c>
      <c r="O261" s="1">
        <v>44505.175208333334</v>
      </c>
      <c r="P261" s="1">
        <v>44505.321851851855</v>
      </c>
      <c r="Q261">
        <v>9887</v>
      </c>
      <c r="R261">
        <v>2783</v>
      </c>
      <c r="S261" t="b">
        <v>0</v>
      </c>
      <c r="T261" t="s">
        <v>88</v>
      </c>
      <c r="U261" t="b">
        <v>1</v>
      </c>
      <c r="V261" t="s">
        <v>190</v>
      </c>
      <c r="W261" s="1">
        <v>44505.19771990741</v>
      </c>
      <c r="X261">
        <v>1336</v>
      </c>
      <c r="Y261">
        <v>216</v>
      </c>
      <c r="Z261">
        <v>0</v>
      </c>
      <c r="AA261">
        <v>216</v>
      </c>
      <c r="AB261">
        <v>0</v>
      </c>
      <c r="AC261">
        <v>97</v>
      </c>
      <c r="AD261">
        <v>101</v>
      </c>
      <c r="AE261">
        <v>0</v>
      </c>
      <c r="AF261">
        <v>0</v>
      </c>
      <c r="AG261">
        <v>0</v>
      </c>
      <c r="AH261" t="s">
        <v>99</v>
      </c>
      <c r="AI261" s="1">
        <v>44505.321851851855</v>
      </c>
      <c r="AJ261">
        <v>1435</v>
      </c>
      <c r="AK261">
        <v>3</v>
      </c>
      <c r="AL261">
        <v>0</v>
      </c>
      <c r="AM261">
        <v>3</v>
      </c>
      <c r="AN261">
        <v>0</v>
      </c>
      <c r="AO261">
        <v>3</v>
      </c>
      <c r="AP261">
        <v>98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>
      <c r="A262" t="s">
        <v>689</v>
      </c>
      <c r="B262" t="s">
        <v>80</v>
      </c>
      <c r="C262" t="s">
        <v>485</v>
      </c>
      <c r="D262" t="s">
        <v>82</v>
      </c>
      <c r="E262" s="2" t="str">
        <f>HYPERLINK("capsilon://?command=openfolder&amp;siteaddress=FAM.docvelocity-na8.net&amp;folderid=FXAFE3414E-0412-3CB2-0106-90B5BF7532AF","FX211013523")</f>
        <v>FX211013523</v>
      </c>
      <c r="F262" t="s">
        <v>19</v>
      </c>
      <c r="G262" t="s">
        <v>19</v>
      </c>
      <c r="H262" t="s">
        <v>83</v>
      </c>
      <c r="I262" t="s">
        <v>486</v>
      </c>
      <c r="J262">
        <v>366</v>
      </c>
      <c r="K262" t="s">
        <v>85</v>
      </c>
      <c r="L262" t="s">
        <v>86</v>
      </c>
      <c r="M262" t="s">
        <v>87</v>
      </c>
      <c r="N262">
        <v>2</v>
      </c>
      <c r="O262" s="1">
        <v>44505.236307870371</v>
      </c>
      <c r="P262" s="1">
        <v>44505.342361111114</v>
      </c>
      <c r="Q262">
        <v>4288</v>
      </c>
      <c r="R262">
        <v>4875</v>
      </c>
      <c r="S262" t="b">
        <v>0</v>
      </c>
      <c r="T262" t="s">
        <v>88</v>
      </c>
      <c r="U262" t="b">
        <v>1</v>
      </c>
      <c r="V262" t="s">
        <v>110</v>
      </c>
      <c r="W262" s="1">
        <v>44505.272731481484</v>
      </c>
      <c r="X262">
        <v>3093</v>
      </c>
      <c r="Y262">
        <v>306</v>
      </c>
      <c r="Z262">
        <v>0</v>
      </c>
      <c r="AA262">
        <v>306</v>
      </c>
      <c r="AB262">
        <v>39</v>
      </c>
      <c r="AC262">
        <v>214</v>
      </c>
      <c r="AD262">
        <v>60</v>
      </c>
      <c r="AE262">
        <v>0</v>
      </c>
      <c r="AF262">
        <v>0</v>
      </c>
      <c r="AG262">
        <v>0</v>
      </c>
      <c r="AH262" t="s">
        <v>99</v>
      </c>
      <c r="AI262" s="1">
        <v>44505.342361111114</v>
      </c>
      <c r="AJ262">
        <v>1771</v>
      </c>
      <c r="AK262">
        <v>0</v>
      </c>
      <c r="AL262">
        <v>0</v>
      </c>
      <c r="AM262">
        <v>0</v>
      </c>
      <c r="AN262">
        <v>39</v>
      </c>
      <c r="AO262">
        <v>0</v>
      </c>
      <c r="AP262">
        <v>60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>
      <c r="A263" t="s">
        <v>690</v>
      </c>
      <c r="B263" t="s">
        <v>80</v>
      </c>
      <c r="C263" t="s">
        <v>489</v>
      </c>
      <c r="D263" t="s">
        <v>82</v>
      </c>
      <c r="E263" s="2" t="str">
        <f>HYPERLINK("capsilon://?command=openfolder&amp;siteaddress=FAM.docvelocity-na8.net&amp;folderid=FX7044D9FC-D45F-8EDC-DDA3-5520EAA50C40","FX211013528")</f>
        <v>FX211013528</v>
      </c>
      <c r="F263" t="s">
        <v>19</v>
      </c>
      <c r="G263" t="s">
        <v>19</v>
      </c>
      <c r="H263" t="s">
        <v>83</v>
      </c>
      <c r="I263" t="s">
        <v>490</v>
      </c>
      <c r="J263">
        <v>114</v>
      </c>
      <c r="K263" t="s">
        <v>85</v>
      </c>
      <c r="L263" t="s">
        <v>86</v>
      </c>
      <c r="M263" t="s">
        <v>87</v>
      </c>
      <c r="N263">
        <v>2</v>
      </c>
      <c r="O263" s="1">
        <v>44505.238298611112</v>
      </c>
      <c r="P263" s="1">
        <v>44505.342118055552</v>
      </c>
      <c r="Q263">
        <v>6311</v>
      </c>
      <c r="R263">
        <v>2659</v>
      </c>
      <c r="S263" t="b">
        <v>0</v>
      </c>
      <c r="T263" t="s">
        <v>88</v>
      </c>
      <c r="U263" t="b">
        <v>1</v>
      </c>
      <c r="V263" t="s">
        <v>388</v>
      </c>
      <c r="W263" s="1">
        <v>44505.258240740739</v>
      </c>
      <c r="X263">
        <v>1502</v>
      </c>
      <c r="Y263">
        <v>120</v>
      </c>
      <c r="Z263">
        <v>0</v>
      </c>
      <c r="AA263">
        <v>120</v>
      </c>
      <c r="AB263">
        <v>0</v>
      </c>
      <c r="AC263">
        <v>58</v>
      </c>
      <c r="AD263">
        <v>-6</v>
      </c>
      <c r="AE263">
        <v>0</v>
      </c>
      <c r="AF263">
        <v>0</v>
      </c>
      <c r="AG263">
        <v>0</v>
      </c>
      <c r="AH263" t="s">
        <v>106</v>
      </c>
      <c r="AI263" s="1">
        <v>44505.342118055552</v>
      </c>
      <c r="AJ263">
        <v>1157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-6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>
      <c r="A264" t="s">
        <v>691</v>
      </c>
      <c r="B264" t="s">
        <v>80</v>
      </c>
      <c r="C264" t="s">
        <v>492</v>
      </c>
      <c r="D264" t="s">
        <v>82</v>
      </c>
      <c r="E264" s="2" t="str">
        <f>HYPERLINK("capsilon://?command=openfolder&amp;siteaddress=FAM.docvelocity-na8.net&amp;folderid=FX7B622661-9ED1-408B-5FDC-305F9A1D479F","FX21111688")</f>
        <v>FX21111688</v>
      </c>
      <c r="F264" t="s">
        <v>19</v>
      </c>
      <c r="G264" t="s">
        <v>19</v>
      </c>
      <c r="H264" t="s">
        <v>83</v>
      </c>
      <c r="I264" t="s">
        <v>493</v>
      </c>
      <c r="J264">
        <v>226</v>
      </c>
      <c r="K264" t="s">
        <v>85</v>
      </c>
      <c r="L264" t="s">
        <v>86</v>
      </c>
      <c r="M264" t="s">
        <v>87</v>
      </c>
      <c r="N264">
        <v>2</v>
      </c>
      <c r="O264" s="1">
        <v>44505.244710648149</v>
      </c>
      <c r="P264" s="1">
        <v>44505.363206018519</v>
      </c>
      <c r="Q264">
        <v>6977</v>
      </c>
      <c r="R264">
        <v>3261</v>
      </c>
      <c r="S264" t="b">
        <v>0</v>
      </c>
      <c r="T264" t="s">
        <v>88</v>
      </c>
      <c r="U264" t="b">
        <v>1</v>
      </c>
      <c r="V264" t="s">
        <v>393</v>
      </c>
      <c r="W264" s="1">
        <v>44505.261064814818</v>
      </c>
      <c r="X264">
        <v>1403</v>
      </c>
      <c r="Y264">
        <v>182</v>
      </c>
      <c r="Z264">
        <v>0</v>
      </c>
      <c r="AA264">
        <v>182</v>
      </c>
      <c r="AB264">
        <v>0</v>
      </c>
      <c r="AC264">
        <v>123</v>
      </c>
      <c r="AD264">
        <v>44</v>
      </c>
      <c r="AE264">
        <v>0</v>
      </c>
      <c r="AF264">
        <v>0</v>
      </c>
      <c r="AG264">
        <v>0</v>
      </c>
      <c r="AH264" t="s">
        <v>106</v>
      </c>
      <c r="AI264" s="1">
        <v>44505.363206018519</v>
      </c>
      <c r="AJ264">
        <v>1821</v>
      </c>
      <c r="AK264">
        <v>6</v>
      </c>
      <c r="AL264">
        <v>0</v>
      </c>
      <c r="AM264">
        <v>6</v>
      </c>
      <c r="AN264">
        <v>0</v>
      </c>
      <c r="AO264">
        <v>6</v>
      </c>
      <c r="AP264">
        <v>38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>
      <c r="A265" t="s">
        <v>692</v>
      </c>
      <c r="B265" t="s">
        <v>80</v>
      </c>
      <c r="C265" t="s">
        <v>519</v>
      </c>
      <c r="D265" t="s">
        <v>82</v>
      </c>
      <c r="E265" s="2" t="str">
        <f>HYPERLINK("capsilon://?command=openfolder&amp;siteaddress=FAM.docvelocity-na8.net&amp;folderid=FXB58954A5-ECF8-3469-7C4C-B8A2C61A4A0B","FX21112071")</f>
        <v>FX21112071</v>
      </c>
      <c r="F265" t="s">
        <v>19</v>
      </c>
      <c r="G265" t="s">
        <v>19</v>
      </c>
      <c r="H265" t="s">
        <v>83</v>
      </c>
      <c r="I265" t="s">
        <v>520</v>
      </c>
      <c r="J265">
        <v>344</v>
      </c>
      <c r="K265" t="s">
        <v>85</v>
      </c>
      <c r="L265" t="s">
        <v>86</v>
      </c>
      <c r="M265" t="s">
        <v>87</v>
      </c>
      <c r="N265">
        <v>2</v>
      </c>
      <c r="O265" s="1">
        <v>44505.252754629626</v>
      </c>
      <c r="P265" s="1">
        <v>44505.363645833335</v>
      </c>
      <c r="Q265">
        <v>5212</v>
      </c>
      <c r="R265">
        <v>4369</v>
      </c>
      <c r="S265" t="b">
        <v>0</v>
      </c>
      <c r="T265" t="s">
        <v>88</v>
      </c>
      <c r="U265" t="b">
        <v>1</v>
      </c>
      <c r="V265" t="s">
        <v>89</v>
      </c>
      <c r="W265" s="1">
        <v>44505.282094907408</v>
      </c>
      <c r="X265">
        <v>2531</v>
      </c>
      <c r="Y265">
        <v>265</v>
      </c>
      <c r="Z265">
        <v>0</v>
      </c>
      <c r="AA265">
        <v>265</v>
      </c>
      <c r="AB265">
        <v>0</v>
      </c>
      <c r="AC265">
        <v>180</v>
      </c>
      <c r="AD265">
        <v>79</v>
      </c>
      <c r="AE265">
        <v>0</v>
      </c>
      <c r="AF265">
        <v>0</v>
      </c>
      <c r="AG265">
        <v>0</v>
      </c>
      <c r="AH265" t="s">
        <v>99</v>
      </c>
      <c r="AI265" s="1">
        <v>44505.363645833335</v>
      </c>
      <c r="AJ265">
        <v>1838</v>
      </c>
      <c r="AK265">
        <v>2</v>
      </c>
      <c r="AL265">
        <v>0</v>
      </c>
      <c r="AM265">
        <v>2</v>
      </c>
      <c r="AN265">
        <v>0</v>
      </c>
      <c r="AO265">
        <v>1</v>
      </c>
      <c r="AP265">
        <v>77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>
      <c r="A266" t="s">
        <v>693</v>
      </c>
      <c r="B266" t="s">
        <v>80</v>
      </c>
      <c r="C266" t="s">
        <v>528</v>
      </c>
      <c r="D266" t="s">
        <v>82</v>
      </c>
      <c r="E266" s="2" t="str">
        <f>HYPERLINK("capsilon://?command=openfolder&amp;siteaddress=FAM.docvelocity-na8.net&amp;folderid=FX1C8C8DBB-D3B0-CCFB-3E9A-ED2772545B09","FX2111427")</f>
        <v>FX2111427</v>
      </c>
      <c r="F266" t="s">
        <v>19</v>
      </c>
      <c r="G266" t="s">
        <v>19</v>
      </c>
      <c r="H266" t="s">
        <v>83</v>
      </c>
      <c r="I266" t="s">
        <v>529</v>
      </c>
      <c r="J266">
        <v>119</v>
      </c>
      <c r="K266" t="s">
        <v>85</v>
      </c>
      <c r="L266" t="s">
        <v>86</v>
      </c>
      <c r="M266" t="s">
        <v>87</v>
      </c>
      <c r="N266">
        <v>2</v>
      </c>
      <c r="O266" s="1">
        <v>44505.256296296298</v>
      </c>
      <c r="P266" s="1">
        <v>44505.377800925926</v>
      </c>
      <c r="Q266">
        <v>7107</v>
      </c>
      <c r="R266">
        <v>3391</v>
      </c>
      <c r="S266" t="b">
        <v>0</v>
      </c>
      <c r="T266" t="s">
        <v>88</v>
      </c>
      <c r="U266" t="b">
        <v>1</v>
      </c>
      <c r="V266" t="s">
        <v>388</v>
      </c>
      <c r="W266" s="1">
        <v>44505.282905092594</v>
      </c>
      <c r="X266">
        <v>2130</v>
      </c>
      <c r="Y266">
        <v>114</v>
      </c>
      <c r="Z266">
        <v>0</v>
      </c>
      <c r="AA266">
        <v>114</v>
      </c>
      <c r="AB266">
        <v>0</v>
      </c>
      <c r="AC266">
        <v>97</v>
      </c>
      <c r="AD266">
        <v>5</v>
      </c>
      <c r="AE266">
        <v>0</v>
      </c>
      <c r="AF266">
        <v>0</v>
      </c>
      <c r="AG266">
        <v>0</v>
      </c>
      <c r="AH266" t="s">
        <v>106</v>
      </c>
      <c r="AI266" s="1">
        <v>44505.377800925926</v>
      </c>
      <c r="AJ266">
        <v>1261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5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>
      <c r="A267" t="s">
        <v>694</v>
      </c>
      <c r="B267" t="s">
        <v>80</v>
      </c>
      <c r="C267" t="s">
        <v>531</v>
      </c>
      <c r="D267" t="s">
        <v>82</v>
      </c>
      <c r="E267" s="2" t="str">
        <f>HYPERLINK("capsilon://?command=openfolder&amp;siteaddress=FAM.docvelocity-na8.net&amp;folderid=FX4AD9D701-8CF4-2B47-FD77-3F703B617CCA","FX21111249")</f>
        <v>FX21111249</v>
      </c>
      <c r="F267" t="s">
        <v>19</v>
      </c>
      <c r="G267" t="s">
        <v>19</v>
      </c>
      <c r="H267" t="s">
        <v>83</v>
      </c>
      <c r="I267" t="s">
        <v>532</v>
      </c>
      <c r="J267">
        <v>130</v>
      </c>
      <c r="K267" t="s">
        <v>85</v>
      </c>
      <c r="L267" t="s">
        <v>86</v>
      </c>
      <c r="M267" t="s">
        <v>87</v>
      </c>
      <c r="N267">
        <v>2</v>
      </c>
      <c r="O267" s="1">
        <v>44505.266145833331</v>
      </c>
      <c r="P267" s="1">
        <v>44505.37096064815</v>
      </c>
      <c r="Q267">
        <v>6976</v>
      </c>
      <c r="R267">
        <v>2080</v>
      </c>
      <c r="S267" t="b">
        <v>0</v>
      </c>
      <c r="T267" t="s">
        <v>88</v>
      </c>
      <c r="U267" t="b">
        <v>1</v>
      </c>
      <c r="V267" t="s">
        <v>393</v>
      </c>
      <c r="W267" s="1">
        <v>44505.283599537041</v>
      </c>
      <c r="X267">
        <v>1449</v>
      </c>
      <c r="Y267">
        <v>84</v>
      </c>
      <c r="Z267">
        <v>0</v>
      </c>
      <c r="AA267">
        <v>84</v>
      </c>
      <c r="AB267">
        <v>21</v>
      </c>
      <c r="AC267">
        <v>39</v>
      </c>
      <c r="AD267">
        <v>46</v>
      </c>
      <c r="AE267">
        <v>0</v>
      </c>
      <c r="AF267">
        <v>0</v>
      </c>
      <c r="AG267">
        <v>0</v>
      </c>
      <c r="AH267" t="s">
        <v>99</v>
      </c>
      <c r="AI267" s="1">
        <v>44505.37096064815</v>
      </c>
      <c r="AJ267">
        <v>631</v>
      </c>
      <c r="AK267">
        <v>1</v>
      </c>
      <c r="AL267">
        <v>0</v>
      </c>
      <c r="AM267">
        <v>1</v>
      </c>
      <c r="AN267">
        <v>21</v>
      </c>
      <c r="AO267">
        <v>1</v>
      </c>
      <c r="AP267">
        <v>45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>
      <c r="A268" t="s">
        <v>695</v>
      </c>
      <c r="B268" t="s">
        <v>80</v>
      </c>
      <c r="C268" t="s">
        <v>531</v>
      </c>
      <c r="D268" t="s">
        <v>82</v>
      </c>
      <c r="E268" s="2" t="str">
        <f>HYPERLINK("capsilon://?command=openfolder&amp;siteaddress=FAM.docvelocity-na8.net&amp;folderid=FX4AD9D701-8CF4-2B47-FD77-3F703B617CCA","FX21111249")</f>
        <v>FX21111249</v>
      </c>
      <c r="F268" t="s">
        <v>19</v>
      </c>
      <c r="G268" t="s">
        <v>19</v>
      </c>
      <c r="H268" t="s">
        <v>83</v>
      </c>
      <c r="I268" t="s">
        <v>534</v>
      </c>
      <c r="J268">
        <v>52</v>
      </c>
      <c r="K268" t="s">
        <v>85</v>
      </c>
      <c r="L268" t="s">
        <v>86</v>
      </c>
      <c r="M268" t="s">
        <v>87</v>
      </c>
      <c r="N268">
        <v>2</v>
      </c>
      <c r="O268" s="1">
        <v>44505.268773148149</v>
      </c>
      <c r="P268" s="1">
        <v>44505.374872685185</v>
      </c>
      <c r="Q268">
        <v>8279</v>
      </c>
      <c r="R268">
        <v>888</v>
      </c>
      <c r="S268" t="b">
        <v>0</v>
      </c>
      <c r="T268" t="s">
        <v>88</v>
      </c>
      <c r="U268" t="b">
        <v>1</v>
      </c>
      <c r="V268" t="s">
        <v>98</v>
      </c>
      <c r="W268" s="1">
        <v>44505.275682870371</v>
      </c>
      <c r="X268">
        <v>551</v>
      </c>
      <c r="Y268">
        <v>42</v>
      </c>
      <c r="Z268">
        <v>0</v>
      </c>
      <c r="AA268">
        <v>42</v>
      </c>
      <c r="AB268">
        <v>0</v>
      </c>
      <c r="AC268">
        <v>25</v>
      </c>
      <c r="AD268">
        <v>10</v>
      </c>
      <c r="AE268">
        <v>0</v>
      </c>
      <c r="AF268">
        <v>0</v>
      </c>
      <c r="AG268">
        <v>0</v>
      </c>
      <c r="AH268" t="s">
        <v>99</v>
      </c>
      <c r="AI268" s="1">
        <v>44505.374872685185</v>
      </c>
      <c r="AJ268">
        <v>337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10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>
      <c r="A269" t="s">
        <v>696</v>
      </c>
      <c r="B269" t="s">
        <v>80</v>
      </c>
      <c r="C269" t="s">
        <v>544</v>
      </c>
      <c r="D269" t="s">
        <v>82</v>
      </c>
      <c r="E269" s="2" t="str">
        <f>HYPERLINK("capsilon://?command=openfolder&amp;siteaddress=FAM.docvelocity-na8.net&amp;folderid=FX0560915F-75B7-5781-D491-435199AC6DB9","FX21111561")</f>
        <v>FX21111561</v>
      </c>
      <c r="F269" t="s">
        <v>19</v>
      </c>
      <c r="G269" t="s">
        <v>19</v>
      </c>
      <c r="H269" t="s">
        <v>83</v>
      </c>
      <c r="I269" t="s">
        <v>545</v>
      </c>
      <c r="J269">
        <v>305</v>
      </c>
      <c r="K269" t="s">
        <v>85</v>
      </c>
      <c r="L269" t="s">
        <v>86</v>
      </c>
      <c r="M269" t="s">
        <v>87</v>
      </c>
      <c r="N269">
        <v>2</v>
      </c>
      <c r="O269" s="1">
        <v>44505.280416666668</v>
      </c>
      <c r="P269" s="1">
        <v>44505.398206018515</v>
      </c>
      <c r="Q269">
        <v>5065</v>
      </c>
      <c r="R269">
        <v>5112</v>
      </c>
      <c r="S269" t="b">
        <v>0</v>
      </c>
      <c r="T269" t="s">
        <v>88</v>
      </c>
      <c r="U269" t="b">
        <v>1</v>
      </c>
      <c r="V269" t="s">
        <v>89</v>
      </c>
      <c r="W269" s="1">
        <v>44505.317939814813</v>
      </c>
      <c r="X269">
        <v>3097</v>
      </c>
      <c r="Y269">
        <v>287</v>
      </c>
      <c r="Z269">
        <v>0</v>
      </c>
      <c r="AA269">
        <v>287</v>
      </c>
      <c r="AB269">
        <v>0</v>
      </c>
      <c r="AC269">
        <v>234</v>
      </c>
      <c r="AD269">
        <v>18</v>
      </c>
      <c r="AE269">
        <v>0</v>
      </c>
      <c r="AF269">
        <v>0</v>
      </c>
      <c r="AG269">
        <v>0</v>
      </c>
      <c r="AH269" t="s">
        <v>99</v>
      </c>
      <c r="AI269" s="1">
        <v>44505.398206018515</v>
      </c>
      <c r="AJ269">
        <v>2015</v>
      </c>
      <c r="AK269">
        <v>15</v>
      </c>
      <c r="AL269">
        <v>0</v>
      </c>
      <c r="AM269">
        <v>15</v>
      </c>
      <c r="AN269">
        <v>0</v>
      </c>
      <c r="AO269">
        <v>16</v>
      </c>
      <c r="AP269">
        <v>3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>
      <c r="A270" t="s">
        <v>697</v>
      </c>
      <c r="B270" t="s">
        <v>80</v>
      </c>
      <c r="C270" t="s">
        <v>554</v>
      </c>
      <c r="D270" t="s">
        <v>82</v>
      </c>
      <c r="E270" s="2" t="str">
        <f>HYPERLINK("capsilon://?command=openfolder&amp;siteaddress=FAM.docvelocity-na8.net&amp;folderid=FX6EC61BA6-012B-4DA4-2210-445509108DFF","FX21111546")</f>
        <v>FX21111546</v>
      </c>
      <c r="F270" t="s">
        <v>19</v>
      </c>
      <c r="G270" t="s">
        <v>19</v>
      </c>
      <c r="H270" t="s">
        <v>83</v>
      </c>
      <c r="I270" t="s">
        <v>555</v>
      </c>
      <c r="J270">
        <v>90</v>
      </c>
      <c r="K270" t="s">
        <v>85</v>
      </c>
      <c r="L270" t="s">
        <v>86</v>
      </c>
      <c r="M270" t="s">
        <v>87</v>
      </c>
      <c r="N270">
        <v>2</v>
      </c>
      <c r="O270" s="1">
        <v>44505.281377314815</v>
      </c>
      <c r="P270" s="1">
        <v>44505.392430555556</v>
      </c>
      <c r="Q270">
        <v>6913</v>
      </c>
      <c r="R270">
        <v>2682</v>
      </c>
      <c r="S270" t="b">
        <v>0</v>
      </c>
      <c r="T270" t="s">
        <v>88</v>
      </c>
      <c r="U270" t="b">
        <v>1</v>
      </c>
      <c r="V270" t="s">
        <v>388</v>
      </c>
      <c r="W270" s="1">
        <v>44505.300057870372</v>
      </c>
      <c r="X270">
        <v>1481</v>
      </c>
      <c r="Y270">
        <v>79</v>
      </c>
      <c r="Z270">
        <v>0</v>
      </c>
      <c r="AA270">
        <v>79</v>
      </c>
      <c r="AB270">
        <v>0</v>
      </c>
      <c r="AC270">
        <v>47</v>
      </c>
      <c r="AD270">
        <v>11</v>
      </c>
      <c r="AE270">
        <v>0</v>
      </c>
      <c r="AF270">
        <v>0</v>
      </c>
      <c r="AG270">
        <v>0</v>
      </c>
      <c r="AH270" t="s">
        <v>106</v>
      </c>
      <c r="AI270" s="1">
        <v>44505.392430555556</v>
      </c>
      <c r="AJ270">
        <v>1173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10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>
      <c r="A271" t="s">
        <v>698</v>
      </c>
      <c r="B271" t="s">
        <v>80</v>
      </c>
      <c r="C271" t="s">
        <v>557</v>
      </c>
      <c r="D271" t="s">
        <v>82</v>
      </c>
      <c r="E271" s="2" t="str">
        <f>HYPERLINK("capsilon://?command=openfolder&amp;siteaddress=FAM.docvelocity-na8.net&amp;folderid=FX972E88AE-8954-649D-0607-0A9A04366C2A","FX21111529")</f>
        <v>FX21111529</v>
      </c>
      <c r="F271" t="s">
        <v>19</v>
      </c>
      <c r="G271" t="s">
        <v>19</v>
      </c>
      <c r="H271" t="s">
        <v>83</v>
      </c>
      <c r="I271" t="s">
        <v>558</v>
      </c>
      <c r="J271">
        <v>294</v>
      </c>
      <c r="K271" t="s">
        <v>85</v>
      </c>
      <c r="L271" t="s">
        <v>86</v>
      </c>
      <c r="M271" t="s">
        <v>87</v>
      </c>
      <c r="N271">
        <v>2</v>
      </c>
      <c r="O271" s="1">
        <v>44505.284398148149</v>
      </c>
      <c r="P271" s="1">
        <v>44505.411689814813</v>
      </c>
      <c r="Q271">
        <v>8029</v>
      </c>
      <c r="R271">
        <v>2969</v>
      </c>
      <c r="S271" t="b">
        <v>0</v>
      </c>
      <c r="T271" t="s">
        <v>88</v>
      </c>
      <c r="U271" t="b">
        <v>1</v>
      </c>
      <c r="V271" t="s">
        <v>393</v>
      </c>
      <c r="W271" s="1">
        <v>44505.299861111111</v>
      </c>
      <c r="X271">
        <v>1306</v>
      </c>
      <c r="Y271">
        <v>213</v>
      </c>
      <c r="Z271">
        <v>0</v>
      </c>
      <c r="AA271">
        <v>213</v>
      </c>
      <c r="AB271">
        <v>0</v>
      </c>
      <c r="AC271">
        <v>63</v>
      </c>
      <c r="AD271">
        <v>81</v>
      </c>
      <c r="AE271">
        <v>0</v>
      </c>
      <c r="AF271">
        <v>0</v>
      </c>
      <c r="AG271">
        <v>0</v>
      </c>
      <c r="AH271" t="s">
        <v>106</v>
      </c>
      <c r="AI271" s="1">
        <v>44505.411689814813</v>
      </c>
      <c r="AJ271">
        <v>1663</v>
      </c>
      <c r="AK271">
        <v>2</v>
      </c>
      <c r="AL271">
        <v>0</v>
      </c>
      <c r="AM271">
        <v>2</v>
      </c>
      <c r="AN271">
        <v>0</v>
      </c>
      <c r="AO271">
        <v>2</v>
      </c>
      <c r="AP271">
        <v>79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>
      <c r="A272" t="s">
        <v>699</v>
      </c>
      <c r="B272" t="s">
        <v>80</v>
      </c>
      <c r="C272" t="s">
        <v>557</v>
      </c>
      <c r="D272" t="s">
        <v>82</v>
      </c>
      <c r="E272" s="2" t="str">
        <f>HYPERLINK("capsilon://?command=openfolder&amp;siteaddress=FAM.docvelocity-na8.net&amp;folderid=FX972E88AE-8954-649D-0607-0A9A04366C2A","FX21111529")</f>
        <v>FX21111529</v>
      </c>
      <c r="F272" t="s">
        <v>19</v>
      </c>
      <c r="G272" t="s">
        <v>19</v>
      </c>
      <c r="H272" t="s">
        <v>83</v>
      </c>
      <c r="I272" t="s">
        <v>560</v>
      </c>
      <c r="J272">
        <v>52</v>
      </c>
      <c r="K272" t="s">
        <v>85</v>
      </c>
      <c r="L272" t="s">
        <v>86</v>
      </c>
      <c r="M272" t="s">
        <v>87</v>
      </c>
      <c r="N272">
        <v>2</v>
      </c>
      <c r="O272" s="1">
        <v>44505.286238425928</v>
      </c>
      <c r="P272" s="1">
        <v>44505.403402777774</v>
      </c>
      <c r="Q272">
        <v>9384</v>
      </c>
      <c r="R272">
        <v>739</v>
      </c>
      <c r="S272" t="b">
        <v>0</v>
      </c>
      <c r="T272" t="s">
        <v>88</v>
      </c>
      <c r="U272" t="b">
        <v>1</v>
      </c>
      <c r="V272" t="s">
        <v>393</v>
      </c>
      <c r="W272" s="1">
        <v>44505.303240740737</v>
      </c>
      <c r="X272">
        <v>291</v>
      </c>
      <c r="Y272">
        <v>42</v>
      </c>
      <c r="Z272">
        <v>0</v>
      </c>
      <c r="AA272">
        <v>42</v>
      </c>
      <c r="AB272">
        <v>0</v>
      </c>
      <c r="AC272">
        <v>11</v>
      </c>
      <c r="AD272">
        <v>10</v>
      </c>
      <c r="AE272">
        <v>0</v>
      </c>
      <c r="AF272">
        <v>0</v>
      </c>
      <c r="AG272">
        <v>0</v>
      </c>
      <c r="AH272" t="s">
        <v>99</v>
      </c>
      <c r="AI272" s="1">
        <v>44505.403402777774</v>
      </c>
      <c r="AJ272">
        <v>448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10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>
      <c r="A273" t="s">
        <v>700</v>
      </c>
      <c r="B273" t="s">
        <v>80</v>
      </c>
      <c r="C273" t="s">
        <v>557</v>
      </c>
      <c r="D273" t="s">
        <v>82</v>
      </c>
      <c r="E273" s="2" t="str">
        <f>HYPERLINK("capsilon://?command=openfolder&amp;siteaddress=FAM.docvelocity-na8.net&amp;folderid=FX972E88AE-8954-649D-0607-0A9A04366C2A","FX21111529")</f>
        <v>FX21111529</v>
      </c>
      <c r="F273" t="s">
        <v>19</v>
      </c>
      <c r="G273" t="s">
        <v>19</v>
      </c>
      <c r="H273" t="s">
        <v>83</v>
      </c>
      <c r="I273" t="s">
        <v>562</v>
      </c>
      <c r="J273">
        <v>52</v>
      </c>
      <c r="K273" t="s">
        <v>85</v>
      </c>
      <c r="L273" t="s">
        <v>86</v>
      </c>
      <c r="M273" t="s">
        <v>87</v>
      </c>
      <c r="N273">
        <v>2</v>
      </c>
      <c r="O273" s="1">
        <v>44505.33252314815</v>
      </c>
      <c r="P273" s="1">
        <v>44505.410138888888</v>
      </c>
      <c r="Q273">
        <v>5291</v>
      </c>
      <c r="R273">
        <v>1415</v>
      </c>
      <c r="S273" t="b">
        <v>0</v>
      </c>
      <c r="T273" t="s">
        <v>88</v>
      </c>
      <c r="U273" t="b">
        <v>1</v>
      </c>
      <c r="V273" t="s">
        <v>388</v>
      </c>
      <c r="W273" s="1">
        <v>44505.353368055556</v>
      </c>
      <c r="X273">
        <v>780</v>
      </c>
      <c r="Y273">
        <v>42</v>
      </c>
      <c r="Z273">
        <v>0</v>
      </c>
      <c r="AA273">
        <v>42</v>
      </c>
      <c r="AB273">
        <v>0</v>
      </c>
      <c r="AC273">
        <v>21</v>
      </c>
      <c r="AD273">
        <v>10</v>
      </c>
      <c r="AE273">
        <v>0</v>
      </c>
      <c r="AF273">
        <v>0</v>
      </c>
      <c r="AG273">
        <v>0</v>
      </c>
      <c r="AH273" t="s">
        <v>99</v>
      </c>
      <c r="AI273" s="1">
        <v>44505.410138888888</v>
      </c>
      <c r="AJ273">
        <v>581</v>
      </c>
      <c r="AK273">
        <v>1</v>
      </c>
      <c r="AL273">
        <v>0</v>
      </c>
      <c r="AM273">
        <v>1</v>
      </c>
      <c r="AN273">
        <v>0</v>
      </c>
      <c r="AO273">
        <v>1</v>
      </c>
      <c r="AP273">
        <v>9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>
      <c r="A274" t="s">
        <v>701</v>
      </c>
      <c r="B274" t="s">
        <v>80</v>
      </c>
      <c r="C274" t="s">
        <v>557</v>
      </c>
      <c r="D274" t="s">
        <v>82</v>
      </c>
      <c r="E274" s="2" t="str">
        <f>HYPERLINK("capsilon://?command=openfolder&amp;siteaddress=FAM.docvelocity-na8.net&amp;folderid=FX972E88AE-8954-649D-0607-0A9A04366C2A","FX21111529")</f>
        <v>FX21111529</v>
      </c>
      <c r="F274" t="s">
        <v>19</v>
      </c>
      <c r="G274" t="s">
        <v>19</v>
      </c>
      <c r="H274" t="s">
        <v>83</v>
      </c>
      <c r="I274" t="s">
        <v>564</v>
      </c>
      <c r="J274">
        <v>195</v>
      </c>
      <c r="K274" t="s">
        <v>85</v>
      </c>
      <c r="L274" t="s">
        <v>86</v>
      </c>
      <c r="M274" t="s">
        <v>87</v>
      </c>
      <c r="N274">
        <v>2</v>
      </c>
      <c r="O274" s="1">
        <v>44505.336608796293</v>
      </c>
      <c r="P274" s="1">
        <v>44505.475995370369</v>
      </c>
      <c r="Q274">
        <v>3617</v>
      </c>
      <c r="R274">
        <v>8426</v>
      </c>
      <c r="S274" t="b">
        <v>0</v>
      </c>
      <c r="T274" t="s">
        <v>88</v>
      </c>
      <c r="U274" t="b">
        <v>1</v>
      </c>
      <c r="V274" t="s">
        <v>98</v>
      </c>
      <c r="W274" s="1">
        <v>44505.426585648151</v>
      </c>
      <c r="X274">
        <v>6854</v>
      </c>
      <c r="Y274">
        <v>406</v>
      </c>
      <c r="Z274">
        <v>0</v>
      </c>
      <c r="AA274">
        <v>406</v>
      </c>
      <c r="AB274">
        <v>0</v>
      </c>
      <c r="AC274">
        <v>305</v>
      </c>
      <c r="AD274">
        <v>-211</v>
      </c>
      <c r="AE274">
        <v>0</v>
      </c>
      <c r="AF274">
        <v>0</v>
      </c>
      <c r="AG274">
        <v>0</v>
      </c>
      <c r="AH274" t="s">
        <v>99</v>
      </c>
      <c r="AI274" s="1">
        <v>44505.475995370369</v>
      </c>
      <c r="AJ274">
        <v>1546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-211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>
      <c r="A275" t="s">
        <v>702</v>
      </c>
      <c r="B275" t="s">
        <v>80</v>
      </c>
      <c r="C275" t="s">
        <v>573</v>
      </c>
      <c r="D275" t="s">
        <v>82</v>
      </c>
      <c r="E275" s="2" t="str">
        <f>HYPERLINK("capsilon://?command=openfolder&amp;siteaddress=FAM.docvelocity-na8.net&amp;folderid=FX59C60B61-6C7A-22FE-D126-CE96E9A399F4","FX21111755")</f>
        <v>FX21111755</v>
      </c>
      <c r="F275" t="s">
        <v>19</v>
      </c>
      <c r="G275" t="s">
        <v>19</v>
      </c>
      <c r="H275" t="s">
        <v>83</v>
      </c>
      <c r="I275" t="s">
        <v>574</v>
      </c>
      <c r="J275">
        <v>124</v>
      </c>
      <c r="K275" t="s">
        <v>85</v>
      </c>
      <c r="L275" t="s">
        <v>86</v>
      </c>
      <c r="M275" t="s">
        <v>87</v>
      </c>
      <c r="N275">
        <v>2</v>
      </c>
      <c r="O275" s="1">
        <v>44505.34615740741</v>
      </c>
      <c r="P275" s="1">
        <v>44505.419108796297</v>
      </c>
      <c r="Q275">
        <v>3535</v>
      </c>
      <c r="R275">
        <v>2768</v>
      </c>
      <c r="S275" t="b">
        <v>0</v>
      </c>
      <c r="T275" t="s">
        <v>88</v>
      </c>
      <c r="U275" t="b">
        <v>1</v>
      </c>
      <c r="V275" t="s">
        <v>388</v>
      </c>
      <c r="W275" s="1">
        <v>44505.392789351848</v>
      </c>
      <c r="X275">
        <v>1947</v>
      </c>
      <c r="Y275">
        <v>144</v>
      </c>
      <c r="Z275">
        <v>0</v>
      </c>
      <c r="AA275">
        <v>144</v>
      </c>
      <c r="AB275">
        <v>0</v>
      </c>
      <c r="AC275">
        <v>96</v>
      </c>
      <c r="AD275">
        <v>-20</v>
      </c>
      <c r="AE275">
        <v>0</v>
      </c>
      <c r="AF275">
        <v>0</v>
      </c>
      <c r="AG275">
        <v>0</v>
      </c>
      <c r="AH275" t="s">
        <v>99</v>
      </c>
      <c r="AI275" s="1">
        <v>44505.419108796297</v>
      </c>
      <c r="AJ275">
        <v>774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-20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>
      <c r="A276" t="s">
        <v>703</v>
      </c>
      <c r="B276" t="s">
        <v>80</v>
      </c>
      <c r="C276" t="s">
        <v>576</v>
      </c>
      <c r="D276" t="s">
        <v>82</v>
      </c>
      <c r="E276" s="2" t="str">
        <f>HYPERLINK("capsilon://?command=openfolder&amp;siteaddress=FAM.docvelocity-na8.net&amp;folderid=FX39F877F9-37B1-8C99-5FD8-96A48D1E6DF7","FX21111107")</f>
        <v>FX21111107</v>
      </c>
      <c r="F276" t="s">
        <v>19</v>
      </c>
      <c r="G276" t="s">
        <v>19</v>
      </c>
      <c r="H276" t="s">
        <v>83</v>
      </c>
      <c r="I276" t="s">
        <v>577</v>
      </c>
      <c r="J276">
        <v>398</v>
      </c>
      <c r="K276" t="s">
        <v>85</v>
      </c>
      <c r="L276" t="s">
        <v>86</v>
      </c>
      <c r="M276" t="s">
        <v>87</v>
      </c>
      <c r="N276">
        <v>2</v>
      </c>
      <c r="O276" s="1">
        <v>44505.355185185188</v>
      </c>
      <c r="P276" s="1">
        <v>44505.458090277774</v>
      </c>
      <c r="Q276">
        <v>2179</v>
      </c>
      <c r="R276">
        <v>6712</v>
      </c>
      <c r="S276" t="b">
        <v>0</v>
      </c>
      <c r="T276" t="s">
        <v>88</v>
      </c>
      <c r="U276" t="b">
        <v>1</v>
      </c>
      <c r="V276" t="s">
        <v>110</v>
      </c>
      <c r="W276" s="1">
        <v>44505.42050925926</v>
      </c>
      <c r="X276">
        <v>3676</v>
      </c>
      <c r="Y276">
        <v>263</v>
      </c>
      <c r="Z276">
        <v>0</v>
      </c>
      <c r="AA276">
        <v>263</v>
      </c>
      <c r="AB276">
        <v>37</v>
      </c>
      <c r="AC276">
        <v>184</v>
      </c>
      <c r="AD276">
        <v>135</v>
      </c>
      <c r="AE276">
        <v>0</v>
      </c>
      <c r="AF276">
        <v>0</v>
      </c>
      <c r="AG276">
        <v>0</v>
      </c>
      <c r="AH276" t="s">
        <v>99</v>
      </c>
      <c r="AI276" s="1">
        <v>44505.458090277774</v>
      </c>
      <c r="AJ276">
        <v>3007</v>
      </c>
      <c r="AK276">
        <v>14</v>
      </c>
      <c r="AL276">
        <v>0</v>
      </c>
      <c r="AM276">
        <v>14</v>
      </c>
      <c r="AN276">
        <v>37</v>
      </c>
      <c r="AO276">
        <v>15</v>
      </c>
      <c r="AP276">
        <v>121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>
      <c r="A277" t="s">
        <v>704</v>
      </c>
      <c r="B277" t="s">
        <v>80</v>
      </c>
      <c r="C277" t="s">
        <v>581</v>
      </c>
      <c r="D277" t="s">
        <v>82</v>
      </c>
      <c r="E277" s="2" t="str">
        <f>HYPERLINK("capsilon://?command=openfolder&amp;siteaddress=FAM.docvelocity-na8.net&amp;folderid=FX956CA0D2-944C-376F-85B1-F4DA7D94FE54","FX211010653")</f>
        <v>FX211010653</v>
      </c>
      <c r="F277" t="s">
        <v>19</v>
      </c>
      <c r="G277" t="s">
        <v>19</v>
      </c>
      <c r="H277" t="s">
        <v>83</v>
      </c>
      <c r="I277" t="s">
        <v>582</v>
      </c>
      <c r="J277">
        <v>52</v>
      </c>
      <c r="K277" t="s">
        <v>85</v>
      </c>
      <c r="L277" t="s">
        <v>86</v>
      </c>
      <c r="M277" t="s">
        <v>87</v>
      </c>
      <c r="N277">
        <v>2</v>
      </c>
      <c r="O277" s="1">
        <v>44505.357291666667</v>
      </c>
      <c r="P277" s="1">
        <v>44505.423275462963</v>
      </c>
      <c r="Q277">
        <v>4831</v>
      </c>
      <c r="R277">
        <v>870</v>
      </c>
      <c r="S277" t="b">
        <v>0</v>
      </c>
      <c r="T277" t="s">
        <v>88</v>
      </c>
      <c r="U277" t="b">
        <v>1</v>
      </c>
      <c r="V277" t="s">
        <v>388</v>
      </c>
      <c r="W277" s="1">
        <v>44505.417280092595</v>
      </c>
      <c r="X277">
        <v>474</v>
      </c>
      <c r="Y277">
        <v>42</v>
      </c>
      <c r="Z277">
        <v>0</v>
      </c>
      <c r="AA277">
        <v>42</v>
      </c>
      <c r="AB277">
        <v>0</v>
      </c>
      <c r="AC277">
        <v>11</v>
      </c>
      <c r="AD277">
        <v>10</v>
      </c>
      <c r="AE277">
        <v>0</v>
      </c>
      <c r="AF277">
        <v>0</v>
      </c>
      <c r="AG277">
        <v>0</v>
      </c>
      <c r="AH277" t="s">
        <v>99</v>
      </c>
      <c r="AI277" s="1">
        <v>44505.423275462963</v>
      </c>
      <c r="AJ277">
        <v>360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10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>
      <c r="A278" t="s">
        <v>705</v>
      </c>
      <c r="B278" t="s">
        <v>80</v>
      </c>
      <c r="C278" t="s">
        <v>584</v>
      </c>
      <c r="D278" t="s">
        <v>82</v>
      </c>
      <c r="E278" s="2" t="str">
        <f>HYPERLINK("capsilon://?command=openfolder&amp;siteaddress=FAM.docvelocity-na8.net&amp;folderid=FX05CEB054-CE76-2B8A-9570-27BE33945B43","FX21112338")</f>
        <v>FX21112338</v>
      </c>
      <c r="F278" t="s">
        <v>19</v>
      </c>
      <c r="G278" t="s">
        <v>19</v>
      </c>
      <c r="H278" t="s">
        <v>83</v>
      </c>
      <c r="I278" t="s">
        <v>587</v>
      </c>
      <c r="J278">
        <v>442</v>
      </c>
      <c r="K278" t="s">
        <v>85</v>
      </c>
      <c r="L278" t="s">
        <v>86</v>
      </c>
      <c r="M278" t="s">
        <v>87</v>
      </c>
      <c r="N278">
        <v>2</v>
      </c>
      <c r="O278" s="1">
        <v>44505.367037037038</v>
      </c>
      <c r="P278" s="1">
        <v>44505.493495370371</v>
      </c>
      <c r="Q278">
        <v>6343</v>
      </c>
      <c r="R278">
        <v>4583</v>
      </c>
      <c r="S278" t="b">
        <v>0</v>
      </c>
      <c r="T278" t="s">
        <v>88</v>
      </c>
      <c r="U278" t="b">
        <v>1</v>
      </c>
      <c r="V278" t="s">
        <v>388</v>
      </c>
      <c r="W278" s="1">
        <v>44505.452222222222</v>
      </c>
      <c r="X278">
        <v>3018</v>
      </c>
      <c r="Y278">
        <v>391</v>
      </c>
      <c r="Z278">
        <v>0</v>
      </c>
      <c r="AA278">
        <v>391</v>
      </c>
      <c r="AB278">
        <v>0</v>
      </c>
      <c r="AC278">
        <v>122</v>
      </c>
      <c r="AD278">
        <v>51</v>
      </c>
      <c r="AE278">
        <v>0</v>
      </c>
      <c r="AF278">
        <v>0</v>
      </c>
      <c r="AG278">
        <v>0</v>
      </c>
      <c r="AH278" t="s">
        <v>99</v>
      </c>
      <c r="AI278" s="1">
        <v>44505.493495370371</v>
      </c>
      <c r="AJ278">
        <v>1511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51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>
      <c r="A279" t="s">
        <v>706</v>
      </c>
      <c r="B279" t="s">
        <v>80</v>
      </c>
      <c r="C279" t="s">
        <v>549</v>
      </c>
      <c r="D279" t="s">
        <v>82</v>
      </c>
      <c r="E279" s="2" t="str">
        <f>HYPERLINK("capsilon://?command=openfolder&amp;siteaddress=FAM.docvelocity-na8.net&amp;folderid=FX8543363B-FA07-D610-793A-C373045E2E75","FX21111707")</f>
        <v>FX21111707</v>
      </c>
      <c r="F279" t="s">
        <v>19</v>
      </c>
      <c r="G279" t="s">
        <v>19</v>
      </c>
      <c r="H279" t="s">
        <v>83</v>
      </c>
      <c r="I279" t="s">
        <v>619</v>
      </c>
      <c r="J279">
        <v>236</v>
      </c>
      <c r="K279" t="s">
        <v>85</v>
      </c>
      <c r="L279" t="s">
        <v>86</v>
      </c>
      <c r="M279" t="s">
        <v>87</v>
      </c>
      <c r="N279">
        <v>2</v>
      </c>
      <c r="O279" s="1">
        <v>44505.373703703706</v>
      </c>
      <c r="P279" s="1">
        <v>44505.520474537036</v>
      </c>
      <c r="Q279">
        <v>7726</v>
      </c>
      <c r="R279">
        <v>4955</v>
      </c>
      <c r="S279" t="b">
        <v>0</v>
      </c>
      <c r="T279" t="s">
        <v>88</v>
      </c>
      <c r="U279" t="b">
        <v>1</v>
      </c>
      <c r="V279" t="s">
        <v>98</v>
      </c>
      <c r="W279" s="1">
        <v>44505.500937500001</v>
      </c>
      <c r="X279">
        <v>3765</v>
      </c>
      <c r="Y279">
        <v>310</v>
      </c>
      <c r="Z279">
        <v>0</v>
      </c>
      <c r="AA279">
        <v>310</v>
      </c>
      <c r="AB279">
        <v>0</v>
      </c>
      <c r="AC279">
        <v>203</v>
      </c>
      <c r="AD279">
        <v>-74</v>
      </c>
      <c r="AE279">
        <v>0</v>
      </c>
      <c r="AF279">
        <v>0</v>
      </c>
      <c r="AG279">
        <v>0</v>
      </c>
      <c r="AH279" t="s">
        <v>118</v>
      </c>
      <c r="AI279" s="1">
        <v>44505.520474537036</v>
      </c>
      <c r="AJ279">
        <v>940</v>
      </c>
      <c r="AK279">
        <v>2</v>
      </c>
      <c r="AL279">
        <v>0</v>
      </c>
      <c r="AM279">
        <v>2</v>
      </c>
      <c r="AN279">
        <v>0</v>
      </c>
      <c r="AO279">
        <v>2</v>
      </c>
      <c r="AP279">
        <v>-76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>
      <c r="A280" t="s">
        <v>707</v>
      </c>
      <c r="B280" t="s">
        <v>80</v>
      </c>
      <c r="C280" t="s">
        <v>549</v>
      </c>
      <c r="D280" t="s">
        <v>82</v>
      </c>
      <c r="E280" s="2" t="str">
        <f>HYPERLINK("capsilon://?command=openfolder&amp;siteaddress=FAM.docvelocity-na8.net&amp;folderid=FX8543363B-FA07-D610-793A-C373045E2E75","FX21111707")</f>
        <v>FX21111707</v>
      </c>
      <c r="F280" t="s">
        <v>19</v>
      </c>
      <c r="G280" t="s">
        <v>19</v>
      </c>
      <c r="H280" t="s">
        <v>83</v>
      </c>
      <c r="I280" t="s">
        <v>621</v>
      </c>
      <c r="J280">
        <v>236</v>
      </c>
      <c r="K280" t="s">
        <v>85</v>
      </c>
      <c r="L280" t="s">
        <v>86</v>
      </c>
      <c r="M280" t="s">
        <v>87</v>
      </c>
      <c r="N280">
        <v>2</v>
      </c>
      <c r="O280" s="1">
        <v>44505.376562500001</v>
      </c>
      <c r="P280" s="1">
        <v>44505.527673611112</v>
      </c>
      <c r="Q280">
        <v>7306</v>
      </c>
      <c r="R280">
        <v>5750</v>
      </c>
      <c r="S280" t="b">
        <v>0</v>
      </c>
      <c r="T280" t="s">
        <v>88</v>
      </c>
      <c r="U280" t="b">
        <v>1</v>
      </c>
      <c r="V280" t="s">
        <v>388</v>
      </c>
      <c r="W280" s="1">
        <v>44505.49827546296</v>
      </c>
      <c r="X280">
        <v>3293</v>
      </c>
      <c r="Y280">
        <v>305</v>
      </c>
      <c r="Z280">
        <v>0</v>
      </c>
      <c r="AA280">
        <v>305</v>
      </c>
      <c r="AB280">
        <v>0</v>
      </c>
      <c r="AC280">
        <v>173</v>
      </c>
      <c r="AD280">
        <v>-69</v>
      </c>
      <c r="AE280">
        <v>0</v>
      </c>
      <c r="AF280">
        <v>0</v>
      </c>
      <c r="AG280">
        <v>0</v>
      </c>
      <c r="AH280" t="s">
        <v>90</v>
      </c>
      <c r="AI280" s="1">
        <v>44505.527673611112</v>
      </c>
      <c r="AJ280">
        <v>2420</v>
      </c>
      <c r="AK280">
        <v>11</v>
      </c>
      <c r="AL280">
        <v>0</v>
      </c>
      <c r="AM280">
        <v>11</v>
      </c>
      <c r="AN280">
        <v>0</v>
      </c>
      <c r="AO280">
        <v>11</v>
      </c>
      <c r="AP280">
        <v>-80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>
      <c r="A281" t="s">
        <v>708</v>
      </c>
      <c r="B281" t="s">
        <v>80</v>
      </c>
      <c r="C281" t="s">
        <v>626</v>
      </c>
      <c r="D281" t="s">
        <v>82</v>
      </c>
      <c r="E281" s="2" t="str">
        <f>HYPERLINK("capsilon://?command=openfolder&amp;siteaddress=FAM.docvelocity-na8.net&amp;folderid=FXA5EEB238-AD3E-415D-7350-A6760F1C8AAB","FX21112473")</f>
        <v>FX21112473</v>
      </c>
      <c r="F281" t="s">
        <v>19</v>
      </c>
      <c r="G281" t="s">
        <v>19</v>
      </c>
      <c r="H281" t="s">
        <v>83</v>
      </c>
      <c r="I281" t="s">
        <v>627</v>
      </c>
      <c r="J281">
        <v>156</v>
      </c>
      <c r="K281" t="s">
        <v>85</v>
      </c>
      <c r="L281" t="s">
        <v>86</v>
      </c>
      <c r="M281" t="s">
        <v>87</v>
      </c>
      <c r="N281">
        <v>2</v>
      </c>
      <c r="O281" s="1">
        <v>44505.381238425929</v>
      </c>
      <c r="P281" s="1">
        <v>44505.509583333333</v>
      </c>
      <c r="Q281">
        <v>8249</v>
      </c>
      <c r="R281">
        <v>2840</v>
      </c>
      <c r="S281" t="b">
        <v>0</v>
      </c>
      <c r="T281" t="s">
        <v>88</v>
      </c>
      <c r="U281" t="b">
        <v>1</v>
      </c>
      <c r="V281" t="s">
        <v>89</v>
      </c>
      <c r="W281" s="1">
        <v>44505.491631944446</v>
      </c>
      <c r="X281">
        <v>1762</v>
      </c>
      <c r="Y281">
        <v>189</v>
      </c>
      <c r="Z281">
        <v>0</v>
      </c>
      <c r="AA281">
        <v>189</v>
      </c>
      <c r="AB281">
        <v>0</v>
      </c>
      <c r="AC281">
        <v>162</v>
      </c>
      <c r="AD281">
        <v>-33</v>
      </c>
      <c r="AE281">
        <v>0</v>
      </c>
      <c r="AF281">
        <v>0</v>
      </c>
      <c r="AG281">
        <v>0</v>
      </c>
      <c r="AH281" t="s">
        <v>118</v>
      </c>
      <c r="AI281" s="1">
        <v>44505.509583333333</v>
      </c>
      <c r="AJ281">
        <v>1054</v>
      </c>
      <c r="AK281">
        <v>7</v>
      </c>
      <c r="AL281">
        <v>0</v>
      </c>
      <c r="AM281">
        <v>7</v>
      </c>
      <c r="AN281">
        <v>0</v>
      </c>
      <c r="AO281">
        <v>7</v>
      </c>
      <c r="AP281">
        <v>-40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>
      <c r="A282" t="s">
        <v>709</v>
      </c>
      <c r="B282" t="s">
        <v>80</v>
      </c>
      <c r="C282" t="s">
        <v>710</v>
      </c>
      <c r="D282" t="s">
        <v>82</v>
      </c>
      <c r="E282" s="2" t="str">
        <f>HYPERLINK("capsilon://?command=openfolder&amp;siteaddress=FAM.docvelocity-na8.net&amp;folderid=FX85F70009-9702-AFE8-42A1-499BBDE4DBA6","FX2111722")</f>
        <v>FX2111722</v>
      </c>
      <c r="F282" t="s">
        <v>19</v>
      </c>
      <c r="G282" t="s">
        <v>19</v>
      </c>
      <c r="H282" t="s">
        <v>83</v>
      </c>
      <c r="I282" t="s">
        <v>711</v>
      </c>
      <c r="J282">
        <v>86</v>
      </c>
      <c r="K282" t="s">
        <v>85</v>
      </c>
      <c r="L282" t="s">
        <v>86</v>
      </c>
      <c r="M282" t="s">
        <v>87</v>
      </c>
      <c r="N282">
        <v>2</v>
      </c>
      <c r="O282" s="1">
        <v>44505.382962962962</v>
      </c>
      <c r="P282" s="1">
        <v>44505.619097222225</v>
      </c>
      <c r="Q282">
        <v>19918</v>
      </c>
      <c r="R282">
        <v>484</v>
      </c>
      <c r="S282" t="b">
        <v>0</v>
      </c>
      <c r="T282" t="s">
        <v>88</v>
      </c>
      <c r="U282" t="b">
        <v>0</v>
      </c>
      <c r="V282" t="s">
        <v>190</v>
      </c>
      <c r="W282" s="1">
        <v>44505.5078587963</v>
      </c>
      <c r="X282">
        <v>321</v>
      </c>
      <c r="Y282">
        <v>61</v>
      </c>
      <c r="Z282">
        <v>0</v>
      </c>
      <c r="AA282">
        <v>61</v>
      </c>
      <c r="AB282">
        <v>0</v>
      </c>
      <c r="AC282">
        <v>38</v>
      </c>
      <c r="AD282">
        <v>25</v>
      </c>
      <c r="AE282">
        <v>0</v>
      </c>
      <c r="AF282">
        <v>0</v>
      </c>
      <c r="AG282">
        <v>0</v>
      </c>
      <c r="AH282" t="s">
        <v>118</v>
      </c>
      <c r="AI282" s="1">
        <v>44505.619097222225</v>
      </c>
      <c r="AJ282">
        <v>149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25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>
      <c r="A283" t="s">
        <v>712</v>
      </c>
      <c r="B283" t="s">
        <v>80</v>
      </c>
      <c r="C283" t="s">
        <v>710</v>
      </c>
      <c r="D283" t="s">
        <v>82</v>
      </c>
      <c r="E283" s="2" t="str">
        <f>HYPERLINK("capsilon://?command=openfolder&amp;siteaddress=FAM.docvelocity-na8.net&amp;folderid=FX85F70009-9702-AFE8-42A1-499BBDE4DBA6","FX2111722")</f>
        <v>FX2111722</v>
      </c>
      <c r="F283" t="s">
        <v>19</v>
      </c>
      <c r="G283" t="s">
        <v>19</v>
      </c>
      <c r="H283" t="s">
        <v>83</v>
      </c>
      <c r="I283" t="s">
        <v>713</v>
      </c>
      <c r="J283">
        <v>86</v>
      </c>
      <c r="K283" t="s">
        <v>85</v>
      </c>
      <c r="L283" t="s">
        <v>86</v>
      </c>
      <c r="M283" t="s">
        <v>87</v>
      </c>
      <c r="N283">
        <v>2</v>
      </c>
      <c r="O283" s="1">
        <v>44505.383067129631</v>
      </c>
      <c r="P283" s="1">
        <v>44505.621365740742</v>
      </c>
      <c r="Q283">
        <v>20005</v>
      </c>
      <c r="R283">
        <v>584</v>
      </c>
      <c r="S283" t="b">
        <v>0</v>
      </c>
      <c r="T283" t="s">
        <v>88</v>
      </c>
      <c r="U283" t="b">
        <v>0</v>
      </c>
      <c r="V283" t="s">
        <v>131</v>
      </c>
      <c r="W283" s="1">
        <v>44505.56958333333</v>
      </c>
      <c r="X283">
        <v>330</v>
      </c>
      <c r="Y283">
        <v>61</v>
      </c>
      <c r="Z283">
        <v>0</v>
      </c>
      <c r="AA283">
        <v>61</v>
      </c>
      <c r="AB283">
        <v>0</v>
      </c>
      <c r="AC283">
        <v>37</v>
      </c>
      <c r="AD283">
        <v>25</v>
      </c>
      <c r="AE283">
        <v>0</v>
      </c>
      <c r="AF283">
        <v>0</v>
      </c>
      <c r="AG283">
        <v>0</v>
      </c>
      <c r="AH283" t="s">
        <v>99</v>
      </c>
      <c r="AI283" s="1">
        <v>44505.621365740742</v>
      </c>
      <c r="AJ283">
        <v>244</v>
      </c>
      <c r="AK283">
        <v>1</v>
      </c>
      <c r="AL283">
        <v>0</v>
      </c>
      <c r="AM283">
        <v>1</v>
      </c>
      <c r="AN283">
        <v>0</v>
      </c>
      <c r="AO283">
        <v>1</v>
      </c>
      <c r="AP283">
        <v>24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>
      <c r="A284" t="s">
        <v>714</v>
      </c>
      <c r="B284" t="s">
        <v>80</v>
      </c>
      <c r="C284" t="s">
        <v>710</v>
      </c>
      <c r="D284" t="s">
        <v>82</v>
      </c>
      <c r="E284" s="2" t="str">
        <f>HYPERLINK("capsilon://?command=openfolder&amp;siteaddress=FAM.docvelocity-na8.net&amp;folderid=FX85F70009-9702-AFE8-42A1-499BBDE4DBA6","FX2111722")</f>
        <v>FX2111722</v>
      </c>
      <c r="F284" t="s">
        <v>19</v>
      </c>
      <c r="G284" t="s">
        <v>19</v>
      </c>
      <c r="H284" t="s">
        <v>83</v>
      </c>
      <c r="I284" t="s">
        <v>715</v>
      </c>
      <c r="J284">
        <v>26</v>
      </c>
      <c r="K284" t="s">
        <v>85</v>
      </c>
      <c r="L284" t="s">
        <v>86</v>
      </c>
      <c r="M284" t="s">
        <v>87</v>
      </c>
      <c r="N284">
        <v>2</v>
      </c>
      <c r="O284" s="1">
        <v>44505.383333333331</v>
      </c>
      <c r="P284" s="1">
        <v>44505.620138888888</v>
      </c>
      <c r="Q284">
        <v>20056</v>
      </c>
      <c r="R284">
        <v>404</v>
      </c>
      <c r="S284" t="b">
        <v>0</v>
      </c>
      <c r="T284" t="s">
        <v>88</v>
      </c>
      <c r="U284" t="b">
        <v>0</v>
      </c>
      <c r="V284" t="s">
        <v>186</v>
      </c>
      <c r="W284" s="1">
        <v>44505.571250000001</v>
      </c>
      <c r="X284">
        <v>59</v>
      </c>
      <c r="Y284">
        <v>21</v>
      </c>
      <c r="Z284">
        <v>0</v>
      </c>
      <c r="AA284">
        <v>21</v>
      </c>
      <c r="AB284">
        <v>0</v>
      </c>
      <c r="AC284">
        <v>2</v>
      </c>
      <c r="AD284">
        <v>5</v>
      </c>
      <c r="AE284">
        <v>0</v>
      </c>
      <c r="AF284">
        <v>0</v>
      </c>
      <c r="AG284">
        <v>0</v>
      </c>
      <c r="AH284" t="s">
        <v>118</v>
      </c>
      <c r="AI284" s="1">
        <v>44505.620138888888</v>
      </c>
      <c r="AJ284">
        <v>89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>
      <c r="A285" t="s">
        <v>716</v>
      </c>
      <c r="B285" t="s">
        <v>80</v>
      </c>
      <c r="C285" t="s">
        <v>710</v>
      </c>
      <c r="D285" t="s">
        <v>82</v>
      </c>
      <c r="E285" s="2" t="str">
        <f>HYPERLINK("capsilon://?command=openfolder&amp;siteaddress=FAM.docvelocity-na8.net&amp;folderid=FX85F70009-9702-AFE8-42A1-499BBDE4DBA6","FX2111722")</f>
        <v>FX2111722</v>
      </c>
      <c r="F285" t="s">
        <v>19</v>
      </c>
      <c r="G285" t="s">
        <v>19</v>
      </c>
      <c r="H285" t="s">
        <v>83</v>
      </c>
      <c r="I285" t="s">
        <v>717</v>
      </c>
      <c r="J285">
        <v>52</v>
      </c>
      <c r="K285" t="s">
        <v>85</v>
      </c>
      <c r="L285" t="s">
        <v>86</v>
      </c>
      <c r="M285" t="s">
        <v>87</v>
      </c>
      <c r="N285">
        <v>2</v>
      </c>
      <c r="O285" s="1">
        <v>44505.383437500001</v>
      </c>
      <c r="P285" s="1">
        <v>44505.621111111112</v>
      </c>
      <c r="Q285">
        <v>20339</v>
      </c>
      <c r="R285">
        <v>196</v>
      </c>
      <c r="S285" t="b">
        <v>0</v>
      </c>
      <c r="T285" t="s">
        <v>88</v>
      </c>
      <c r="U285" t="b">
        <v>0</v>
      </c>
      <c r="V285" t="s">
        <v>186</v>
      </c>
      <c r="W285" s="1">
        <v>44505.569155092591</v>
      </c>
      <c r="X285">
        <v>93</v>
      </c>
      <c r="Y285">
        <v>21</v>
      </c>
      <c r="Z285">
        <v>0</v>
      </c>
      <c r="AA285">
        <v>21</v>
      </c>
      <c r="AB285">
        <v>21</v>
      </c>
      <c r="AC285">
        <v>0</v>
      </c>
      <c r="AD285">
        <v>31</v>
      </c>
      <c r="AE285">
        <v>0</v>
      </c>
      <c r="AF285">
        <v>0</v>
      </c>
      <c r="AG285">
        <v>0</v>
      </c>
      <c r="AH285" t="s">
        <v>118</v>
      </c>
      <c r="AI285" s="1">
        <v>44505.621111111112</v>
      </c>
      <c r="AJ285">
        <v>83</v>
      </c>
      <c r="AK285">
        <v>0</v>
      </c>
      <c r="AL285">
        <v>0</v>
      </c>
      <c r="AM285">
        <v>0</v>
      </c>
      <c r="AN285">
        <v>21</v>
      </c>
      <c r="AO285">
        <v>0</v>
      </c>
      <c r="AP285">
        <v>31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>
      <c r="A286" t="s">
        <v>718</v>
      </c>
      <c r="B286" t="s">
        <v>80</v>
      </c>
      <c r="C286" t="s">
        <v>631</v>
      </c>
      <c r="D286" t="s">
        <v>82</v>
      </c>
      <c r="E286" s="2" t="str">
        <f>HYPERLINK("capsilon://?command=openfolder&amp;siteaddress=FAM.docvelocity-na8.net&amp;folderid=FXAFED5E7C-61FF-0ED8-E918-282ACBDAFB56","FX211012252")</f>
        <v>FX211012252</v>
      </c>
      <c r="F286" t="s">
        <v>19</v>
      </c>
      <c r="G286" t="s">
        <v>19</v>
      </c>
      <c r="H286" t="s">
        <v>83</v>
      </c>
      <c r="I286" t="s">
        <v>632</v>
      </c>
      <c r="J286">
        <v>160</v>
      </c>
      <c r="K286" t="s">
        <v>85</v>
      </c>
      <c r="L286" t="s">
        <v>86</v>
      </c>
      <c r="M286" t="s">
        <v>87</v>
      </c>
      <c r="N286">
        <v>2</v>
      </c>
      <c r="O286" s="1">
        <v>44505.386793981481</v>
      </c>
      <c r="P286" s="1">
        <v>44505.526145833333</v>
      </c>
      <c r="Q286">
        <v>8223</v>
      </c>
      <c r="R286">
        <v>3817</v>
      </c>
      <c r="S286" t="b">
        <v>0</v>
      </c>
      <c r="T286" t="s">
        <v>88</v>
      </c>
      <c r="U286" t="b">
        <v>1</v>
      </c>
      <c r="V286" t="s">
        <v>123</v>
      </c>
      <c r="W286" s="1">
        <v>44505.511886574073</v>
      </c>
      <c r="X286">
        <v>3265</v>
      </c>
      <c r="Y286">
        <v>168</v>
      </c>
      <c r="Z286">
        <v>0</v>
      </c>
      <c r="AA286">
        <v>168</v>
      </c>
      <c r="AB286">
        <v>0</v>
      </c>
      <c r="AC286">
        <v>94</v>
      </c>
      <c r="AD286">
        <v>-8</v>
      </c>
      <c r="AE286">
        <v>0</v>
      </c>
      <c r="AF286">
        <v>0</v>
      </c>
      <c r="AG286">
        <v>0</v>
      </c>
      <c r="AH286" t="s">
        <v>118</v>
      </c>
      <c r="AI286" s="1">
        <v>44505.526145833333</v>
      </c>
      <c r="AJ286">
        <v>490</v>
      </c>
      <c r="AK286">
        <v>3</v>
      </c>
      <c r="AL286">
        <v>0</v>
      </c>
      <c r="AM286">
        <v>3</v>
      </c>
      <c r="AN286">
        <v>0</v>
      </c>
      <c r="AO286">
        <v>3</v>
      </c>
      <c r="AP286">
        <v>-11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>
      <c r="A287" t="s">
        <v>719</v>
      </c>
      <c r="B287" t="s">
        <v>80</v>
      </c>
      <c r="C287" t="s">
        <v>634</v>
      </c>
      <c r="D287" t="s">
        <v>82</v>
      </c>
      <c r="E287" s="2" t="str">
        <f>HYPERLINK("capsilon://?command=openfolder&amp;siteaddress=FAM.docvelocity-na8.net&amp;folderid=FXCF34571D-E904-F6A2-17CA-63563126470A","FX21111782")</f>
        <v>FX21111782</v>
      </c>
      <c r="F287" t="s">
        <v>19</v>
      </c>
      <c r="G287" t="s">
        <v>19</v>
      </c>
      <c r="H287" t="s">
        <v>83</v>
      </c>
      <c r="I287" t="s">
        <v>635</v>
      </c>
      <c r="J287">
        <v>350</v>
      </c>
      <c r="K287" t="s">
        <v>85</v>
      </c>
      <c r="L287" t="s">
        <v>86</v>
      </c>
      <c r="M287" t="s">
        <v>87</v>
      </c>
      <c r="N287">
        <v>2</v>
      </c>
      <c r="O287" s="1">
        <v>44505.405312499999</v>
      </c>
      <c r="P287" s="1">
        <v>44505.537476851852</v>
      </c>
      <c r="Q287">
        <v>8303</v>
      </c>
      <c r="R287">
        <v>3116</v>
      </c>
      <c r="S287" t="b">
        <v>0</v>
      </c>
      <c r="T287" t="s">
        <v>88</v>
      </c>
      <c r="U287" t="b">
        <v>1</v>
      </c>
      <c r="V287" t="s">
        <v>131</v>
      </c>
      <c r="W287" s="1">
        <v>44505.502604166664</v>
      </c>
      <c r="X287">
        <v>2100</v>
      </c>
      <c r="Y287">
        <v>386</v>
      </c>
      <c r="Z287">
        <v>0</v>
      </c>
      <c r="AA287">
        <v>386</v>
      </c>
      <c r="AB287">
        <v>0</v>
      </c>
      <c r="AC287">
        <v>171</v>
      </c>
      <c r="AD287">
        <v>-36</v>
      </c>
      <c r="AE287">
        <v>0</v>
      </c>
      <c r="AF287">
        <v>0</v>
      </c>
      <c r="AG287">
        <v>0</v>
      </c>
      <c r="AH287" t="s">
        <v>118</v>
      </c>
      <c r="AI287" s="1">
        <v>44505.537476851852</v>
      </c>
      <c r="AJ287">
        <v>978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-36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>
      <c r="A288" t="s">
        <v>720</v>
      </c>
      <c r="B288" t="s">
        <v>80</v>
      </c>
      <c r="C288" t="s">
        <v>637</v>
      </c>
      <c r="D288" t="s">
        <v>82</v>
      </c>
      <c r="E288" s="2" t="str">
        <f>HYPERLINK("capsilon://?command=openfolder&amp;siteaddress=FAM.docvelocity-na8.net&amp;folderid=FX8BA7B059-6D6E-50B6-37E0-21CAB5AC93E2","FX21111442")</f>
        <v>FX21111442</v>
      </c>
      <c r="F288" t="s">
        <v>19</v>
      </c>
      <c r="G288" t="s">
        <v>19</v>
      </c>
      <c r="H288" t="s">
        <v>83</v>
      </c>
      <c r="I288" t="s">
        <v>638</v>
      </c>
      <c r="J288">
        <v>94</v>
      </c>
      <c r="K288" t="s">
        <v>85</v>
      </c>
      <c r="L288" t="s">
        <v>86</v>
      </c>
      <c r="M288" t="s">
        <v>87</v>
      </c>
      <c r="N288">
        <v>2</v>
      </c>
      <c r="O288" s="1">
        <v>44505.41302083333</v>
      </c>
      <c r="P288" s="1">
        <v>44505.544502314813</v>
      </c>
      <c r="Q288">
        <v>8769</v>
      </c>
      <c r="R288">
        <v>2591</v>
      </c>
      <c r="S288" t="b">
        <v>0</v>
      </c>
      <c r="T288" t="s">
        <v>88</v>
      </c>
      <c r="U288" t="b">
        <v>1</v>
      </c>
      <c r="V288" t="s">
        <v>435</v>
      </c>
      <c r="W288" s="1">
        <v>44505.495243055557</v>
      </c>
      <c r="X288">
        <v>1054</v>
      </c>
      <c r="Y288">
        <v>99</v>
      </c>
      <c r="Z288">
        <v>0</v>
      </c>
      <c r="AA288">
        <v>99</v>
      </c>
      <c r="AB288">
        <v>0</v>
      </c>
      <c r="AC288">
        <v>46</v>
      </c>
      <c r="AD288">
        <v>-5</v>
      </c>
      <c r="AE288">
        <v>0</v>
      </c>
      <c r="AF288">
        <v>0</v>
      </c>
      <c r="AG288">
        <v>0</v>
      </c>
      <c r="AH288" t="s">
        <v>90</v>
      </c>
      <c r="AI288" s="1">
        <v>44505.544502314813</v>
      </c>
      <c r="AJ288">
        <v>1454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-5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>
      <c r="A289" t="s">
        <v>721</v>
      </c>
      <c r="B289" t="s">
        <v>80</v>
      </c>
      <c r="C289" t="s">
        <v>640</v>
      </c>
      <c r="D289" t="s">
        <v>82</v>
      </c>
      <c r="E289" s="2" t="str">
        <f>HYPERLINK("capsilon://?command=openfolder&amp;siteaddress=FAM.docvelocity-na8.net&amp;folderid=FXAD4DC860-CB0A-9568-F923-7F40E8B06E91","FX21112463")</f>
        <v>FX21112463</v>
      </c>
      <c r="F289" t="s">
        <v>19</v>
      </c>
      <c r="G289" t="s">
        <v>19</v>
      </c>
      <c r="H289" t="s">
        <v>83</v>
      </c>
      <c r="I289" t="s">
        <v>641</v>
      </c>
      <c r="J289">
        <v>204</v>
      </c>
      <c r="K289" t="s">
        <v>85</v>
      </c>
      <c r="L289" t="s">
        <v>86</v>
      </c>
      <c r="M289" t="s">
        <v>87</v>
      </c>
      <c r="N289">
        <v>2</v>
      </c>
      <c r="O289" s="1">
        <v>44505.421666666669</v>
      </c>
      <c r="P289" s="1">
        <v>44505.543020833335</v>
      </c>
      <c r="Q289">
        <v>8747</v>
      </c>
      <c r="R289">
        <v>1738</v>
      </c>
      <c r="S289" t="b">
        <v>0</v>
      </c>
      <c r="T289" t="s">
        <v>88</v>
      </c>
      <c r="U289" t="b">
        <v>1</v>
      </c>
      <c r="V289" t="s">
        <v>186</v>
      </c>
      <c r="W289" s="1">
        <v>44505.497708333336</v>
      </c>
      <c r="X289">
        <v>1241</v>
      </c>
      <c r="Y289">
        <v>186</v>
      </c>
      <c r="Z289">
        <v>0</v>
      </c>
      <c r="AA289">
        <v>186</v>
      </c>
      <c r="AB289">
        <v>0</v>
      </c>
      <c r="AC289">
        <v>33</v>
      </c>
      <c r="AD289">
        <v>18</v>
      </c>
      <c r="AE289">
        <v>0</v>
      </c>
      <c r="AF289">
        <v>0</v>
      </c>
      <c r="AG289">
        <v>0</v>
      </c>
      <c r="AH289" t="s">
        <v>118</v>
      </c>
      <c r="AI289" s="1">
        <v>44505.543020833335</v>
      </c>
      <c r="AJ289">
        <v>478</v>
      </c>
      <c r="AK289">
        <v>3</v>
      </c>
      <c r="AL289">
        <v>0</v>
      </c>
      <c r="AM289">
        <v>3</v>
      </c>
      <c r="AN289">
        <v>0</v>
      </c>
      <c r="AO289">
        <v>3</v>
      </c>
      <c r="AP289">
        <v>15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>
      <c r="A290" t="s">
        <v>722</v>
      </c>
      <c r="B290" t="s">
        <v>80</v>
      </c>
      <c r="C290" t="s">
        <v>427</v>
      </c>
      <c r="D290" t="s">
        <v>82</v>
      </c>
      <c r="E290" s="2" t="str">
        <f>HYPERLINK("capsilon://?command=openfolder&amp;siteaddress=FAM.docvelocity-na8.net&amp;folderid=FX09C810D0-8DD6-6C9B-530A-C7B304CFF1DE","FX2111846")</f>
        <v>FX2111846</v>
      </c>
      <c r="F290" t="s">
        <v>19</v>
      </c>
      <c r="G290" t="s">
        <v>19</v>
      </c>
      <c r="H290" t="s">
        <v>83</v>
      </c>
      <c r="I290" t="s">
        <v>723</v>
      </c>
      <c r="J290">
        <v>66</v>
      </c>
      <c r="K290" t="s">
        <v>85</v>
      </c>
      <c r="L290" t="s">
        <v>86</v>
      </c>
      <c r="M290" t="s">
        <v>87</v>
      </c>
      <c r="N290">
        <v>2</v>
      </c>
      <c r="O290" s="1">
        <v>44505.425011574072</v>
      </c>
      <c r="P290" s="1">
        <v>44505.622314814813</v>
      </c>
      <c r="Q290">
        <v>16815</v>
      </c>
      <c r="R290">
        <v>232</v>
      </c>
      <c r="S290" t="b">
        <v>0</v>
      </c>
      <c r="T290" t="s">
        <v>88</v>
      </c>
      <c r="U290" t="b">
        <v>0</v>
      </c>
      <c r="V290" t="s">
        <v>186</v>
      </c>
      <c r="W290" s="1">
        <v>44505.570555555554</v>
      </c>
      <c r="X290">
        <v>120</v>
      </c>
      <c r="Y290">
        <v>52</v>
      </c>
      <c r="Z290">
        <v>0</v>
      </c>
      <c r="AA290">
        <v>52</v>
      </c>
      <c r="AB290">
        <v>0</v>
      </c>
      <c r="AC290">
        <v>19</v>
      </c>
      <c r="AD290">
        <v>14</v>
      </c>
      <c r="AE290">
        <v>0</v>
      </c>
      <c r="AF290">
        <v>0</v>
      </c>
      <c r="AG290">
        <v>0</v>
      </c>
      <c r="AH290" t="s">
        <v>118</v>
      </c>
      <c r="AI290" s="1">
        <v>44505.622314814813</v>
      </c>
      <c r="AJ290">
        <v>103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>
      <c r="A291" t="s">
        <v>724</v>
      </c>
      <c r="B291" t="s">
        <v>80</v>
      </c>
      <c r="C291" t="s">
        <v>725</v>
      </c>
      <c r="D291" t="s">
        <v>82</v>
      </c>
      <c r="E291" s="2" t="str">
        <f>HYPERLINK("capsilon://?command=openfolder&amp;siteaddress=FAM.docvelocity-na8.net&amp;folderid=FX62099C25-7EA7-7D50-6E31-D6D9A1826D71","FX21112496")</f>
        <v>FX21112496</v>
      </c>
      <c r="F291" t="s">
        <v>19</v>
      </c>
      <c r="G291" t="s">
        <v>19</v>
      </c>
      <c r="H291" t="s">
        <v>83</v>
      </c>
      <c r="I291" t="s">
        <v>726</v>
      </c>
      <c r="J291">
        <v>26</v>
      </c>
      <c r="K291" t="s">
        <v>85</v>
      </c>
      <c r="L291" t="s">
        <v>86</v>
      </c>
      <c r="M291" t="s">
        <v>87</v>
      </c>
      <c r="N291">
        <v>2</v>
      </c>
      <c r="O291" s="1">
        <v>44505.426111111112</v>
      </c>
      <c r="P291" s="1">
        <v>44505.624618055554</v>
      </c>
      <c r="Q291">
        <v>16589</v>
      </c>
      <c r="R291">
        <v>562</v>
      </c>
      <c r="S291" t="b">
        <v>0</v>
      </c>
      <c r="T291" t="s">
        <v>88</v>
      </c>
      <c r="U291" t="b">
        <v>0</v>
      </c>
      <c r="V291" t="s">
        <v>131</v>
      </c>
      <c r="W291" s="1">
        <v>44505.572627314818</v>
      </c>
      <c r="X291">
        <v>263</v>
      </c>
      <c r="Y291">
        <v>21</v>
      </c>
      <c r="Z291">
        <v>0</v>
      </c>
      <c r="AA291">
        <v>21</v>
      </c>
      <c r="AB291">
        <v>0</v>
      </c>
      <c r="AC291">
        <v>20</v>
      </c>
      <c r="AD291">
        <v>5</v>
      </c>
      <c r="AE291">
        <v>0</v>
      </c>
      <c r="AF291">
        <v>0</v>
      </c>
      <c r="AG291">
        <v>0</v>
      </c>
      <c r="AH291" t="s">
        <v>99</v>
      </c>
      <c r="AI291" s="1">
        <v>44505.624618055554</v>
      </c>
      <c r="AJ291">
        <v>280</v>
      </c>
      <c r="AK291">
        <v>2</v>
      </c>
      <c r="AL291">
        <v>0</v>
      </c>
      <c r="AM291">
        <v>2</v>
      </c>
      <c r="AN291">
        <v>0</v>
      </c>
      <c r="AO291">
        <v>1</v>
      </c>
      <c r="AP291">
        <v>3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>
      <c r="A292" t="s">
        <v>727</v>
      </c>
      <c r="B292" t="s">
        <v>80</v>
      </c>
      <c r="C292" t="s">
        <v>725</v>
      </c>
      <c r="D292" t="s">
        <v>82</v>
      </c>
      <c r="E292" s="2" t="str">
        <f>HYPERLINK("capsilon://?command=openfolder&amp;siteaddress=FAM.docvelocity-na8.net&amp;folderid=FX62099C25-7EA7-7D50-6E31-D6D9A1826D71","FX21112496")</f>
        <v>FX21112496</v>
      </c>
      <c r="F292" t="s">
        <v>19</v>
      </c>
      <c r="G292" t="s">
        <v>19</v>
      </c>
      <c r="H292" t="s">
        <v>83</v>
      </c>
      <c r="I292" t="s">
        <v>728</v>
      </c>
      <c r="J292">
        <v>43</v>
      </c>
      <c r="K292" t="s">
        <v>85</v>
      </c>
      <c r="L292" t="s">
        <v>86</v>
      </c>
      <c r="M292" t="s">
        <v>87</v>
      </c>
      <c r="N292">
        <v>2</v>
      </c>
      <c r="O292" s="1">
        <v>44505.426215277781</v>
      </c>
      <c r="P292" s="1">
        <v>44505.625428240739</v>
      </c>
      <c r="Q292">
        <v>16160</v>
      </c>
      <c r="R292">
        <v>1052</v>
      </c>
      <c r="S292" t="b">
        <v>0</v>
      </c>
      <c r="T292" t="s">
        <v>88</v>
      </c>
      <c r="U292" t="b">
        <v>0</v>
      </c>
      <c r="V292" t="s">
        <v>123</v>
      </c>
      <c r="W292" s="1">
        <v>44505.578726851854</v>
      </c>
      <c r="X292">
        <v>775</v>
      </c>
      <c r="Y292">
        <v>109</v>
      </c>
      <c r="Z292">
        <v>0</v>
      </c>
      <c r="AA292">
        <v>109</v>
      </c>
      <c r="AB292">
        <v>0</v>
      </c>
      <c r="AC292">
        <v>79</v>
      </c>
      <c r="AD292">
        <v>-66</v>
      </c>
      <c r="AE292">
        <v>0</v>
      </c>
      <c r="AF292">
        <v>0</v>
      </c>
      <c r="AG292">
        <v>0</v>
      </c>
      <c r="AH292" t="s">
        <v>118</v>
      </c>
      <c r="AI292" s="1">
        <v>44505.625428240739</v>
      </c>
      <c r="AJ292">
        <v>268</v>
      </c>
      <c r="AK292">
        <v>5</v>
      </c>
      <c r="AL292">
        <v>0</v>
      </c>
      <c r="AM292">
        <v>5</v>
      </c>
      <c r="AN292">
        <v>0</v>
      </c>
      <c r="AO292">
        <v>5</v>
      </c>
      <c r="AP292">
        <v>-71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>
      <c r="A293" t="s">
        <v>729</v>
      </c>
      <c r="B293" t="s">
        <v>80</v>
      </c>
      <c r="C293" t="s">
        <v>725</v>
      </c>
      <c r="D293" t="s">
        <v>82</v>
      </c>
      <c r="E293" s="2" t="str">
        <f>HYPERLINK("capsilon://?command=openfolder&amp;siteaddress=FAM.docvelocity-na8.net&amp;folderid=FX62099C25-7EA7-7D50-6E31-D6D9A1826D71","FX21112496")</f>
        <v>FX21112496</v>
      </c>
      <c r="F293" t="s">
        <v>19</v>
      </c>
      <c r="G293" t="s">
        <v>19</v>
      </c>
      <c r="H293" t="s">
        <v>83</v>
      </c>
      <c r="I293" t="s">
        <v>730</v>
      </c>
      <c r="J293">
        <v>26</v>
      </c>
      <c r="K293" t="s">
        <v>85</v>
      </c>
      <c r="L293" t="s">
        <v>86</v>
      </c>
      <c r="M293" t="s">
        <v>87</v>
      </c>
      <c r="N293">
        <v>2</v>
      </c>
      <c r="O293" s="1">
        <v>44505.426423611112</v>
      </c>
      <c r="P293" s="1">
        <v>44505.626921296294</v>
      </c>
      <c r="Q293">
        <v>16759</v>
      </c>
      <c r="R293">
        <v>564</v>
      </c>
      <c r="S293" t="b">
        <v>0</v>
      </c>
      <c r="T293" t="s">
        <v>88</v>
      </c>
      <c r="U293" t="b">
        <v>0</v>
      </c>
      <c r="V293" t="s">
        <v>186</v>
      </c>
      <c r="W293" s="1">
        <v>44505.572372685187</v>
      </c>
      <c r="X293">
        <v>96</v>
      </c>
      <c r="Y293">
        <v>21</v>
      </c>
      <c r="Z293">
        <v>0</v>
      </c>
      <c r="AA293">
        <v>21</v>
      </c>
      <c r="AB293">
        <v>0</v>
      </c>
      <c r="AC293">
        <v>3</v>
      </c>
      <c r="AD293">
        <v>5</v>
      </c>
      <c r="AE293">
        <v>0</v>
      </c>
      <c r="AF293">
        <v>0</v>
      </c>
      <c r="AG293">
        <v>0</v>
      </c>
      <c r="AH293" t="s">
        <v>606</v>
      </c>
      <c r="AI293" s="1">
        <v>44505.626921296294</v>
      </c>
      <c r="AJ293">
        <v>337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>
      <c r="A294" t="s">
        <v>731</v>
      </c>
      <c r="B294" t="s">
        <v>80</v>
      </c>
      <c r="C294" t="s">
        <v>725</v>
      </c>
      <c r="D294" t="s">
        <v>82</v>
      </c>
      <c r="E294" s="2" t="str">
        <f>HYPERLINK("capsilon://?command=openfolder&amp;siteaddress=FAM.docvelocity-na8.net&amp;folderid=FX62099C25-7EA7-7D50-6E31-D6D9A1826D71","FX21112496")</f>
        <v>FX21112496</v>
      </c>
      <c r="F294" t="s">
        <v>19</v>
      </c>
      <c r="G294" t="s">
        <v>19</v>
      </c>
      <c r="H294" t="s">
        <v>83</v>
      </c>
      <c r="I294" t="s">
        <v>732</v>
      </c>
      <c r="J294">
        <v>43</v>
      </c>
      <c r="K294" t="s">
        <v>85</v>
      </c>
      <c r="L294" t="s">
        <v>86</v>
      </c>
      <c r="M294" t="s">
        <v>87</v>
      </c>
      <c r="N294">
        <v>2</v>
      </c>
      <c r="O294" s="1">
        <v>44505.427245370367</v>
      </c>
      <c r="P294" s="1">
        <v>44505.627870370372</v>
      </c>
      <c r="Q294">
        <v>16800</v>
      </c>
      <c r="R294">
        <v>534</v>
      </c>
      <c r="S294" t="b">
        <v>0</v>
      </c>
      <c r="T294" t="s">
        <v>88</v>
      </c>
      <c r="U294" t="b">
        <v>0</v>
      </c>
      <c r="V294" t="s">
        <v>186</v>
      </c>
      <c r="W294" s="1">
        <v>44505.575312499997</v>
      </c>
      <c r="X294">
        <v>253</v>
      </c>
      <c r="Y294">
        <v>109</v>
      </c>
      <c r="Z294">
        <v>0</v>
      </c>
      <c r="AA294">
        <v>109</v>
      </c>
      <c r="AB294">
        <v>0</v>
      </c>
      <c r="AC294">
        <v>78</v>
      </c>
      <c r="AD294">
        <v>-66</v>
      </c>
      <c r="AE294">
        <v>0</v>
      </c>
      <c r="AF294">
        <v>0</v>
      </c>
      <c r="AG294">
        <v>0</v>
      </c>
      <c r="AH294" t="s">
        <v>118</v>
      </c>
      <c r="AI294" s="1">
        <v>44505.627870370372</v>
      </c>
      <c r="AJ294">
        <v>211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-66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>
      <c r="A295" t="s">
        <v>733</v>
      </c>
      <c r="B295" t="s">
        <v>80</v>
      </c>
      <c r="C295" t="s">
        <v>725</v>
      </c>
      <c r="D295" t="s">
        <v>82</v>
      </c>
      <c r="E295" s="2" t="str">
        <f>HYPERLINK("capsilon://?command=openfolder&amp;siteaddress=FAM.docvelocity-na8.net&amp;folderid=FX62099C25-7EA7-7D50-6E31-D6D9A1826D71","FX21112496")</f>
        <v>FX21112496</v>
      </c>
      <c r="F295" t="s">
        <v>19</v>
      </c>
      <c r="G295" t="s">
        <v>19</v>
      </c>
      <c r="H295" t="s">
        <v>83</v>
      </c>
      <c r="I295" t="s">
        <v>734</v>
      </c>
      <c r="J295">
        <v>43</v>
      </c>
      <c r="K295" t="s">
        <v>85</v>
      </c>
      <c r="L295" t="s">
        <v>86</v>
      </c>
      <c r="M295" t="s">
        <v>87</v>
      </c>
      <c r="N295">
        <v>2</v>
      </c>
      <c r="O295" s="1">
        <v>44505.427499999998</v>
      </c>
      <c r="P295" s="1">
        <v>44505.630682870367</v>
      </c>
      <c r="Q295">
        <v>16534</v>
      </c>
      <c r="R295">
        <v>1021</v>
      </c>
      <c r="S295" t="b">
        <v>0</v>
      </c>
      <c r="T295" t="s">
        <v>88</v>
      </c>
      <c r="U295" t="b">
        <v>0</v>
      </c>
      <c r="V295" t="s">
        <v>131</v>
      </c>
      <c r="W295" s="1">
        <v>44505.578275462962</v>
      </c>
      <c r="X295">
        <v>487</v>
      </c>
      <c r="Y295">
        <v>109</v>
      </c>
      <c r="Z295">
        <v>0</v>
      </c>
      <c r="AA295">
        <v>109</v>
      </c>
      <c r="AB295">
        <v>0</v>
      </c>
      <c r="AC295">
        <v>81</v>
      </c>
      <c r="AD295">
        <v>-66</v>
      </c>
      <c r="AE295">
        <v>0</v>
      </c>
      <c r="AF295">
        <v>0</v>
      </c>
      <c r="AG295">
        <v>0</v>
      </c>
      <c r="AH295" t="s">
        <v>106</v>
      </c>
      <c r="AI295" s="1">
        <v>44505.630682870367</v>
      </c>
      <c r="AJ295">
        <v>520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-66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>
      <c r="A296" t="s">
        <v>735</v>
      </c>
      <c r="B296" t="s">
        <v>80</v>
      </c>
      <c r="C296" t="s">
        <v>725</v>
      </c>
      <c r="D296" t="s">
        <v>82</v>
      </c>
      <c r="E296" s="2" t="str">
        <f>HYPERLINK("capsilon://?command=openfolder&amp;siteaddress=FAM.docvelocity-na8.net&amp;folderid=FX62099C25-7EA7-7D50-6E31-D6D9A1826D71","FX21112496")</f>
        <v>FX21112496</v>
      </c>
      <c r="F296" t="s">
        <v>19</v>
      </c>
      <c r="G296" t="s">
        <v>19</v>
      </c>
      <c r="H296" t="s">
        <v>83</v>
      </c>
      <c r="I296" t="s">
        <v>736</v>
      </c>
      <c r="J296">
        <v>43</v>
      </c>
      <c r="K296" t="s">
        <v>85</v>
      </c>
      <c r="L296" t="s">
        <v>86</v>
      </c>
      <c r="M296" t="s">
        <v>87</v>
      </c>
      <c r="N296">
        <v>2</v>
      </c>
      <c r="O296" s="1">
        <v>44505.428368055553</v>
      </c>
      <c r="P296" s="1">
        <v>44505.630787037036</v>
      </c>
      <c r="Q296">
        <v>16954</v>
      </c>
      <c r="R296">
        <v>535</v>
      </c>
      <c r="S296" t="b">
        <v>0</v>
      </c>
      <c r="T296" t="s">
        <v>88</v>
      </c>
      <c r="U296" t="b">
        <v>0</v>
      </c>
      <c r="V296" t="s">
        <v>186</v>
      </c>
      <c r="W296" s="1">
        <v>44505.578217592592</v>
      </c>
      <c r="X296">
        <v>251</v>
      </c>
      <c r="Y296">
        <v>109</v>
      </c>
      <c r="Z296">
        <v>0</v>
      </c>
      <c r="AA296">
        <v>109</v>
      </c>
      <c r="AB296">
        <v>0</v>
      </c>
      <c r="AC296">
        <v>79</v>
      </c>
      <c r="AD296">
        <v>-66</v>
      </c>
      <c r="AE296">
        <v>0</v>
      </c>
      <c r="AF296">
        <v>0</v>
      </c>
      <c r="AG296">
        <v>0</v>
      </c>
      <c r="AH296" t="s">
        <v>118</v>
      </c>
      <c r="AI296" s="1">
        <v>44505.630787037036</v>
      </c>
      <c r="AJ296">
        <v>251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-66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>
      <c r="A297" t="s">
        <v>737</v>
      </c>
      <c r="B297" t="s">
        <v>80</v>
      </c>
      <c r="C297" t="s">
        <v>326</v>
      </c>
      <c r="D297" t="s">
        <v>82</v>
      </c>
      <c r="E297" s="2" t="str">
        <f>HYPERLINK("capsilon://?command=openfolder&amp;siteaddress=FAM.docvelocity-na8.net&amp;folderid=FX47FCA3CB-4625-F3BD-0CD4-450FA7929D4E","FX21111139")</f>
        <v>FX21111139</v>
      </c>
      <c r="F297" t="s">
        <v>19</v>
      </c>
      <c r="G297" t="s">
        <v>19</v>
      </c>
      <c r="H297" t="s">
        <v>83</v>
      </c>
      <c r="I297" t="s">
        <v>653</v>
      </c>
      <c r="J297">
        <v>52</v>
      </c>
      <c r="K297" t="s">
        <v>85</v>
      </c>
      <c r="L297" t="s">
        <v>86</v>
      </c>
      <c r="M297" t="s">
        <v>87</v>
      </c>
      <c r="N297">
        <v>2</v>
      </c>
      <c r="O297" s="1">
        <v>44505.432673611111</v>
      </c>
      <c r="P297" s="1">
        <v>44505.545729166668</v>
      </c>
      <c r="Q297">
        <v>7820</v>
      </c>
      <c r="R297">
        <v>1948</v>
      </c>
      <c r="S297" t="b">
        <v>0</v>
      </c>
      <c r="T297" t="s">
        <v>88</v>
      </c>
      <c r="U297" t="b">
        <v>1</v>
      </c>
      <c r="V297" t="s">
        <v>190</v>
      </c>
      <c r="W297" s="1">
        <v>44505.444212962961</v>
      </c>
      <c r="X297">
        <v>212</v>
      </c>
      <c r="Y297">
        <v>42</v>
      </c>
      <c r="Z297">
        <v>0</v>
      </c>
      <c r="AA297">
        <v>42</v>
      </c>
      <c r="AB297">
        <v>0</v>
      </c>
      <c r="AC297">
        <v>13</v>
      </c>
      <c r="AD297">
        <v>10</v>
      </c>
      <c r="AE297">
        <v>0</v>
      </c>
      <c r="AF297">
        <v>0</v>
      </c>
      <c r="AG297">
        <v>0</v>
      </c>
      <c r="AH297" t="s">
        <v>106</v>
      </c>
      <c r="AI297" s="1">
        <v>44505.545729166668</v>
      </c>
      <c r="AJ297">
        <v>552</v>
      </c>
      <c r="AK297">
        <v>1</v>
      </c>
      <c r="AL297">
        <v>0</v>
      </c>
      <c r="AM297">
        <v>1</v>
      </c>
      <c r="AN297">
        <v>0</v>
      </c>
      <c r="AO297">
        <v>1</v>
      </c>
      <c r="AP297">
        <v>9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>
      <c r="A298" t="s">
        <v>738</v>
      </c>
      <c r="B298" t="s">
        <v>80</v>
      </c>
      <c r="C298" t="s">
        <v>739</v>
      </c>
      <c r="D298" t="s">
        <v>82</v>
      </c>
      <c r="E298" s="2" t="str">
        <f>HYPERLINK("capsilon://?command=openfolder&amp;siteaddress=FAM.docvelocity-na8.net&amp;folderid=FX25CC408B-8247-C740-9966-EAEB82F32530","FX211012703")</f>
        <v>FX211012703</v>
      </c>
      <c r="F298" t="s">
        <v>19</v>
      </c>
      <c r="G298" t="s">
        <v>19</v>
      </c>
      <c r="H298" t="s">
        <v>83</v>
      </c>
      <c r="I298" t="s">
        <v>740</v>
      </c>
      <c r="J298">
        <v>26</v>
      </c>
      <c r="K298" t="s">
        <v>85</v>
      </c>
      <c r="L298" t="s">
        <v>86</v>
      </c>
      <c r="M298" t="s">
        <v>87</v>
      </c>
      <c r="N298">
        <v>2</v>
      </c>
      <c r="O298" s="1">
        <v>44505.434189814812</v>
      </c>
      <c r="P298" s="1">
        <v>44505.63386574074</v>
      </c>
      <c r="Q298">
        <v>16790</v>
      </c>
      <c r="R298">
        <v>462</v>
      </c>
      <c r="S298" t="b">
        <v>0</v>
      </c>
      <c r="T298" t="s">
        <v>88</v>
      </c>
      <c r="U298" t="b">
        <v>0</v>
      </c>
      <c r="V298" t="s">
        <v>186</v>
      </c>
      <c r="W298" s="1">
        <v>44505.579780092594</v>
      </c>
      <c r="X298">
        <v>134</v>
      </c>
      <c r="Y298">
        <v>21</v>
      </c>
      <c r="Z298">
        <v>0</v>
      </c>
      <c r="AA298">
        <v>21</v>
      </c>
      <c r="AB298">
        <v>0</v>
      </c>
      <c r="AC298">
        <v>8</v>
      </c>
      <c r="AD298">
        <v>5</v>
      </c>
      <c r="AE298">
        <v>0</v>
      </c>
      <c r="AF298">
        <v>0</v>
      </c>
      <c r="AG298">
        <v>0</v>
      </c>
      <c r="AH298" t="s">
        <v>106</v>
      </c>
      <c r="AI298" s="1">
        <v>44505.63386574074</v>
      </c>
      <c r="AJ298">
        <v>274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5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>
      <c r="A299" t="s">
        <v>741</v>
      </c>
      <c r="B299" t="s">
        <v>80</v>
      </c>
      <c r="C299" t="s">
        <v>742</v>
      </c>
      <c r="D299" t="s">
        <v>82</v>
      </c>
      <c r="E299" s="2" t="str">
        <f>HYPERLINK("capsilon://?command=openfolder&amp;siteaddress=FAM.docvelocity-na8.net&amp;folderid=FX0DBBD552-B4B0-C64D-BD91-86FE993C30A3","FX211013406")</f>
        <v>FX211013406</v>
      </c>
      <c r="F299" t="s">
        <v>19</v>
      </c>
      <c r="G299" t="s">
        <v>19</v>
      </c>
      <c r="H299" t="s">
        <v>83</v>
      </c>
      <c r="I299" t="s">
        <v>743</v>
      </c>
      <c r="J299">
        <v>81</v>
      </c>
      <c r="K299" t="s">
        <v>85</v>
      </c>
      <c r="L299" t="s">
        <v>86</v>
      </c>
      <c r="M299" t="s">
        <v>87</v>
      </c>
      <c r="N299">
        <v>2</v>
      </c>
      <c r="O299" s="1">
        <v>44505.435856481483</v>
      </c>
      <c r="P299" s="1">
        <v>44505.628634259258</v>
      </c>
      <c r="Q299">
        <v>15986</v>
      </c>
      <c r="R299">
        <v>670</v>
      </c>
      <c r="S299" t="b">
        <v>0</v>
      </c>
      <c r="T299" t="s">
        <v>88</v>
      </c>
      <c r="U299" t="b">
        <v>0</v>
      </c>
      <c r="V299" t="s">
        <v>131</v>
      </c>
      <c r="W299" s="1">
        <v>44505.582303240742</v>
      </c>
      <c r="X299">
        <v>347</v>
      </c>
      <c r="Y299">
        <v>77</v>
      </c>
      <c r="Z299">
        <v>0</v>
      </c>
      <c r="AA299">
        <v>77</v>
      </c>
      <c r="AB299">
        <v>0</v>
      </c>
      <c r="AC299">
        <v>52</v>
      </c>
      <c r="AD299">
        <v>4</v>
      </c>
      <c r="AE299">
        <v>0</v>
      </c>
      <c r="AF299">
        <v>0</v>
      </c>
      <c r="AG299">
        <v>0</v>
      </c>
      <c r="AH299" t="s">
        <v>99</v>
      </c>
      <c r="AI299" s="1">
        <v>44505.628634259258</v>
      </c>
      <c r="AJ299">
        <v>291</v>
      </c>
      <c r="AK299">
        <v>2</v>
      </c>
      <c r="AL299">
        <v>0</v>
      </c>
      <c r="AM299">
        <v>2</v>
      </c>
      <c r="AN299">
        <v>0</v>
      </c>
      <c r="AO299">
        <v>1</v>
      </c>
      <c r="AP299">
        <v>2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>
      <c r="A300" t="s">
        <v>744</v>
      </c>
      <c r="B300" t="s">
        <v>80</v>
      </c>
      <c r="C300" t="s">
        <v>742</v>
      </c>
      <c r="D300" t="s">
        <v>82</v>
      </c>
      <c r="E300" s="2" t="str">
        <f>HYPERLINK("capsilon://?command=openfolder&amp;siteaddress=FAM.docvelocity-na8.net&amp;folderid=FX0DBBD552-B4B0-C64D-BD91-86FE993C30A3","FX211013406")</f>
        <v>FX211013406</v>
      </c>
      <c r="F300" t="s">
        <v>19</v>
      </c>
      <c r="G300" t="s">
        <v>19</v>
      </c>
      <c r="H300" t="s">
        <v>83</v>
      </c>
      <c r="I300" t="s">
        <v>745</v>
      </c>
      <c r="J300">
        <v>26</v>
      </c>
      <c r="K300" t="s">
        <v>85</v>
      </c>
      <c r="L300" t="s">
        <v>86</v>
      </c>
      <c r="M300" t="s">
        <v>87</v>
      </c>
      <c r="N300">
        <v>2</v>
      </c>
      <c r="O300" s="1">
        <v>44505.437997685185</v>
      </c>
      <c r="P300" s="1">
        <v>44505.63009259259</v>
      </c>
      <c r="Q300">
        <v>14267</v>
      </c>
      <c r="R300">
        <v>2330</v>
      </c>
      <c r="S300" t="b">
        <v>0</v>
      </c>
      <c r="T300" t="s">
        <v>88</v>
      </c>
      <c r="U300" t="b">
        <v>0</v>
      </c>
      <c r="V300" t="s">
        <v>123</v>
      </c>
      <c r="W300" s="1">
        <v>44505.603854166664</v>
      </c>
      <c r="X300">
        <v>2171</v>
      </c>
      <c r="Y300">
        <v>21</v>
      </c>
      <c r="Z300">
        <v>0</v>
      </c>
      <c r="AA300">
        <v>21</v>
      </c>
      <c r="AB300">
        <v>0</v>
      </c>
      <c r="AC300">
        <v>18</v>
      </c>
      <c r="AD300">
        <v>5</v>
      </c>
      <c r="AE300">
        <v>0</v>
      </c>
      <c r="AF300">
        <v>0</v>
      </c>
      <c r="AG300">
        <v>0</v>
      </c>
      <c r="AH300" t="s">
        <v>99</v>
      </c>
      <c r="AI300" s="1">
        <v>44505.63009259259</v>
      </c>
      <c r="AJ300">
        <v>125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5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>
      <c r="A301" t="s">
        <v>746</v>
      </c>
      <c r="B301" t="s">
        <v>80</v>
      </c>
      <c r="C301" t="s">
        <v>742</v>
      </c>
      <c r="D301" t="s">
        <v>82</v>
      </c>
      <c r="E301" s="2" t="str">
        <f>HYPERLINK("capsilon://?command=openfolder&amp;siteaddress=FAM.docvelocity-na8.net&amp;folderid=FX0DBBD552-B4B0-C64D-BD91-86FE993C30A3","FX211013406")</f>
        <v>FX211013406</v>
      </c>
      <c r="F301" t="s">
        <v>19</v>
      </c>
      <c r="G301" t="s">
        <v>19</v>
      </c>
      <c r="H301" t="s">
        <v>83</v>
      </c>
      <c r="I301" t="s">
        <v>747</v>
      </c>
      <c r="J301">
        <v>81</v>
      </c>
      <c r="K301" t="s">
        <v>85</v>
      </c>
      <c r="L301" t="s">
        <v>86</v>
      </c>
      <c r="M301" t="s">
        <v>87</v>
      </c>
      <c r="N301">
        <v>2</v>
      </c>
      <c r="O301" s="1">
        <v>44505.440127314818</v>
      </c>
      <c r="P301" s="1">
        <v>44505.632418981484</v>
      </c>
      <c r="Q301">
        <v>15777</v>
      </c>
      <c r="R301">
        <v>837</v>
      </c>
      <c r="S301" t="b">
        <v>0</v>
      </c>
      <c r="T301" t="s">
        <v>88</v>
      </c>
      <c r="U301" t="b">
        <v>0</v>
      </c>
      <c r="V301" t="s">
        <v>117</v>
      </c>
      <c r="W301" s="1">
        <v>44505.58252314815</v>
      </c>
      <c r="X301">
        <v>272</v>
      </c>
      <c r="Y301">
        <v>77</v>
      </c>
      <c r="Z301">
        <v>0</v>
      </c>
      <c r="AA301">
        <v>77</v>
      </c>
      <c r="AB301">
        <v>0</v>
      </c>
      <c r="AC301">
        <v>34</v>
      </c>
      <c r="AD301">
        <v>4</v>
      </c>
      <c r="AE301">
        <v>0</v>
      </c>
      <c r="AF301">
        <v>0</v>
      </c>
      <c r="AG301">
        <v>0</v>
      </c>
      <c r="AH301" t="s">
        <v>99</v>
      </c>
      <c r="AI301" s="1">
        <v>44505.632418981484</v>
      </c>
      <c r="AJ301">
        <v>200</v>
      </c>
      <c r="AK301">
        <v>2</v>
      </c>
      <c r="AL301">
        <v>0</v>
      </c>
      <c r="AM301">
        <v>2</v>
      </c>
      <c r="AN301">
        <v>0</v>
      </c>
      <c r="AO301">
        <v>1</v>
      </c>
      <c r="AP301">
        <v>2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>
      <c r="A302" t="s">
        <v>748</v>
      </c>
      <c r="B302" t="s">
        <v>80</v>
      </c>
      <c r="C302" t="s">
        <v>742</v>
      </c>
      <c r="D302" t="s">
        <v>82</v>
      </c>
      <c r="E302" s="2" t="str">
        <f>HYPERLINK("capsilon://?command=openfolder&amp;siteaddress=FAM.docvelocity-na8.net&amp;folderid=FX0DBBD552-B4B0-C64D-BD91-86FE993C30A3","FX211013406")</f>
        <v>FX211013406</v>
      </c>
      <c r="F302" t="s">
        <v>19</v>
      </c>
      <c r="G302" t="s">
        <v>19</v>
      </c>
      <c r="H302" t="s">
        <v>83</v>
      </c>
      <c r="I302" t="s">
        <v>749</v>
      </c>
      <c r="J302">
        <v>81</v>
      </c>
      <c r="K302" t="s">
        <v>85</v>
      </c>
      <c r="L302" t="s">
        <v>86</v>
      </c>
      <c r="M302" t="s">
        <v>87</v>
      </c>
      <c r="N302">
        <v>2</v>
      </c>
      <c r="O302" s="1">
        <v>44505.44023148148</v>
      </c>
      <c r="P302" s="1">
        <v>44505.633368055554</v>
      </c>
      <c r="Q302">
        <v>15520</v>
      </c>
      <c r="R302">
        <v>1167</v>
      </c>
      <c r="S302" t="b">
        <v>0</v>
      </c>
      <c r="T302" t="s">
        <v>88</v>
      </c>
      <c r="U302" t="b">
        <v>0</v>
      </c>
      <c r="V302" t="s">
        <v>186</v>
      </c>
      <c r="W302" s="1">
        <v>44505.582731481481</v>
      </c>
      <c r="X302">
        <v>255</v>
      </c>
      <c r="Y302">
        <v>77</v>
      </c>
      <c r="Z302">
        <v>0</v>
      </c>
      <c r="AA302">
        <v>77</v>
      </c>
      <c r="AB302">
        <v>0</v>
      </c>
      <c r="AC302">
        <v>26</v>
      </c>
      <c r="AD302">
        <v>4</v>
      </c>
      <c r="AE302">
        <v>0</v>
      </c>
      <c r="AF302">
        <v>0</v>
      </c>
      <c r="AG302">
        <v>0</v>
      </c>
      <c r="AH302" t="s">
        <v>118</v>
      </c>
      <c r="AI302" s="1">
        <v>44505.633368055554</v>
      </c>
      <c r="AJ302">
        <v>223</v>
      </c>
      <c r="AK302">
        <v>1</v>
      </c>
      <c r="AL302">
        <v>0</v>
      </c>
      <c r="AM302">
        <v>1</v>
      </c>
      <c r="AN302">
        <v>0</v>
      </c>
      <c r="AO302">
        <v>1</v>
      </c>
      <c r="AP302">
        <v>3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>
      <c r="A303" t="s">
        <v>750</v>
      </c>
      <c r="B303" t="s">
        <v>80</v>
      </c>
      <c r="C303" t="s">
        <v>655</v>
      </c>
      <c r="D303" t="s">
        <v>82</v>
      </c>
      <c r="E303" s="2" t="str">
        <f>HYPERLINK("capsilon://?command=openfolder&amp;siteaddress=FAM.docvelocity-na8.net&amp;folderid=FX3B8BCAB9-096E-4DA2-C77A-1FDC462C42D7","FX21112599")</f>
        <v>FX21112599</v>
      </c>
      <c r="F303" t="s">
        <v>19</v>
      </c>
      <c r="G303" t="s">
        <v>19</v>
      </c>
      <c r="H303" t="s">
        <v>83</v>
      </c>
      <c r="I303" t="s">
        <v>656</v>
      </c>
      <c r="J303">
        <v>150</v>
      </c>
      <c r="K303" t="s">
        <v>85</v>
      </c>
      <c r="L303" t="s">
        <v>86</v>
      </c>
      <c r="M303" t="s">
        <v>87</v>
      </c>
      <c r="N303">
        <v>2</v>
      </c>
      <c r="O303" s="1">
        <v>44505.443703703706</v>
      </c>
      <c r="P303" s="1">
        <v>44505.546493055554</v>
      </c>
      <c r="Q303">
        <v>7681</v>
      </c>
      <c r="R303">
        <v>1200</v>
      </c>
      <c r="S303" t="b">
        <v>0</v>
      </c>
      <c r="T303" t="s">
        <v>88</v>
      </c>
      <c r="U303" t="b">
        <v>1</v>
      </c>
      <c r="V303" t="s">
        <v>89</v>
      </c>
      <c r="W303" s="1">
        <v>44505.501458333332</v>
      </c>
      <c r="X303">
        <v>848</v>
      </c>
      <c r="Y303">
        <v>120</v>
      </c>
      <c r="Z303">
        <v>0</v>
      </c>
      <c r="AA303">
        <v>120</v>
      </c>
      <c r="AB303">
        <v>0</v>
      </c>
      <c r="AC303">
        <v>71</v>
      </c>
      <c r="AD303">
        <v>30</v>
      </c>
      <c r="AE303">
        <v>0</v>
      </c>
      <c r="AF303">
        <v>0</v>
      </c>
      <c r="AG303">
        <v>0</v>
      </c>
      <c r="AH303" t="s">
        <v>118</v>
      </c>
      <c r="AI303" s="1">
        <v>44505.546493055554</v>
      </c>
      <c r="AJ303">
        <v>299</v>
      </c>
      <c r="AK303">
        <v>3</v>
      </c>
      <c r="AL303">
        <v>0</v>
      </c>
      <c r="AM303">
        <v>3</v>
      </c>
      <c r="AN303">
        <v>0</v>
      </c>
      <c r="AO303">
        <v>3</v>
      </c>
      <c r="AP303">
        <v>27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>
      <c r="A304" t="s">
        <v>751</v>
      </c>
      <c r="B304" t="s">
        <v>80</v>
      </c>
      <c r="C304" t="s">
        <v>658</v>
      </c>
      <c r="D304" t="s">
        <v>82</v>
      </c>
      <c r="E304" s="2" t="str">
        <f>HYPERLINK("capsilon://?command=openfolder&amp;siteaddress=FAM.docvelocity-na8.net&amp;folderid=FX8124E0A8-8759-364F-3F34-C2DBA65C45DF","FX21112645")</f>
        <v>FX21112645</v>
      </c>
      <c r="F304" t="s">
        <v>19</v>
      </c>
      <c r="G304" t="s">
        <v>19</v>
      </c>
      <c r="H304" t="s">
        <v>83</v>
      </c>
      <c r="I304" t="s">
        <v>659</v>
      </c>
      <c r="J304">
        <v>157</v>
      </c>
      <c r="K304" t="s">
        <v>85</v>
      </c>
      <c r="L304" t="s">
        <v>86</v>
      </c>
      <c r="M304" t="s">
        <v>87</v>
      </c>
      <c r="N304">
        <v>2</v>
      </c>
      <c r="O304" s="1">
        <v>44505.452569444446</v>
      </c>
      <c r="P304" s="1">
        <v>44505.560254629629</v>
      </c>
      <c r="Q304">
        <v>5733</v>
      </c>
      <c r="R304">
        <v>3571</v>
      </c>
      <c r="S304" t="b">
        <v>0</v>
      </c>
      <c r="T304" t="s">
        <v>88</v>
      </c>
      <c r="U304" t="b">
        <v>1</v>
      </c>
      <c r="V304" t="s">
        <v>435</v>
      </c>
      <c r="W304" s="1">
        <v>44505.526296296295</v>
      </c>
      <c r="X304">
        <v>2682</v>
      </c>
      <c r="Y304">
        <v>114</v>
      </c>
      <c r="Z304">
        <v>0</v>
      </c>
      <c r="AA304">
        <v>114</v>
      </c>
      <c r="AB304">
        <v>32</v>
      </c>
      <c r="AC304">
        <v>79</v>
      </c>
      <c r="AD304">
        <v>43</v>
      </c>
      <c r="AE304">
        <v>0</v>
      </c>
      <c r="AF304">
        <v>0</v>
      </c>
      <c r="AG304">
        <v>0</v>
      </c>
      <c r="AH304" t="s">
        <v>106</v>
      </c>
      <c r="AI304" s="1">
        <v>44505.560254629629</v>
      </c>
      <c r="AJ304">
        <v>780</v>
      </c>
      <c r="AK304">
        <v>1</v>
      </c>
      <c r="AL304">
        <v>0</v>
      </c>
      <c r="AM304">
        <v>1</v>
      </c>
      <c r="AN304">
        <v>32</v>
      </c>
      <c r="AO304">
        <v>1</v>
      </c>
      <c r="AP304">
        <v>42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>
      <c r="A305" t="s">
        <v>752</v>
      </c>
      <c r="B305" t="s">
        <v>80</v>
      </c>
      <c r="C305" t="s">
        <v>661</v>
      </c>
      <c r="D305" t="s">
        <v>82</v>
      </c>
      <c r="E305" s="2" t="str">
        <f>HYPERLINK("capsilon://?command=openfolder&amp;siteaddress=FAM.docvelocity-na8.net&amp;folderid=FX146F8BA1-A301-DD57-8229-24B25DADB0E2","FX2111728")</f>
        <v>FX2111728</v>
      </c>
      <c r="F305" t="s">
        <v>19</v>
      </c>
      <c r="G305" t="s">
        <v>19</v>
      </c>
      <c r="H305" t="s">
        <v>83</v>
      </c>
      <c r="I305" t="s">
        <v>662</v>
      </c>
      <c r="J305">
        <v>384</v>
      </c>
      <c r="K305" t="s">
        <v>85</v>
      </c>
      <c r="L305" t="s">
        <v>86</v>
      </c>
      <c r="M305" t="s">
        <v>87</v>
      </c>
      <c r="N305">
        <v>2</v>
      </c>
      <c r="O305" s="1">
        <v>44505.45449074074</v>
      </c>
      <c r="P305" s="1">
        <v>44505.557106481479</v>
      </c>
      <c r="Q305">
        <v>6880</v>
      </c>
      <c r="R305">
        <v>1986</v>
      </c>
      <c r="S305" t="b">
        <v>0</v>
      </c>
      <c r="T305" t="s">
        <v>88</v>
      </c>
      <c r="U305" t="b">
        <v>1</v>
      </c>
      <c r="V305" t="s">
        <v>186</v>
      </c>
      <c r="W305" s="1">
        <v>44505.509699074071</v>
      </c>
      <c r="X305">
        <v>1035</v>
      </c>
      <c r="Y305">
        <v>272</v>
      </c>
      <c r="Z305">
        <v>0</v>
      </c>
      <c r="AA305">
        <v>272</v>
      </c>
      <c r="AB305">
        <v>0</v>
      </c>
      <c r="AC305">
        <v>90</v>
      </c>
      <c r="AD305">
        <v>112</v>
      </c>
      <c r="AE305">
        <v>0</v>
      </c>
      <c r="AF305">
        <v>0</v>
      </c>
      <c r="AG305">
        <v>0</v>
      </c>
      <c r="AH305" t="s">
        <v>118</v>
      </c>
      <c r="AI305" s="1">
        <v>44505.557106481479</v>
      </c>
      <c r="AJ305">
        <v>916</v>
      </c>
      <c r="AK305">
        <v>1</v>
      </c>
      <c r="AL305">
        <v>0</v>
      </c>
      <c r="AM305">
        <v>1</v>
      </c>
      <c r="AN305">
        <v>0</v>
      </c>
      <c r="AO305">
        <v>1</v>
      </c>
      <c r="AP305">
        <v>111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>
      <c r="A306" t="s">
        <v>753</v>
      </c>
      <c r="B306" t="s">
        <v>80</v>
      </c>
      <c r="C306" t="s">
        <v>754</v>
      </c>
      <c r="D306" t="s">
        <v>82</v>
      </c>
      <c r="E306" s="2" t="str">
        <f>HYPERLINK("capsilon://?command=openfolder&amp;siteaddress=FAM.docvelocity-na8.net&amp;folderid=FX8F0874FD-7E5A-D28A-AD4B-3324079E57F1","FX211013980")</f>
        <v>FX211013980</v>
      </c>
      <c r="F306" t="s">
        <v>19</v>
      </c>
      <c r="G306" t="s">
        <v>19</v>
      </c>
      <c r="H306" t="s">
        <v>83</v>
      </c>
      <c r="I306" t="s">
        <v>755</v>
      </c>
      <c r="J306">
        <v>98</v>
      </c>
      <c r="K306" t="s">
        <v>85</v>
      </c>
      <c r="L306" t="s">
        <v>86</v>
      </c>
      <c r="M306" t="s">
        <v>87</v>
      </c>
      <c r="N306">
        <v>1</v>
      </c>
      <c r="O306" s="1">
        <v>44505.456412037034</v>
      </c>
      <c r="P306" s="1">
        <v>44505.503993055558</v>
      </c>
      <c r="Q306">
        <v>3702</v>
      </c>
      <c r="R306">
        <v>409</v>
      </c>
      <c r="S306" t="b">
        <v>0</v>
      </c>
      <c r="T306" t="s">
        <v>88</v>
      </c>
      <c r="U306" t="b">
        <v>0</v>
      </c>
      <c r="V306" t="s">
        <v>94</v>
      </c>
      <c r="W306" s="1">
        <v>44505.503993055558</v>
      </c>
      <c r="X306">
        <v>409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98</v>
      </c>
      <c r="AE306">
        <v>89</v>
      </c>
      <c r="AF306">
        <v>0</v>
      </c>
      <c r="AG306">
        <v>5</v>
      </c>
      <c r="AH306" t="s">
        <v>88</v>
      </c>
      <c r="AI306" t="s">
        <v>88</v>
      </c>
      <c r="AJ306" t="s">
        <v>88</v>
      </c>
      <c r="AK306" t="s">
        <v>88</v>
      </c>
      <c r="AL306" t="s">
        <v>88</v>
      </c>
      <c r="AM306" t="s">
        <v>88</v>
      </c>
      <c r="AN306" t="s">
        <v>88</v>
      </c>
      <c r="AO306" t="s">
        <v>88</v>
      </c>
      <c r="AP306" t="s">
        <v>88</v>
      </c>
      <c r="AQ306" t="s">
        <v>88</v>
      </c>
      <c r="AR306" t="s">
        <v>88</v>
      </c>
      <c r="AS306" t="s">
        <v>88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>
      <c r="A307" t="s">
        <v>756</v>
      </c>
      <c r="B307" t="s">
        <v>80</v>
      </c>
      <c r="C307" t="s">
        <v>757</v>
      </c>
      <c r="D307" t="s">
        <v>82</v>
      </c>
      <c r="E307" s="2" t="str">
        <f>HYPERLINK("capsilon://?command=openfolder&amp;siteaddress=FAM.docvelocity-na8.net&amp;folderid=FX94689A60-63B0-76FA-7637-126154BCDEDD","FX2111518")</f>
        <v>FX2111518</v>
      </c>
      <c r="F307" t="s">
        <v>19</v>
      </c>
      <c r="G307" t="s">
        <v>19</v>
      </c>
      <c r="H307" t="s">
        <v>83</v>
      </c>
      <c r="I307" t="s">
        <v>758</v>
      </c>
      <c r="J307">
        <v>102</v>
      </c>
      <c r="K307" t="s">
        <v>85</v>
      </c>
      <c r="L307" t="s">
        <v>86</v>
      </c>
      <c r="M307" t="s">
        <v>87</v>
      </c>
      <c r="N307">
        <v>1</v>
      </c>
      <c r="O307" s="1">
        <v>44505.459386574075</v>
      </c>
      <c r="P307" s="1">
        <v>44505.52615740741</v>
      </c>
      <c r="Q307">
        <v>3854</v>
      </c>
      <c r="R307">
        <v>1915</v>
      </c>
      <c r="S307" t="b">
        <v>0</v>
      </c>
      <c r="T307" t="s">
        <v>88</v>
      </c>
      <c r="U307" t="b">
        <v>0</v>
      </c>
      <c r="V307" t="s">
        <v>94</v>
      </c>
      <c r="W307" s="1">
        <v>44505.52615740741</v>
      </c>
      <c r="X307">
        <v>1915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102</v>
      </c>
      <c r="AE307">
        <v>93</v>
      </c>
      <c r="AF307">
        <v>0</v>
      </c>
      <c r="AG307">
        <v>5</v>
      </c>
      <c r="AH307" t="s">
        <v>88</v>
      </c>
      <c r="AI307" t="s">
        <v>88</v>
      </c>
      <c r="AJ307" t="s">
        <v>88</v>
      </c>
      <c r="AK307" t="s">
        <v>88</v>
      </c>
      <c r="AL307" t="s">
        <v>88</v>
      </c>
      <c r="AM307" t="s">
        <v>88</v>
      </c>
      <c r="AN307" t="s">
        <v>88</v>
      </c>
      <c r="AO307" t="s">
        <v>88</v>
      </c>
      <c r="AP307" t="s">
        <v>88</v>
      </c>
      <c r="AQ307" t="s">
        <v>88</v>
      </c>
      <c r="AR307" t="s">
        <v>88</v>
      </c>
      <c r="AS307" t="s">
        <v>88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>
      <c r="A308" t="s">
        <v>759</v>
      </c>
      <c r="B308" t="s">
        <v>80</v>
      </c>
      <c r="C308" t="s">
        <v>760</v>
      </c>
      <c r="D308" t="s">
        <v>82</v>
      </c>
      <c r="E308" s="2" t="str">
        <f>HYPERLINK("capsilon://?command=openfolder&amp;siteaddress=FAM.docvelocity-na8.net&amp;folderid=FX665654C2-FD32-6C44-1AF7-807248B813CE","FX21112060")</f>
        <v>FX21112060</v>
      </c>
      <c r="F308" t="s">
        <v>19</v>
      </c>
      <c r="G308" t="s">
        <v>19</v>
      </c>
      <c r="H308" t="s">
        <v>83</v>
      </c>
      <c r="I308" t="s">
        <v>761</v>
      </c>
      <c r="J308">
        <v>26</v>
      </c>
      <c r="K308" t="s">
        <v>85</v>
      </c>
      <c r="L308" t="s">
        <v>86</v>
      </c>
      <c r="M308" t="s">
        <v>87</v>
      </c>
      <c r="N308">
        <v>2</v>
      </c>
      <c r="O308" s="1">
        <v>44505.462164351855</v>
      </c>
      <c r="P308" s="1">
        <v>44505.634583333333</v>
      </c>
      <c r="Q308">
        <v>14621</v>
      </c>
      <c r="R308">
        <v>276</v>
      </c>
      <c r="S308" t="b">
        <v>0</v>
      </c>
      <c r="T308" t="s">
        <v>88</v>
      </c>
      <c r="U308" t="b">
        <v>0</v>
      </c>
      <c r="V308" t="s">
        <v>131</v>
      </c>
      <c r="W308" s="1">
        <v>44505.584108796298</v>
      </c>
      <c r="X308">
        <v>155</v>
      </c>
      <c r="Y308">
        <v>21</v>
      </c>
      <c r="Z308">
        <v>0</v>
      </c>
      <c r="AA308">
        <v>21</v>
      </c>
      <c r="AB308">
        <v>0</v>
      </c>
      <c r="AC308">
        <v>21</v>
      </c>
      <c r="AD308">
        <v>5</v>
      </c>
      <c r="AE308">
        <v>0</v>
      </c>
      <c r="AF308">
        <v>0</v>
      </c>
      <c r="AG308">
        <v>0</v>
      </c>
      <c r="AH308" t="s">
        <v>118</v>
      </c>
      <c r="AI308" s="1">
        <v>44505.634583333333</v>
      </c>
      <c r="AJ308">
        <v>105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>
      <c r="A309" t="s">
        <v>762</v>
      </c>
      <c r="B309" t="s">
        <v>80</v>
      </c>
      <c r="C309" t="s">
        <v>760</v>
      </c>
      <c r="D309" t="s">
        <v>82</v>
      </c>
      <c r="E309" s="2" t="str">
        <f>HYPERLINK("capsilon://?command=openfolder&amp;siteaddress=FAM.docvelocity-na8.net&amp;folderid=FX665654C2-FD32-6C44-1AF7-807248B813CE","FX21112060")</f>
        <v>FX21112060</v>
      </c>
      <c r="F309" t="s">
        <v>19</v>
      </c>
      <c r="G309" t="s">
        <v>19</v>
      </c>
      <c r="H309" t="s">
        <v>83</v>
      </c>
      <c r="I309" t="s">
        <v>763</v>
      </c>
      <c r="J309">
        <v>31</v>
      </c>
      <c r="K309" t="s">
        <v>85</v>
      </c>
      <c r="L309" t="s">
        <v>86</v>
      </c>
      <c r="M309" t="s">
        <v>87</v>
      </c>
      <c r="N309">
        <v>1</v>
      </c>
      <c r="O309" s="1">
        <v>44505.462592592594</v>
      </c>
      <c r="P309" s="1">
        <v>44505.588067129633</v>
      </c>
      <c r="Q309">
        <v>9460</v>
      </c>
      <c r="R309">
        <v>1381</v>
      </c>
      <c r="S309" t="b">
        <v>0</v>
      </c>
      <c r="T309" t="s">
        <v>88</v>
      </c>
      <c r="U309" t="b">
        <v>0</v>
      </c>
      <c r="V309" t="s">
        <v>94</v>
      </c>
      <c r="W309" s="1">
        <v>44505.588067129633</v>
      </c>
      <c r="X309">
        <v>408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31</v>
      </c>
      <c r="AE309">
        <v>27</v>
      </c>
      <c r="AF309">
        <v>0</v>
      </c>
      <c r="AG309">
        <v>4</v>
      </c>
      <c r="AH309" t="s">
        <v>88</v>
      </c>
      <c r="AI309" t="s">
        <v>88</v>
      </c>
      <c r="AJ309" t="s">
        <v>88</v>
      </c>
      <c r="AK309" t="s">
        <v>88</v>
      </c>
      <c r="AL309" t="s">
        <v>88</v>
      </c>
      <c r="AM309" t="s">
        <v>88</v>
      </c>
      <c r="AN309" t="s">
        <v>88</v>
      </c>
      <c r="AO309" t="s">
        <v>88</v>
      </c>
      <c r="AP309" t="s">
        <v>88</v>
      </c>
      <c r="AQ309" t="s">
        <v>88</v>
      </c>
      <c r="AR309" t="s">
        <v>88</v>
      </c>
      <c r="AS309" t="s">
        <v>88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>
      <c r="A310" t="s">
        <v>764</v>
      </c>
      <c r="B310" t="s">
        <v>80</v>
      </c>
      <c r="C310" t="s">
        <v>664</v>
      </c>
      <c r="D310" t="s">
        <v>82</v>
      </c>
      <c r="E310" s="2" t="str">
        <f>HYPERLINK("capsilon://?command=openfolder&amp;siteaddress=FAM.docvelocity-na8.net&amp;folderid=FX07B63315-41FB-1DAC-3D5C-D4C3186DB34D","FX21111548")</f>
        <v>FX21111548</v>
      </c>
      <c r="F310" t="s">
        <v>19</v>
      </c>
      <c r="G310" t="s">
        <v>19</v>
      </c>
      <c r="H310" t="s">
        <v>83</v>
      </c>
      <c r="I310" t="s">
        <v>665</v>
      </c>
      <c r="J310">
        <v>339</v>
      </c>
      <c r="K310" t="s">
        <v>85</v>
      </c>
      <c r="L310" t="s">
        <v>86</v>
      </c>
      <c r="M310" t="s">
        <v>87</v>
      </c>
      <c r="N310">
        <v>2</v>
      </c>
      <c r="O310" s="1">
        <v>44505.47042824074</v>
      </c>
      <c r="P310" s="1">
        <v>44505.567372685182</v>
      </c>
      <c r="Q310">
        <v>4796</v>
      </c>
      <c r="R310">
        <v>3580</v>
      </c>
      <c r="S310" t="b">
        <v>0</v>
      </c>
      <c r="T310" t="s">
        <v>88</v>
      </c>
      <c r="U310" t="b">
        <v>1</v>
      </c>
      <c r="V310" t="s">
        <v>89</v>
      </c>
      <c r="W310" s="1">
        <v>44505.531724537039</v>
      </c>
      <c r="X310">
        <v>2615</v>
      </c>
      <c r="Y310">
        <v>289</v>
      </c>
      <c r="Z310">
        <v>0</v>
      </c>
      <c r="AA310">
        <v>289</v>
      </c>
      <c r="AB310">
        <v>81</v>
      </c>
      <c r="AC310">
        <v>246</v>
      </c>
      <c r="AD310">
        <v>50</v>
      </c>
      <c r="AE310">
        <v>0</v>
      </c>
      <c r="AF310">
        <v>0</v>
      </c>
      <c r="AG310">
        <v>0</v>
      </c>
      <c r="AH310" t="s">
        <v>118</v>
      </c>
      <c r="AI310" s="1">
        <v>44505.567372685182</v>
      </c>
      <c r="AJ310">
        <v>886</v>
      </c>
      <c r="AK310">
        <v>4</v>
      </c>
      <c r="AL310">
        <v>0</v>
      </c>
      <c r="AM310">
        <v>4</v>
      </c>
      <c r="AN310">
        <v>81</v>
      </c>
      <c r="AO310">
        <v>4</v>
      </c>
      <c r="AP310">
        <v>46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>
      <c r="A311" t="s">
        <v>765</v>
      </c>
      <c r="B311" t="s">
        <v>80</v>
      </c>
      <c r="C311" t="s">
        <v>667</v>
      </c>
      <c r="D311" t="s">
        <v>82</v>
      </c>
      <c r="E311" s="2" t="str">
        <f>HYPERLINK("capsilon://?command=openfolder&amp;siteaddress=FAM.docvelocity-na8.net&amp;folderid=FXC5C34BDF-3202-84E0-ACA9-7B38567B5F3C","FX21112795")</f>
        <v>FX21112795</v>
      </c>
      <c r="F311" t="s">
        <v>19</v>
      </c>
      <c r="G311" t="s">
        <v>19</v>
      </c>
      <c r="H311" t="s">
        <v>83</v>
      </c>
      <c r="I311" t="s">
        <v>668</v>
      </c>
      <c r="J311">
        <v>114</v>
      </c>
      <c r="K311" t="s">
        <v>85</v>
      </c>
      <c r="L311" t="s">
        <v>86</v>
      </c>
      <c r="M311" t="s">
        <v>87</v>
      </c>
      <c r="N311">
        <v>2</v>
      </c>
      <c r="O311" s="1">
        <v>44505.470682870371</v>
      </c>
      <c r="P311" s="1">
        <v>44505.563831018517</v>
      </c>
      <c r="Q311">
        <v>6433</v>
      </c>
      <c r="R311">
        <v>1615</v>
      </c>
      <c r="S311" t="b">
        <v>0</v>
      </c>
      <c r="T311" t="s">
        <v>88</v>
      </c>
      <c r="U311" t="b">
        <v>1</v>
      </c>
      <c r="V311" t="s">
        <v>131</v>
      </c>
      <c r="W311" s="1">
        <v>44505.517256944448</v>
      </c>
      <c r="X311">
        <v>1265</v>
      </c>
      <c r="Y311">
        <v>42</v>
      </c>
      <c r="Z311">
        <v>0</v>
      </c>
      <c r="AA311">
        <v>42</v>
      </c>
      <c r="AB311">
        <v>54</v>
      </c>
      <c r="AC311">
        <v>32</v>
      </c>
      <c r="AD311">
        <v>72</v>
      </c>
      <c r="AE311">
        <v>0</v>
      </c>
      <c r="AF311">
        <v>0</v>
      </c>
      <c r="AG311">
        <v>0</v>
      </c>
      <c r="AH311" t="s">
        <v>106</v>
      </c>
      <c r="AI311" s="1">
        <v>44505.563831018517</v>
      </c>
      <c r="AJ311">
        <v>308</v>
      </c>
      <c r="AK311">
        <v>0</v>
      </c>
      <c r="AL311">
        <v>0</v>
      </c>
      <c r="AM311">
        <v>0</v>
      </c>
      <c r="AN311">
        <v>54</v>
      </c>
      <c r="AO311">
        <v>0</v>
      </c>
      <c r="AP311">
        <v>72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>
      <c r="A312" t="s">
        <v>766</v>
      </c>
      <c r="B312" t="s">
        <v>80</v>
      </c>
      <c r="C312" t="s">
        <v>670</v>
      </c>
      <c r="D312" t="s">
        <v>82</v>
      </c>
      <c r="E312" s="2" t="str">
        <f>HYPERLINK("capsilon://?command=openfolder&amp;siteaddress=FAM.docvelocity-na8.net&amp;folderid=FX09F77B36-E2B2-05CB-DA98-52CD7F2BF8E7","FX21112379")</f>
        <v>FX21112379</v>
      </c>
      <c r="F312" t="s">
        <v>19</v>
      </c>
      <c r="G312" t="s">
        <v>19</v>
      </c>
      <c r="H312" t="s">
        <v>83</v>
      </c>
      <c r="I312" t="s">
        <v>673</v>
      </c>
      <c r="J312">
        <v>196</v>
      </c>
      <c r="K312" t="s">
        <v>85</v>
      </c>
      <c r="L312" t="s">
        <v>86</v>
      </c>
      <c r="M312" t="s">
        <v>87</v>
      </c>
      <c r="N312">
        <v>2</v>
      </c>
      <c r="O312" s="1">
        <v>44505.472708333335</v>
      </c>
      <c r="P312" s="1">
        <v>44505.582546296297</v>
      </c>
      <c r="Q312">
        <v>6722</v>
      </c>
      <c r="R312">
        <v>2768</v>
      </c>
      <c r="S312" t="b">
        <v>0</v>
      </c>
      <c r="T312" t="s">
        <v>88</v>
      </c>
      <c r="U312" t="b">
        <v>1</v>
      </c>
      <c r="V312" t="s">
        <v>186</v>
      </c>
      <c r="W312" s="1">
        <v>44505.522314814814</v>
      </c>
      <c r="X312">
        <v>1089</v>
      </c>
      <c r="Y312">
        <v>180</v>
      </c>
      <c r="Z312">
        <v>0</v>
      </c>
      <c r="AA312">
        <v>180</v>
      </c>
      <c r="AB312">
        <v>0</v>
      </c>
      <c r="AC312">
        <v>13</v>
      </c>
      <c r="AD312">
        <v>16</v>
      </c>
      <c r="AE312">
        <v>0</v>
      </c>
      <c r="AF312">
        <v>0</v>
      </c>
      <c r="AG312">
        <v>0</v>
      </c>
      <c r="AH312" t="s">
        <v>90</v>
      </c>
      <c r="AI312" s="1">
        <v>44505.582546296297</v>
      </c>
      <c r="AJ312">
        <v>1516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16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>
      <c r="A313" t="s">
        <v>767</v>
      </c>
      <c r="B313" t="s">
        <v>80</v>
      </c>
      <c r="C313" t="s">
        <v>768</v>
      </c>
      <c r="D313" t="s">
        <v>82</v>
      </c>
      <c r="E313" s="2" t="str">
        <f>HYPERLINK("capsilon://?command=openfolder&amp;siteaddress=FAM.docvelocity-na8.net&amp;folderid=FXB5698B88-9F75-FCD5-99B1-236918D2495E","FX21112319")</f>
        <v>FX21112319</v>
      </c>
      <c r="F313" t="s">
        <v>19</v>
      </c>
      <c r="G313" t="s">
        <v>19</v>
      </c>
      <c r="H313" t="s">
        <v>83</v>
      </c>
      <c r="I313" t="s">
        <v>769</v>
      </c>
      <c r="J313">
        <v>31</v>
      </c>
      <c r="K313" t="s">
        <v>85</v>
      </c>
      <c r="L313" t="s">
        <v>86</v>
      </c>
      <c r="M313" t="s">
        <v>87</v>
      </c>
      <c r="N313">
        <v>2</v>
      </c>
      <c r="O313" s="1">
        <v>44505.474780092591</v>
      </c>
      <c r="P313" s="1">
        <v>44505.635844907411</v>
      </c>
      <c r="Q313">
        <v>13480</v>
      </c>
      <c r="R313">
        <v>436</v>
      </c>
      <c r="S313" t="b">
        <v>0</v>
      </c>
      <c r="T313" t="s">
        <v>88</v>
      </c>
      <c r="U313" t="b">
        <v>0</v>
      </c>
      <c r="V313" t="s">
        <v>131</v>
      </c>
      <c r="W313" s="1">
        <v>44505.587048611109</v>
      </c>
      <c r="X313">
        <v>253</v>
      </c>
      <c r="Y313">
        <v>36</v>
      </c>
      <c r="Z313">
        <v>0</v>
      </c>
      <c r="AA313">
        <v>36</v>
      </c>
      <c r="AB313">
        <v>0</v>
      </c>
      <c r="AC313">
        <v>21</v>
      </c>
      <c r="AD313">
        <v>-5</v>
      </c>
      <c r="AE313">
        <v>0</v>
      </c>
      <c r="AF313">
        <v>0</v>
      </c>
      <c r="AG313">
        <v>0</v>
      </c>
      <c r="AH313" t="s">
        <v>99</v>
      </c>
      <c r="AI313" s="1">
        <v>44505.635844907411</v>
      </c>
      <c r="AJ313">
        <v>176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-5</v>
      </c>
      <c r="AQ313">
        <v>36</v>
      </c>
      <c r="AR313">
        <v>0</v>
      </c>
      <c r="AS313">
        <v>2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>
      <c r="A314" t="s">
        <v>770</v>
      </c>
      <c r="B314" t="s">
        <v>80</v>
      </c>
      <c r="C314" t="s">
        <v>768</v>
      </c>
      <c r="D314" t="s">
        <v>82</v>
      </c>
      <c r="E314" s="2" t="str">
        <f>HYPERLINK("capsilon://?command=openfolder&amp;siteaddress=FAM.docvelocity-na8.net&amp;folderid=FXB5698B88-9F75-FCD5-99B1-236918D2495E","FX21112319")</f>
        <v>FX21112319</v>
      </c>
      <c r="F314" t="s">
        <v>19</v>
      </c>
      <c r="G314" t="s">
        <v>19</v>
      </c>
      <c r="H314" t="s">
        <v>83</v>
      </c>
      <c r="I314" t="s">
        <v>771</v>
      </c>
      <c r="J314">
        <v>26</v>
      </c>
      <c r="K314" t="s">
        <v>85</v>
      </c>
      <c r="L314" t="s">
        <v>86</v>
      </c>
      <c r="M314" t="s">
        <v>87</v>
      </c>
      <c r="N314">
        <v>1</v>
      </c>
      <c r="O314" s="1">
        <v>44505.475243055553</v>
      </c>
      <c r="P314" s="1">
        <v>44505.589756944442</v>
      </c>
      <c r="Q314">
        <v>9723</v>
      </c>
      <c r="R314">
        <v>171</v>
      </c>
      <c r="S314" t="b">
        <v>0</v>
      </c>
      <c r="T314" t="s">
        <v>88</v>
      </c>
      <c r="U314" t="b">
        <v>0</v>
      </c>
      <c r="V314" t="s">
        <v>94</v>
      </c>
      <c r="W314" s="1">
        <v>44505.589756944442</v>
      </c>
      <c r="X314">
        <v>145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26</v>
      </c>
      <c r="AE314">
        <v>21</v>
      </c>
      <c r="AF314">
        <v>0</v>
      </c>
      <c r="AG314">
        <v>2</v>
      </c>
      <c r="AH314" t="s">
        <v>88</v>
      </c>
      <c r="AI314" t="s">
        <v>88</v>
      </c>
      <c r="AJ314" t="s">
        <v>88</v>
      </c>
      <c r="AK314" t="s">
        <v>88</v>
      </c>
      <c r="AL314" t="s">
        <v>88</v>
      </c>
      <c r="AM314" t="s">
        <v>88</v>
      </c>
      <c r="AN314" t="s">
        <v>88</v>
      </c>
      <c r="AO314" t="s">
        <v>88</v>
      </c>
      <c r="AP314" t="s">
        <v>88</v>
      </c>
      <c r="AQ314" t="s">
        <v>88</v>
      </c>
      <c r="AR314" t="s">
        <v>88</v>
      </c>
      <c r="AS314" t="s">
        <v>88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>
      <c r="A315" t="s">
        <v>772</v>
      </c>
      <c r="B315" t="s">
        <v>80</v>
      </c>
      <c r="C315" t="s">
        <v>675</v>
      </c>
      <c r="D315" t="s">
        <v>82</v>
      </c>
      <c r="E315" s="2" t="str">
        <f>HYPERLINK("capsilon://?command=openfolder&amp;siteaddress=FAM.docvelocity-na8.net&amp;folderid=FX01E50138-8220-B86B-DE80-70B7C5DF903F","FX21112501")</f>
        <v>FX21112501</v>
      </c>
      <c r="F315" t="s">
        <v>19</v>
      </c>
      <c r="G315" t="s">
        <v>19</v>
      </c>
      <c r="H315" t="s">
        <v>83</v>
      </c>
      <c r="I315" t="s">
        <v>676</v>
      </c>
      <c r="J315">
        <v>164</v>
      </c>
      <c r="K315" t="s">
        <v>85</v>
      </c>
      <c r="L315" t="s">
        <v>86</v>
      </c>
      <c r="M315" t="s">
        <v>87</v>
      </c>
      <c r="N315">
        <v>2</v>
      </c>
      <c r="O315" s="1">
        <v>44505.475358796299</v>
      </c>
      <c r="P315" s="1">
        <v>44505.580243055556</v>
      </c>
      <c r="Q315">
        <v>6182</v>
      </c>
      <c r="R315">
        <v>2880</v>
      </c>
      <c r="S315" t="b">
        <v>0</v>
      </c>
      <c r="T315" t="s">
        <v>88</v>
      </c>
      <c r="U315" t="b">
        <v>1</v>
      </c>
      <c r="V315" t="s">
        <v>123</v>
      </c>
      <c r="W315" s="1">
        <v>44505.531736111108</v>
      </c>
      <c r="X315">
        <v>1714</v>
      </c>
      <c r="Y315">
        <v>184</v>
      </c>
      <c r="Z315">
        <v>0</v>
      </c>
      <c r="AA315">
        <v>184</v>
      </c>
      <c r="AB315">
        <v>0</v>
      </c>
      <c r="AC315">
        <v>132</v>
      </c>
      <c r="AD315">
        <v>-20</v>
      </c>
      <c r="AE315">
        <v>0</v>
      </c>
      <c r="AF315">
        <v>0</v>
      </c>
      <c r="AG315">
        <v>0</v>
      </c>
      <c r="AH315" t="s">
        <v>106</v>
      </c>
      <c r="AI315" s="1">
        <v>44505.580243055556</v>
      </c>
      <c r="AJ315">
        <v>1126</v>
      </c>
      <c r="AK315">
        <v>4</v>
      </c>
      <c r="AL315">
        <v>0</v>
      </c>
      <c r="AM315">
        <v>4</v>
      </c>
      <c r="AN315">
        <v>0</v>
      </c>
      <c r="AO315">
        <v>4</v>
      </c>
      <c r="AP315">
        <v>-24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>
      <c r="A316" t="s">
        <v>773</v>
      </c>
      <c r="B316" t="s">
        <v>80</v>
      </c>
      <c r="C316" t="s">
        <v>768</v>
      </c>
      <c r="D316" t="s">
        <v>82</v>
      </c>
      <c r="E316" s="2" t="str">
        <f>HYPERLINK("capsilon://?command=openfolder&amp;siteaddress=FAM.docvelocity-na8.net&amp;folderid=FXB5698B88-9F75-FCD5-99B1-236918D2495E","FX21112319")</f>
        <v>FX21112319</v>
      </c>
      <c r="F316" t="s">
        <v>19</v>
      </c>
      <c r="G316" t="s">
        <v>19</v>
      </c>
      <c r="H316" t="s">
        <v>83</v>
      </c>
      <c r="I316" t="s">
        <v>774</v>
      </c>
      <c r="J316">
        <v>26</v>
      </c>
      <c r="K316" t="s">
        <v>85</v>
      </c>
      <c r="L316" t="s">
        <v>86</v>
      </c>
      <c r="M316" t="s">
        <v>87</v>
      </c>
      <c r="N316">
        <v>1</v>
      </c>
      <c r="O316" s="1">
        <v>44505.475763888891</v>
      </c>
      <c r="P316" s="1">
        <v>44505.590624999997</v>
      </c>
      <c r="Q316">
        <v>9832</v>
      </c>
      <c r="R316">
        <v>92</v>
      </c>
      <c r="S316" t="b">
        <v>0</v>
      </c>
      <c r="T316" t="s">
        <v>88</v>
      </c>
      <c r="U316" t="b">
        <v>0</v>
      </c>
      <c r="V316" t="s">
        <v>94</v>
      </c>
      <c r="W316" s="1">
        <v>44505.590624999997</v>
      </c>
      <c r="X316">
        <v>74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26</v>
      </c>
      <c r="AE316">
        <v>21</v>
      </c>
      <c r="AF316">
        <v>0</v>
      </c>
      <c r="AG316">
        <v>2</v>
      </c>
      <c r="AH316" t="s">
        <v>88</v>
      </c>
      <c r="AI316" t="s">
        <v>88</v>
      </c>
      <c r="AJ316" t="s">
        <v>88</v>
      </c>
      <c r="AK316" t="s">
        <v>88</v>
      </c>
      <c r="AL316" t="s">
        <v>88</v>
      </c>
      <c r="AM316" t="s">
        <v>88</v>
      </c>
      <c r="AN316" t="s">
        <v>88</v>
      </c>
      <c r="AO316" t="s">
        <v>88</v>
      </c>
      <c r="AP316" t="s">
        <v>88</v>
      </c>
      <c r="AQ316" t="s">
        <v>88</v>
      </c>
      <c r="AR316" t="s">
        <v>88</v>
      </c>
      <c r="AS316" t="s">
        <v>88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>
      <c r="A317" t="s">
        <v>775</v>
      </c>
      <c r="B317" t="s">
        <v>80</v>
      </c>
      <c r="C317" t="s">
        <v>768</v>
      </c>
      <c r="D317" t="s">
        <v>82</v>
      </c>
      <c r="E317" s="2" t="str">
        <f>HYPERLINK("capsilon://?command=openfolder&amp;siteaddress=FAM.docvelocity-na8.net&amp;folderid=FXB5698B88-9F75-FCD5-99B1-236918D2495E","FX21112319")</f>
        <v>FX21112319</v>
      </c>
      <c r="F317" t="s">
        <v>19</v>
      </c>
      <c r="G317" t="s">
        <v>19</v>
      </c>
      <c r="H317" t="s">
        <v>83</v>
      </c>
      <c r="I317" t="s">
        <v>776</v>
      </c>
      <c r="J317">
        <v>99</v>
      </c>
      <c r="K317" t="s">
        <v>85</v>
      </c>
      <c r="L317" t="s">
        <v>86</v>
      </c>
      <c r="M317" t="s">
        <v>87</v>
      </c>
      <c r="N317">
        <v>1</v>
      </c>
      <c r="O317" s="1">
        <v>44505.477638888886</v>
      </c>
      <c r="P317" s="1">
        <v>44505.637604166666</v>
      </c>
      <c r="Q317">
        <v>12893</v>
      </c>
      <c r="R317">
        <v>928</v>
      </c>
      <c r="S317" t="b">
        <v>0</v>
      </c>
      <c r="T317" t="s">
        <v>88</v>
      </c>
      <c r="U317" t="b">
        <v>0</v>
      </c>
      <c r="V317" t="s">
        <v>94</v>
      </c>
      <c r="W317" s="1">
        <v>44505.637604166666</v>
      </c>
      <c r="X317">
        <v>761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99</v>
      </c>
      <c r="AE317">
        <v>90</v>
      </c>
      <c r="AF317">
        <v>0</v>
      </c>
      <c r="AG317">
        <v>4</v>
      </c>
      <c r="AH317" t="s">
        <v>88</v>
      </c>
      <c r="AI317" t="s">
        <v>88</v>
      </c>
      <c r="AJ317" t="s">
        <v>88</v>
      </c>
      <c r="AK317" t="s">
        <v>88</v>
      </c>
      <c r="AL317" t="s">
        <v>88</v>
      </c>
      <c r="AM317" t="s">
        <v>88</v>
      </c>
      <c r="AN317" t="s">
        <v>88</v>
      </c>
      <c r="AO317" t="s">
        <v>88</v>
      </c>
      <c r="AP317" t="s">
        <v>88</v>
      </c>
      <c r="AQ317" t="s">
        <v>88</v>
      </c>
      <c r="AR317" t="s">
        <v>88</v>
      </c>
      <c r="AS317" t="s">
        <v>88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>
      <c r="A318" t="s">
        <v>777</v>
      </c>
      <c r="B318" t="s">
        <v>80</v>
      </c>
      <c r="C318" t="s">
        <v>678</v>
      </c>
      <c r="D318" t="s">
        <v>82</v>
      </c>
      <c r="E318" s="2" t="str">
        <f>HYPERLINK("capsilon://?command=openfolder&amp;siteaddress=FAM.docvelocity-na8.net&amp;folderid=FXEA89B3E9-EF51-0766-CC9B-7B72EF64CBB7","FX21112776")</f>
        <v>FX21112776</v>
      </c>
      <c r="F318" t="s">
        <v>19</v>
      </c>
      <c r="G318" t="s">
        <v>19</v>
      </c>
      <c r="H318" t="s">
        <v>83</v>
      </c>
      <c r="I318" t="s">
        <v>679</v>
      </c>
      <c r="J318">
        <v>257</v>
      </c>
      <c r="K318" t="s">
        <v>85</v>
      </c>
      <c r="L318" t="s">
        <v>86</v>
      </c>
      <c r="M318" t="s">
        <v>87</v>
      </c>
      <c r="N318">
        <v>2</v>
      </c>
      <c r="O318" s="1">
        <v>44505.478321759256</v>
      </c>
      <c r="P318" s="1">
        <v>44505.576539351852</v>
      </c>
      <c r="Q318">
        <v>5227</v>
      </c>
      <c r="R318">
        <v>3259</v>
      </c>
      <c r="S318" t="b">
        <v>0</v>
      </c>
      <c r="T318" t="s">
        <v>88</v>
      </c>
      <c r="U318" t="b">
        <v>1</v>
      </c>
      <c r="V318" t="s">
        <v>131</v>
      </c>
      <c r="W318" s="1">
        <v>44505.545694444445</v>
      </c>
      <c r="X318">
        <v>2456</v>
      </c>
      <c r="Y318">
        <v>408</v>
      </c>
      <c r="Z318">
        <v>0</v>
      </c>
      <c r="AA318">
        <v>408</v>
      </c>
      <c r="AB318">
        <v>0</v>
      </c>
      <c r="AC318">
        <v>350</v>
      </c>
      <c r="AD318">
        <v>-151</v>
      </c>
      <c r="AE318">
        <v>0</v>
      </c>
      <c r="AF318">
        <v>0</v>
      </c>
      <c r="AG318">
        <v>0</v>
      </c>
      <c r="AH318" t="s">
        <v>118</v>
      </c>
      <c r="AI318" s="1">
        <v>44505.576539351852</v>
      </c>
      <c r="AJ318">
        <v>791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-151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>
      <c r="A319" t="s">
        <v>778</v>
      </c>
      <c r="B319" t="s">
        <v>80</v>
      </c>
      <c r="C319" t="s">
        <v>684</v>
      </c>
      <c r="D319" t="s">
        <v>82</v>
      </c>
      <c r="E319" s="2" t="str">
        <f>HYPERLINK("capsilon://?command=openfolder&amp;siteaddress=FAM.docvelocity-na8.net&amp;folderid=FX441B1573-47B4-0427-C5D4-5DE0DCF905F7","FX21112851")</f>
        <v>FX21112851</v>
      </c>
      <c r="F319" t="s">
        <v>19</v>
      </c>
      <c r="G319" t="s">
        <v>19</v>
      </c>
      <c r="H319" t="s">
        <v>83</v>
      </c>
      <c r="I319" t="s">
        <v>685</v>
      </c>
      <c r="J319">
        <v>276</v>
      </c>
      <c r="K319" t="s">
        <v>85</v>
      </c>
      <c r="L319" t="s">
        <v>86</v>
      </c>
      <c r="M319" t="s">
        <v>87</v>
      </c>
      <c r="N319">
        <v>2</v>
      </c>
      <c r="O319" s="1">
        <v>44505.483634259261</v>
      </c>
      <c r="P319" s="1">
        <v>44505.580995370372</v>
      </c>
      <c r="Q319">
        <v>6948</v>
      </c>
      <c r="R319">
        <v>1464</v>
      </c>
      <c r="S319" t="b">
        <v>0</v>
      </c>
      <c r="T319" t="s">
        <v>88</v>
      </c>
      <c r="U319" t="b">
        <v>1</v>
      </c>
      <c r="V319" t="s">
        <v>186</v>
      </c>
      <c r="W319" s="1">
        <v>44505.551087962966</v>
      </c>
      <c r="X319">
        <v>984</v>
      </c>
      <c r="Y319">
        <v>186</v>
      </c>
      <c r="Z319">
        <v>0</v>
      </c>
      <c r="AA319">
        <v>186</v>
      </c>
      <c r="AB319">
        <v>126</v>
      </c>
      <c r="AC319">
        <v>97</v>
      </c>
      <c r="AD319">
        <v>90</v>
      </c>
      <c r="AE319">
        <v>0</v>
      </c>
      <c r="AF319">
        <v>0</v>
      </c>
      <c r="AG319">
        <v>0</v>
      </c>
      <c r="AH319" t="s">
        <v>118</v>
      </c>
      <c r="AI319" s="1">
        <v>44505.580995370372</v>
      </c>
      <c r="AJ319">
        <v>384</v>
      </c>
      <c r="AK319">
        <v>0</v>
      </c>
      <c r="AL319">
        <v>0</v>
      </c>
      <c r="AM319">
        <v>0</v>
      </c>
      <c r="AN319">
        <v>126</v>
      </c>
      <c r="AO319">
        <v>0</v>
      </c>
      <c r="AP319">
        <v>90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>
      <c r="A320" t="s">
        <v>779</v>
      </c>
      <c r="B320" t="s">
        <v>80</v>
      </c>
      <c r="C320" t="s">
        <v>681</v>
      </c>
      <c r="D320" t="s">
        <v>82</v>
      </c>
      <c r="E320" s="2" t="str">
        <f>HYPERLINK("capsilon://?command=openfolder&amp;siteaddress=FAM.docvelocity-na8.net&amp;folderid=FX8DEA78D4-0664-66BD-D797-118A775F5E2D","FX2111425")</f>
        <v>FX2111425</v>
      </c>
      <c r="F320" t="s">
        <v>19</v>
      </c>
      <c r="G320" t="s">
        <v>19</v>
      </c>
      <c r="H320" t="s">
        <v>83</v>
      </c>
      <c r="I320" t="s">
        <v>682</v>
      </c>
      <c r="J320">
        <v>358</v>
      </c>
      <c r="K320" t="s">
        <v>85</v>
      </c>
      <c r="L320" t="s">
        <v>86</v>
      </c>
      <c r="M320" t="s">
        <v>87</v>
      </c>
      <c r="N320">
        <v>2</v>
      </c>
      <c r="O320" s="1">
        <v>44505.48510416667</v>
      </c>
      <c r="P320" s="1">
        <v>44505.599756944444</v>
      </c>
      <c r="Q320">
        <v>5154</v>
      </c>
      <c r="R320">
        <v>4752</v>
      </c>
      <c r="S320" t="b">
        <v>0</v>
      </c>
      <c r="T320" t="s">
        <v>88</v>
      </c>
      <c r="U320" t="b">
        <v>1</v>
      </c>
      <c r="V320" t="s">
        <v>123</v>
      </c>
      <c r="W320" s="1">
        <v>44505.566944444443</v>
      </c>
      <c r="X320">
        <v>3041</v>
      </c>
      <c r="Y320">
        <v>373</v>
      </c>
      <c r="Z320">
        <v>0</v>
      </c>
      <c r="AA320">
        <v>373</v>
      </c>
      <c r="AB320">
        <v>0</v>
      </c>
      <c r="AC320">
        <v>169</v>
      </c>
      <c r="AD320">
        <v>-15</v>
      </c>
      <c r="AE320">
        <v>0</v>
      </c>
      <c r="AF320">
        <v>0</v>
      </c>
      <c r="AG320">
        <v>0</v>
      </c>
      <c r="AH320" t="s">
        <v>106</v>
      </c>
      <c r="AI320" s="1">
        <v>44505.599756944444</v>
      </c>
      <c r="AJ320">
        <v>1685</v>
      </c>
      <c r="AK320">
        <v>6</v>
      </c>
      <c r="AL320">
        <v>0</v>
      </c>
      <c r="AM320">
        <v>6</v>
      </c>
      <c r="AN320">
        <v>0</v>
      </c>
      <c r="AO320">
        <v>8</v>
      </c>
      <c r="AP320">
        <v>-21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>
      <c r="A321" t="s">
        <v>780</v>
      </c>
      <c r="B321" t="s">
        <v>80</v>
      </c>
      <c r="C321" t="s">
        <v>781</v>
      </c>
      <c r="D321" t="s">
        <v>82</v>
      </c>
      <c r="E321" s="2" t="str">
        <f>HYPERLINK("capsilon://?command=openfolder&amp;siteaddress=FAM.docvelocity-na8.net&amp;folderid=FX3FF13084-ED3B-A928-A583-6F9B21C44C48","FX21111869")</f>
        <v>FX21111869</v>
      </c>
      <c r="F321" t="s">
        <v>19</v>
      </c>
      <c r="G321" t="s">
        <v>19</v>
      </c>
      <c r="H321" t="s">
        <v>83</v>
      </c>
      <c r="I321" t="s">
        <v>782</v>
      </c>
      <c r="J321">
        <v>70</v>
      </c>
      <c r="K321" t="s">
        <v>85</v>
      </c>
      <c r="L321" t="s">
        <v>86</v>
      </c>
      <c r="M321" t="s">
        <v>87</v>
      </c>
      <c r="N321">
        <v>2</v>
      </c>
      <c r="O321" s="1">
        <v>44505.485254629632</v>
      </c>
      <c r="P321" s="1">
        <v>44505.637453703705</v>
      </c>
      <c r="Q321">
        <v>12525</v>
      </c>
      <c r="R321">
        <v>625</v>
      </c>
      <c r="S321" t="b">
        <v>0</v>
      </c>
      <c r="T321" t="s">
        <v>88</v>
      </c>
      <c r="U321" t="b">
        <v>0</v>
      </c>
      <c r="V321" t="s">
        <v>117</v>
      </c>
      <c r="W321" s="1">
        <v>44505.586747685185</v>
      </c>
      <c r="X321">
        <v>316</v>
      </c>
      <c r="Y321">
        <v>59</v>
      </c>
      <c r="Z321">
        <v>0</v>
      </c>
      <c r="AA321">
        <v>59</v>
      </c>
      <c r="AB321">
        <v>0</v>
      </c>
      <c r="AC321">
        <v>45</v>
      </c>
      <c r="AD321">
        <v>11</v>
      </c>
      <c r="AE321">
        <v>0</v>
      </c>
      <c r="AF321">
        <v>0</v>
      </c>
      <c r="AG321">
        <v>0</v>
      </c>
      <c r="AH321" t="s">
        <v>106</v>
      </c>
      <c r="AI321" s="1">
        <v>44505.637453703705</v>
      </c>
      <c r="AJ321">
        <v>309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11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>
      <c r="A322" t="s">
        <v>783</v>
      </c>
      <c r="B322" t="s">
        <v>80</v>
      </c>
      <c r="C322" t="s">
        <v>781</v>
      </c>
      <c r="D322" t="s">
        <v>82</v>
      </c>
      <c r="E322" s="2" t="str">
        <f>HYPERLINK("capsilon://?command=openfolder&amp;siteaddress=FAM.docvelocity-na8.net&amp;folderid=FX3FF13084-ED3B-A928-A583-6F9B21C44C48","FX21111869")</f>
        <v>FX21111869</v>
      </c>
      <c r="F322" t="s">
        <v>19</v>
      </c>
      <c r="G322" t="s">
        <v>19</v>
      </c>
      <c r="H322" t="s">
        <v>83</v>
      </c>
      <c r="I322" t="s">
        <v>784</v>
      </c>
      <c r="J322">
        <v>41</v>
      </c>
      <c r="K322" t="s">
        <v>85</v>
      </c>
      <c r="L322" t="s">
        <v>86</v>
      </c>
      <c r="M322" t="s">
        <v>87</v>
      </c>
      <c r="N322">
        <v>2</v>
      </c>
      <c r="O322" s="1">
        <v>44505.485983796294</v>
      </c>
      <c r="P322" s="1">
        <v>44505.636319444442</v>
      </c>
      <c r="Q322">
        <v>12663</v>
      </c>
      <c r="R322">
        <v>326</v>
      </c>
      <c r="S322" t="b">
        <v>0</v>
      </c>
      <c r="T322" t="s">
        <v>88</v>
      </c>
      <c r="U322" t="b">
        <v>0</v>
      </c>
      <c r="V322" t="s">
        <v>117</v>
      </c>
      <c r="W322" s="1">
        <v>44505.588807870372</v>
      </c>
      <c r="X322">
        <v>177</v>
      </c>
      <c r="Y322">
        <v>49</v>
      </c>
      <c r="Z322">
        <v>0</v>
      </c>
      <c r="AA322">
        <v>49</v>
      </c>
      <c r="AB322">
        <v>0</v>
      </c>
      <c r="AC322">
        <v>20</v>
      </c>
      <c r="AD322">
        <v>-8</v>
      </c>
      <c r="AE322">
        <v>0</v>
      </c>
      <c r="AF322">
        <v>0</v>
      </c>
      <c r="AG322">
        <v>0</v>
      </c>
      <c r="AH322" t="s">
        <v>118</v>
      </c>
      <c r="AI322" s="1">
        <v>44505.636319444442</v>
      </c>
      <c r="AJ322">
        <v>149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-8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>
      <c r="A323" t="s">
        <v>785</v>
      </c>
      <c r="B323" t="s">
        <v>80</v>
      </c>
      <c r="C323" t="s">
        <v>781</v>
      </c>
      <c r="D323" t="s">
        <v>82</v>
      </c>
      <c r="E323" s="2" t="str">
        <f>HYPERLINK("capsilon://?command=openfolder&amp;siteaddress=FAM.docvelocity-na8.net&amp;folderid=FX3FF13084-ED3B-A928-A583-6F9B21C44C48","FX21111869")</f>
        <v>FX21111869</v>
      </c>
      <c r="F323" t="s">
        <v>19</v>
      </c>
      <c r="G323" t="s">
        <v>19</v>
      </c>
      <c r="H323" t="s">
        <v>83</v>
      </c>
      <c r="I323" t="s">
        <v>786</v>
      </c>
      <c r="J323">
        <v>65</v>
      </c>
      <c r="K323" t="s">
        <v>85</v>
      </c>
      <c r="L323" t="s">
        <v>86</v>
      </c>
      <c r="M323" t="s">
        <v>87</v>
      </c>
      <c r="N323">
        <v>2</v>
      </c>
      <c r="O323" s="1">
        <v>44505.48673611111</v>
      </c>
      <c r="P323" s="1">
        <v>44505.637916666667</v>
      </c>
      <c r="Q323">
        <v>12580</v>
      </c>
      <c r="R323">
        <v>482</v>
      </c>
      <c r="S323" t="b">
        <v>0</v>
      </c>
      <c r="T323" t="s">
        <v>88</v>
      </c>
      <c r="U323" t="b">
        <v>0</v>
      </c>
      <c r="V323" t="s">
        <v>117</v>
      </c>
      <c r="W323" s="1">
        <v>44505.592650462961</v>
      </c>
      <c r="X323">
        <v>331</v>
      </c>
      <c r="Y323">
        <v>59</v>
      </c>
      <c r="Z323">
        <v>0</v>
      </c>
      <c r="AA323">
        <v>59</v>
      </c>
      <c r="AB323">
        <v>0</v>
      </c>
      <c r="AC323">
        <v>44</v>
      </c>
      <c r="AD323">
        <v>6</v>
      </c>
      <c r="AE323">
        <v>0</v>
      </c>
      <c r="AF323">
        <v>0</v>
      </c>
      <c r="AG323">
        <v>0</v>
      </c>
      <c r="AH323" t="s">
        <v>118</v>
      </c>
      <c r="AI323" s="1">
        <v>44505.637916666667</v>
      </c>
      <c r="AJ323">
        <v>137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6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>
      <c r="A324" t="s">
        <v>787</v>
      </c>
      <c r="B324" t="s">
        <v>80</v>
      </c>
      <c r="C324" t="s">
        <v>781</v>
      </c>
      <c r="D324" t="s">
        <v>82</v>
      </c>
      <c r="E324" s="2" t="str">
        <f>HYPERLINK("capsilon://?command=openfolder&amp;siteaddress=FAM.docvelocity-na8.net&amp;folderid=FX3FF13084-ED3B-A928-A583-6F9B21C44C48","FX21111869")</f>
        <v>FX21111869</v>
      </c>
      <c r="F324" t="s">
        <v>19</v>
      </c>
      <c r="G324" t="s">
        <v>19</v>
      </c>
      <c r="H324" t="s">
        <v>83</v>
      </c>
      <c r="I324" t="s">
        <v>788</v>
      </c>
      <c r="J324">
        <v>66</v>
      </c>
      <c r="K324" t="s">
        <v>85</v>
      </c>
      <c r="L324" t="s">
        <v>86</v>
      </c>
      <c r="M324" t="s">
        <v>87</v>
      </c>
      <c r="N324">
        <v>2</v>
      </c>
      <c r="O324" s="1">
        <v>44505.487071759257</v>
      </c>
      <c r="P324" s="1">
        <v>44505.659722222219</v>
      </c>
      <c r="Q324">
        <v>13536</v>
      </c>
      <c r="R324">
        <v>1381</v>
      </c>
      <c r="S324" t="b">
        <v>0</v>
      </c>
      <c r="T324" t="s">
        <v>88</v>
      </c>
      <c r="U324" t="b">
        <v>0</v>
      </c>
      <c r="V324" t="s">
        <v>123</v>
      </c>
      <c r="W324" s="1">
        <v>44505.646539351852</v>
      </c>
      <c r="X324">
        <v>972</v>
      </c>
      <c r="Y324">
        <v>52</v>
      </c>
      <c r="Z324">
        <v>0</v>
      </c>
      <c r="AA324">
        <v>52</v>
      </c>
      <c r="AB324">
        <v>0</v>
      </c>
      <c r="AC324">
        <v>34</v>
      </c>
      <c r="AD324">
        <v>14</v>
      </c>
      <c r="AE324">
        <v>0</v>
      </c>
      <c r="AF324">
        <v>0</v>
      </c>
      <c r="AG324">
        <v>0</v>
      </c>
      <c r="AH324" t="s">
        <v>606</v>
      </c>
      <c r="AI324" s="1">
        <v>44505.659722222219</v>
      </c>
      <c r="AJ324">
        <v>409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14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>
      <c r="A325" t="s">
        <v>789</v>
      </c>
      <c r="B325" t="s">
        <v>80</v>
      </c>
      <c r="C325" t="s">
        <v>781</v>
      </c>
      <c r="D325" t="s">
        <v>82</v>
      </c>
      <c r="E325" s="2" t="str">
        <f>HYPERLINK("capsilon://?command=openfolder&amp;siteaddress=FAM.docvelocity-na8.net&amp;folderid=FX3FF13084-ED3B-A928-A583-6F9B21C44C48","FX21111869")</f>
        <v>FX21111869</v>
      </c>
      <c r="F325" t="s">
        <v>19</v>
      </c>
      <c r="G325" t="s">
        <v>19</v>
      </c>
      <c r="H325" t="s">
        <v>83</v>
      </c>
      <c r="I325" t="s">
        <v>790</v>
      </c>
      <c r="J325">
        <v>26</v>
      </c>
      <c r="K325" t="s">
        <v>85</v>
      </c>
      <c r="L325" t="s">
        <v>86</v>
      </c>
      <c r="M325" t="s">
        <v>87</v>
      </c>
      <c r="N325">
        <v>2</v>
      </c>
      <c r="O325" s="1">
        <v>44505.487361111111</v>
      </c>
      <c r="P325" s="1">
        <v>44505.684988425928</v>
      </c>
      <c r="Q325">
        <v>16723</v>
      </c>
      <c r="R325">
        <v>352</v>
      </c>
      <c r="S325" t="b">
        <v>0</v>
      </c>
      <c r="T325" t="s">
        <v>88</v>
      </c>
      <c r="U325" t="b">
        <v>0</v>
      </c>
      <c r="V325" t="s">
        <v>123</v>
      </c>
      <c r="W325" s="1">
        <v>44505.660034722219</v>
      </c>
      <c r="X325">
        <v>103</v>
      </c>
      <c r="Y325">
        <v>21</v>
      </c>
      <c r="Z325">
        <v>0</v>
      </c>
      <c r="AA325">
        <v>21</v>
      </c>
      <c r="AB325">
        <v>0</v>
      </c>
      <c r="AC325">
        <v>1</v>
      </c>
      <c r="AD325">
        <v>5</v>
      </c>
      <c r="AE325">
        <v>0</v>
      </c>
      <c r="AF325">
        <v>0</v>
      </c>
      <c r="AG325">
        <v>0</v>
      </c>
      <c r="AH325" t="s">
        <v>90</v>
      </c>
      <c r="AI325" s="1">
        <v>44505.684988425928</v>
      </c>
      <c r="AJ325">
        <v>201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>
      <c r="A326" t="s">
        <v>791</v>
      </c>
      <c r="B326" t="s">
        <v>80</v>
      </c>
      <c r="C326" t="s">
        <v>781</v>
      </c>
      <c r="D326" t="s">
        <v>82</v>
      </c>
      <c r="E326" s="2" t="str">
        <f>HYPERLINK("capsilon://?command=openfolder&amp;siteaddress=FAM.docvelocity-na8.net&amp;folderid=FX3FF13084-ED3B-A928-A583-6F9B21C44C48","FX21111869")</f>
        <v>FX21111869</v>
      </c>
      <c r="F326" t="s">
        <v>19</v>
      </c>
      <c r="G326" t="s">
        <v>19</v>
      </c>
      <c r="H326" t="s">
        <v>83</v>
      </c>
      <c r="I326" t="s">
        <v>792</v>
      </c>
      <c r="J326">
        <v>26</v>
      </c>
      <c r="K326" t="s">
        <v>85</v>
      </c>
      <c r="L326" t="s">
        <v>86</v>
      </c>
      <c r="M326" t="s">
        <v>87</v>
      </c>
      <c r="N326">
        <v>2</v>
      </c>
      <c r="O326" s="1">
        <v>44505.487627314818</v>
      </c>
      <c r="P326" s="1">
        <v>44505.688657407409</v>
      </c>
      <c r="Q326">
        <v>16729</v>
      </c>
      <c r="R326">
        <v>640</v>
      </c>
      <c r="S326" t="b">
        <v>0</v>
      </c>
      <c r="T326" t="s">
        <v>88</v>
      </c>
      <c r="U326" t="b">
        <v>0</v>
      </c>
      <c r="V326" t="s">
        <v>186</v>
      </c>
      <c r="W326" s="1">
        <v>44505.662326388891</v>
      </c>
      <c r="X326">
        <v>226</v>
      </c>
      <c r="Y326">
        <v>21</v>
      </c>
      <c r="Z326">
        <v>0</v>
      </c>
      <c r="AA326">
        <v>21</v>
      </c>
      <c r="AB326">
        <v>0</v>
      </c>
      <c r="AC326">
        <v>18</v>
      </c>
      <c r="AD326">
        <v>5</v>
      </c>
      <c r="AE326">
        <v>0</v>
      </c>
      <c r="AF326">
        <v>0</v>
      </c>
      <c r="AG326">
        <v>0</v>
      </c>
      <c r="AH326" t="s">
        <v>90</v>
      </c>
      <c r="AI326" s="1">
        <v>44505.688657407409</v>
      </c>
      <c r="AJ326">
        <v>316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4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>
      <c r="A327" t="s">
        <v>793</v>
      </c>
      <c r="B327" t="s">
        <v>80</v>
      </c>
      <c r="C327" t="s">
        <v>781</v>
      </c>
      <c r="D327" t="s">
        <v>82</v>
      </c>
      <c r="E327" s="2" t="str">
        <f>HYPERLINK("capsilon://?command=openfolder&amp;siteaddress=FAM.docvelocity-na8.net&amp;folderid=FX3FF13084-ED3B-A928-A583-6F9B21C44C48","FX21111869")</f>
        <v>FX21111869</v>
      </c>
      <c r="F327" t="s">
        <v>19</v>
      </c>
      <c r="G327" t="s">
        <v>19</v>
      </c>
      <c r="H327" t="s">
        <v>83</v>
      </c>
      <c r="I327" t="s">
        <v>794</v>
      </c>
      <c r="J327">
        <v>69</v>
      </c>
      <c r="K327" t="s">
        <v>85</v>
      </c>
      <c r="L327" t="s">
        <v>86</v>
      </c>
      <c r="M327" t="s">
        <v>87</v>
      </c>
      <c r="N327">
        <v>2</v>
      </c>
      <c r="O327" s="1">
        <v>44505.488287037035</v>
      </c>
      <c r="P327" s="1">
        <v>44505.693935185183</v>
      </c>
      <c r="Q327">
        <v>16583</v>
      </c>
      <c r="R327">
        <v>1185</v>
      </c>
      <c r="S327" t="b">
        <v>0</v>
      </c>
      <c r="T327" t="s">
        <v>88</v>
      </c>
      <c r="U327" t="b">
        <v>0</v>
      </c>
      <c r="V327" t="s">
        <v>123</v>
      </c>
      <c r="W327" s="1">
        <v>44505.668229166666</v>
      </c>
      <c r="X327">
        <v>707</v>
      </c>
      <c r="Y327">
        <v>59</v>
      </c>
      <c r="Z327">
        <v>0</v>
      </c>
      <c r="AA327">
        <v>59</v>
      </c>
      <c r="AB327">
        <v>0</v>
      </c>
      <c r="AC327">
        <v>48</v>
      </c>
      <c r="AD327">
        <v>10</v>
      </c>
      <c r="AE327">
        <v>0</v>
      </c>
      <c r="AF327">
        <v>0</v>
      </c>
      <c r="AG327">
        <v>0</v>
      </c>
      <c r="AH327" t="s">
        <v>90</v>
      </c>
      <c r="AI327" s="1">
        <v>44505.693935185183</v>
      </c>
      <c r="AJ327">
        <v>455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9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>
      <c r="A328" t="s">
        <v>795</v>
      </c>
      <c r="B328" t="s">
        <v>80</v>
      </c>
      <c r="C328" t="s">
        <v>796</v>
      </c>
      <c r="D328" t="s">
        <v>82</v>
      </c>
      <c r="E328" s="2" t="str">
        <f>HYPERLINK("capsilon://?command=openfolder&amp;siteaddress=FAM.docvelocity-na8.net&amp;folderid=FXE7E2B81E-5C35-7839-022F-65C8F813C077","FX21112265")</f>
        <v>FX21112265</v>
      </c>
      <c r="F328" t="s">
        <v>19</v>
      </c>
      <c r="G328" t="s">
        <v>19</v>
      </c>
      <c r="H328" t="s">
        <v>83</v>
      </c>
      <c r="I328" t="s">
        <v>797</v>
      </c>
      <c r="J328">
        <v>41</v>
      </c>
      <c r="K328" t="s">
        <v>85</v>
      </c>
      <c r="L328" t="s">
        <v>86</v>
      </c>
      <c r="M328" t="s">
        <v>87</v>
      </c>
      <c r="N328">
        <v>2</v>
      </c>
      <c r="O328" s="1">
        <v>44505.489004629628</v>
      </c>
      <c r="P328" s="1">
        <v>44505.693159722221</v>
      </c>
      <c r="Q328">
        <v>16922</v>
      </c>
      <c r="R328">
        <v>717</v>
      </c>
      <c r="S328" t="b">
        <v>0</v>
      </c>
      <c r="T328" t="s">
        <v>88</v>
      </c>
      <c r="U328" t="b">
        <v>0</v>
      </c>
      <c r="V328" t="s">
        <v>186</v>
      </c>
      <c r="W328" s="1">
        <v>44505.666585648149</v>
      </c>
      <c r="X328">
        <v>367</v>
      </c>
      <c r="Y328">
        <v>55</v>
      </c>
      <c r="Z328">
        <v>0</v>
      </c>
      <c r="AA328">
        <v>55</v>
      </c>
      <c r="AB328">
        <v>0</v>
      </c>
      <c r="AC328">
        <v>28</v>
      </c>
      <c r="AD328">
        <v>-14</v>
      </c>
      <c r="AE328">
        <v>0</v>
      </c>
      <c r="AF328">
        <v>0</v>
      </c>
      <c r="AG328">
        <v>0</v>
      </c>
      <c r="AH328" t="s">
        <v>606</v>
      </c>
      <c r="AI328" s="1">
        <v>44505.693159722221</v>
      </c>
      <c r="AJ328">
        <v>326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-14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>
      <c r="A329" t="s">
        <v>798</v>
      </c>
      <c r="B329" t="s">
        <v>80</v>
      </c>
      <c r="C329" t="s">
        <v>796</v>
      </c>
      <c r="D329" t="s">
        <v>82</v>
      </c>
      <c r="E329" s="2" t="str">
        <f>HYPERLINK("capsilon://?command=openfolder&amp;siteaddress=FAM.docvelocity-na8.net&amp;folderid=FXE7E2B81E-5C35-7839-022F-65C8F813C077","FX21112265")</f>
        <v>FX21112265</v>
      </c>
      <c r="F329" t="s">
        <v>19</v>
      </c>
      <c r="G329" t="s">
        <v>19</v>
      </c>
      <c r="H329" t="s">
        <v>83</v>
      </c>
      <c r="I329" t="s">
        <v>799</v>
      </c>
      <c r="J329">
        <v>26</v>
      </c>
      <c r="K329" t="s">
        <v>85</v>
      </c>
      <c r="L329" t="s">
        <v>86</v>
      </c>
      <c r="M329" t="s">
        <v>87</v>
      </c>
      <c r="N329">
        <v>2</v>
      </c>
      <c r="O329" s="1">
        <v>44505.489293981482</v>
      </c>
      <c r="P329" s="1">
        <v>44505.695254629631</v>
      </c>
      <c r="Q329">
        <v>17428</v>
      </c>
      <c r="R329">
        <v>367</v>
      </c>
      <c r="S329" t="b">
        <v>0</v>
      </c>
      <c r="T329" t="s">
        <v>88</v>
      </c>
      <c r="U329" t="b">
        <v>0</v>
      </c>
      <c r="V329" t="s">
        <v>131</v>
      </c>
      <c r="W329" s="1">
        <v>44505.663819444446</v>
      </c>
      <c r="X329">
        <v>103</v>
      </c>
      <c r="Y329">
        <v>21</v>
      </c>
      <c r="Z329">
        <v>0</v>
      </c>
      <c r="AA329">
        <v>21</v>
      </c>
      <c r="AB329">
        <v>0</v>
      </c>
      <c r="AC329">
        <v>3</v>
      </c>
      <c r="AD329">
        <v>5</v>
      </c>
      <c r="AE329">
        <v>0</v>
      </c>
      <c r="AF329">
        <v>0</v>
      </c>
      <c r="AG329">
        <v>0</v>
      </c>
      <c r="AH329" t="s">
        <v>606</v>
      </c>
      <c r="AI329" s="1">
        <v>44505.695254629631</v>
      </c>
      <c r="AJ329">
        <v>180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5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>
      <c r="A330" t="s">
        <v>800</v>
      </c>
      <c r="B330" t="s">
        <v>80</v>
      </c>
      <c r="C330" t="s">
        <v>796</v>
      </c>
      <c r="D330" t="s">
        <v>82</v>
      </c>
      <c r="E330" s="2" t="str">
        <f>HYPERLINK("capsilon://?command=openfolder&amp;siteaddress=FAM.docvelocity-na8.net&amp;folderid=FXE7E2B81E-5C35-7839-022F-65C8F813C077","FX21112265")</f>
        <v>FX21112265</v>
      </c>
      <c r="F330" t="s">
        <v>19</v>
      </c>
      <c r="G330" t="s">
        <v>19</v>
      </c>
      <c r="H330" t="s">
        <v>83</v>
      </c>
      <c r="I330" t="s">
        <v>801</v>
      </c>
      <c r="J330">
        <v>41</v>
      </c>
      <c r="K330" t="s">
        <v>85</v>
      </c>
      <c r="L330" t="s">
        <v>86</v>
      </c>
      <c r="M330" t="s">
        <v>87</v>
      </c>
      <c r="N330">
        <v>2</v>
      </c>
      <c r="O330" s="1">
        <v>44505.489432870374</v>
      </c>
      <c r="P330" s="1">
        <v>44505.69866898148</v>
      </c>
      <c r="Q330">
        <v>17082</v>
      </c>
      <c r="R330">
        <v>996</v>
      </c>
      <c r="S330" t="b">
        <v>0</v>
      </c>
      <c r="T330" t="s">
        <v>88</v>
      </c>
      <c r="U330" t="b">
        <v>0</v>
      </c>
      <c r="V330" t="s">
        <v>131</v>
      </c>
      <c r="W330" s="1">
        <v>44505.670532407406</v>
      </c>
      <c r="X330">
        <v>579</v>
      </c>
      <c r="Y330">
        <v>55</v>
      </c>
      <c r="Z330">
        <v>0</v>
      </c>
      <c r="AA330">
        <v>55</v>
      </c>
      <c r="AB330">
        <v>0</v>
      </c>
      <c r="AC330">
        <v>37</v>
      </c>
      <c r="AD330">
        <v>-14</v>
      </c>
      <c r="AE330">
        <v>0</v>
      </c>
      <c r="AF330">
        <v>0</v>
      </c>
      <c r="AG330">
        <v>0</v>
      </c>
      <c r="AH330" t="s">
        <v>90</v>
      </c>
      <c r="AI330" s="1">
        <v>44505.69866898148</v>
      </c>
      <c r="AJ330">
        <v>408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-14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>
      <c r="A331" t="s">
        <v>802</v>
      </c>
      <c r="B331" t="s">
        <v>80</v>
      </c>
      <c r="C331" t="s">
        <v>684</v>
      </c>
      <c r="D331" t="s">
        <v>82</v>
      </c>
      <c r="E331" s="2" t="str">
        <f>HYPERLINK("capsilon://?command=openfolder&amp;siteaddress=FAM.docvelocity-na8.net&amp;folderid=FX441B1573-47B4-0427-C5D4-5DE0DCF905F7","FX21112851")</f>
        <v>FX21112851</v>
      </c>
      <c r="F331" t="s">
        <v>19</v>
      </c>
      <c r="G331" t="s">
        <v>19</v>
      </c>
      <c r="H331" t="s">
        <v>83</v>
      </c>
      <c r="I331" t="s">
        <v>803</v>
      </c>
      <c r="J331">
        <v>26</v>
      </c>
      <c r="K331" t="s">
        <v>85</v>
      </c>
      <c r="L331" t="s">
        <v>86</v>
      </c>
      <c r="M331" t="s">
        <v>87</v>
      </c>
      <c r="N331">
        <v>2</v>
      </c>
      <c r="O331" s="1">
        <v>44505.491678240738</v>
      </c>
      <c r="P331" s="1">
        <v>44505.697280092594</v>
      </c>
      <c r="Q331">
        <v>17509</v>
      </c>
      <c r="R331">
        <v>255</v>
      </c>
      <c r="S331" t="b">
        <v>0</v>
      </c>
      <c r="T331" t="s">
        <v>88</v>
      </c>
      <c r="U331" t="b">
        <v>0</v>
      </c>
      <c r="V331" t="s">
        <v>186</v>
      </c>
      <c r="W331" s="1">
        <v>44505.667280092595</v>
      </c>
      <c r="X331">
        <v>59</v>
      </c>
      <c r="Y331">
        <v>21</v>
      </c>
      <c r="Z331">
        <v>0</v>
      </c>
      <c r="AA331">
        <v>21</v>
      </c>
      <c r="AB331">
        <v>0</v>
      </c>
      <c r="AC331">
        <v>0</v>
      </c>
      <c r="AD331">
        <v>5</v>
      </c>
      <c r="AE331">
        <v>0</v>
      </c>
      <c r="AF331">
        <v>0</v>
      </c>
      <c r="AG331">
        <v>0</v>
      </c>
      <c r="AH331" t="s">
        <v>606</v>
      </c>
      <c r="AI331" s="1">
        <v>44505.697280092594</v>
      </c>
      <c r="AJ331">
        <v>174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>
      <c r="A332" t="s">
        <v>804</v>
      </c>
      <c r="B332" t="s">
        <v>80</v>
      </c>
      <c r="C332" t="s">
        <v>684</v>
      </c>
      <c r="D332" t="s">
        <v>82</v>
      </c>
      <c r="E332" s="2" t="str">
        <f>HYPERLINK("capsilon://?command=openfolder&amp;siteaddress=FAM.docvelocity-na8.net&amp;folderid=FX441B1573-47B4-0427-C5D4-5DE0DCF905F7","FX21112851")</f>
        <v>FX21112851</v>
      </c>
      <c r="F332" t="s">
        <v>19</v>
      </c>
      <c r="G332" t="s">
        <v>19</v>
      </c>
      <c r="H332" t="s">
        <v>83</v>
      </c>
      <c r="I332" t="s">
        <v>805</v>
      </c>
      <c r="J332">
        <v>26</v>
      </c>
      <c r="K332" t="s">
        <v>85</v>
      </c>
      <c r="L332" t="s">
        <v>86</v>
      </c>
      <c r="M332" t="s">
        <v>87</v>
      </c>
      <c r="N332">
        <v>2</v>
      </c>
      <c r="O332" s="1">
        <v>44505.492013888892</v>
      </c>
      <c r="P332" s="1">
        <v>44505.699976851851</v>
      </c>
      <c r="Q332">
        <v>17569</v>
      </c>
      <c r="R332">
        <v>399</v>
      </c>
      <c r="S332" t="b">
        <v>0</v>
      </c>
      <c r="T332" t="s">
        <v>88</v>
      </c>
      <c r="U332" t="b">
        <v>0</v>
      </c>
      <c r="V332" t="s">
        <v>186</v>
      </c>
      <c r="W332" s="1">
        <v>44505.669062499997</v>
      </c>
      <c r="X332">
        <v>153</v>
      </c>
      <c r="Y332">
        <v>21</v>
      </c>
      <c r="Z332">
        <v>0</v>
      </c>
      <c r="AA332">
        <v>21</v>
      </c>
      <c r="AB332">
        <v>0</v>
      </c>
      <c r="AC332">
        <v>10</v>
      </c>
      <c r="AD332">
        <v>5</v>
      </c>
      <c r="AE332">
        <v>0</v>
      </c>
      <c r="AF332">
        <v>0</v>
      </c>
      <c r="AG332">
        <v>0</v>
      </c>
      <c r="AH332" t="s">
        <v>606</v>
      </c>
      <c r="AI332" s="1">
        <v>44505.699976851851</v>
      </c>
      <c r="AJ332">
        <v>232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>
      <c r="A333" t="s">
        <v>806</v>
      </c>
      <c r="B333" t="s">
        <v>80</v>
      </c>
      <c r="C333" t="s">
        <v>754</v>
      </c>
      <c r="D333" t="s">
        <v>82</v>
      </c>
      <c r="E333" s="2" t="str">
        <f>HYPERLINK("capsilon://?command=openfolder&amp;siteaddress=FAM.docvelocity-na8.net&amp;folderid=FX8F0874FD-7E5A-D28A-AD4B-3324079E57F1","FX211013980")</f>
        <v>FX211013980</v>
      </c>
      <c r="F333" t="s">
        <v>19</v>
      </c>
      <c r="G333" t="s">
        <v>19</v>
      </c>
      <c r="H333" t="s">
        <v>83</v>
      </c>
      <c r="I333" t="s">
        <v>755</v>
      </c>
      <c r="J333">
        <v>265</v>
      </c>
      <c r="K333" t="s">
        <v>85</v>
      </c>
      <c r="L333" t="s">
        <v>86</v>
      </c>
      <c r="M333" t="s">
        <v>87</v>
      </c>
      <c r="N333">
        <v>2</v>
      </c>
      <c r="O333" s="1">
        <v>44505.505613425928</v>
      </c>
      <c r="P333" s="1">
        <v>44505.58898148148</v>
      </c>
      <c r="Q333">
        <v>4996</v>
      </c>
      <c r="R333">
        <v>2207</v>
      </c>
      <c r="S333" t="b">
        <v>0</v>
      </c>
      <c r="T333" t="s">
        <v>88</v>
      </c>
      <c r="U333" t="b">
        <v>1</v>
      </c>
      <c r="V333" t="s">
        <v>186</v>
      </c>
      <c r="W333" s="1">
        <v>44505.568067129629</v>
      </c>
      <c r="X333">
        <v>1466</v>
      </c>
      <c r="Y333">
        <v>264</v>
      </c>
      <c r="Z333">
        <v>0</v>
      </c>
      <c r="AA333">
        <v>264</v>
      </c>
      <c r="AB333">
        <v>0</v>
      </c>
      <c r="AC333">
        <v>136</v>
      </c>
      <c r="AD333">
        <v>1</v>
      </c>
      <c r="AE333">
        <v>0</v>
      </c>
      <c r="AF333">
        <v>0</v>
      </c>
      <c r="AG333">
        <v>0</v>
      </c>
      <c r="AH333" t="s">
        <v>118</v>
      </c>
      <c r="AI333" s="1">
        <v>44505.58898148148</v>
      </c>
      <c r="AJ333">
        <v>689</v>
      </c>
      <c r="AK333">
        <v>1</v>
      </c>
      <c r="AL333">
        <v>0</v>
      </c>
      <c r="AM333">
        <v>1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>
      <c r="A334" t="s">
        <v>807</v>
      </c>
      <c r="B334" t="s">
        <v>80</v>
      </c>
      <c r="C334" t="s">
        <v>808</v>
      </c>
      <c r="D334" t="s">
        <v>82</v>
      </c>
      <c r="E334" s="2" t="str">
        <f>HYPERLINK("capsilon://?command=openfolder&amp;siteaddress=FAM.docvelocity-na8.net&amp;folderid=FX688227DE-392F-853C-1663-19E7D544AAF9","FX21112184")</f>
        <v>FX21112184</v>
      </c>
      <c r="F334" t="s">
        <v>19</v>
      </c>
      <c r="G334" t="s">
        <v>19</v>
      </c>
      <c r="H334" t="s">
        <v>83</v>
      </c>
      <c r="I334" t="s">
        <v>809</v>
      </c>
      <c r="J334">
        <v>26</v>
      </c>
      <c r="K334" t="s">
        <v>85</v>
      </c>
      <c r="L334" t="s">
        <v>86</v>
      </c>
      <c r="M334" t="s">
        <v>87</v>
      </c>
      <c r="N334">
        <v>2</v>
      </c>
      <c r="O334" s="1">
        <v>44505.519259259258</v>
      </c>
      <c r="P334" s="1">
        <v>44505.702962962961</v>
      </c>
      <c r="Q334">
        <v>15285</v>
      </c>
      <c r="R334">
        <v>587</v>
      </c>
      <c r="S334" t="b">
        <v>0</v>
      </c>
      <c r="T334" t="s">
        <v>88</v>
      </c>
      <c r="U334" t="b">
        <v>0</v>
      </c>
      <c r="V334" t="s">
        <v>123</v>
      </c>
      <c r="W334" s="1">
        <v>44505.670601851853</v>
      </c>
      <c r="X334">
        <v>205</v>
      </c>
      <c r="Y334">
        <v>21</v>
      </c>
      <c r="Z334">
        <v>0</v>
      </c>
      <c r="AA334">
        <v>21</v>
      </c>
      <c r="AB334">
        <v>0</v>
      </c>
      <c r="AC334">
        <v>6</v>
      </c>
      <c r="AD334">
        <v>5</v>
      </c>
      <c r="AE334">
        <v>0</v>
      </c>
      <c r="AF334">
        <v>0</v>
      </c>
      <c r="AG334">
        <v>0</v>
      </c>
      <c r="AH334" t="s">
        <v>90</v>
      </c>
      <c r="AI334" s="1">
        <v>44505.702962962961</v>
      </c>
      <c r="AJ334">
        <v>370</v>
      </c>
      <c r="AK334">
        <v>1</v>
      </c>
      <c r="AL334">
        <v>0</v>
      </c>
      <c r="AM334">
        <v>1</v>
      </c>
      <c r="AN334">
        <v>0</v>
      </c>
      <c r="AO334">
        <v>1</v>
      </c>
      <c r="AP334">
        <v>4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>
      <c r="A335" t="s">
        <v>810</v>
      </c>
      <c r="B335" t="s">
        <v>80</v>
      </c>
      <c r="C335" t="s">
        <v>808</v>
      </c>
      <c r="D335" t="s">
        <v>82</v>
      </c>
      <c r="E335" s="2" t="str">
        <f>HYPERLINK("capsilon://?command=openfolder&amp;siteaddress=FAM.docvelocity-na8.net&amp;folderid=FX688227DE-392F-853C-1663-19E7D544AAF9","FX21112184")</f>
        <v>FX21112184</v>
      </c>
      <c r="F335" t="s">
        <v>19</v>
      </c>
      <c r="G335" t="s">
        <v>19</v>
      </c>
      <c r="H335" t="s">
        <v>83</v>
      </c>
      <c r="I335" t="s">
        <v>811</v>
      </c>
      <c r="J335">
        <v>48</v>
      </c>
      <c r="K335" t="s">
        <v>85</v>
      </c>
      <c r="L335" t="s">
        <v>86</v>
      </c>
      <c r="M335" t="s">
        <v>87</v>
      </c>
      <c r="N335">
        <v>1</v>
      </c>
      <c r="O335" s="1">
        <v>44505.51971064815</v>
      </c>
      <c r="P335" s="1">
        <v>44505.645046296297</v>
      </c>
      <c r="Q335">
        <v>10435</v>
      </c>
      <c r="R335">
        <v>394</v>
      </c>
      <c r="S335" t="b">
        <v>0</v>
      </c>
      <c r="T335" t="s">
        <v>88</v>
      </c>
      <c r="U335" t="b">
        <v>0</v>
      </c>
      <c r="V335" t="s">
        <v>94</v>
      </c>
      <c r="W335" s="1">
        <v>44505.645046296297</v>
      </c>
      <c r="X335">
        <v>394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48</v>
      </c>
      <c r="AE335">
        <v>44</v>
      </c>
      <c r="AF335">
        <v>0</v>
      </c>
      <c r="AG335">
        <v>2</v>
      </c>
      <c r="AH335" t="s">
        <v>88</v>
      </c>
      <c r="AI335" t="s">
        <v>88</v>
      </c>
      <c r="AJ335" t="s">
        <v>88</v>
      </c>
      <c r="AK335" t="s">
        <v>88</v>
      </c>
      <c r="AL335" t="s">
        <v>88</v>
      </c>
      <c r="AM335" t="s">
        <v>88</v>
      </c>
      <c r="AN335" t="s">
        <v>88</v>
      </c>
      <c r="AO335" t="s">
        <v>88</v>
      </c>
      <c r="AP335" t="s">
        <v>88</v>
      </c>
      <c r="AQ335" t="s">
        <v>88</v>
      </c>
      <c r="AR335" t="s">
        <v>88</v>
      </c>
      <c r="AS335" t="s">
        <v>88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>
      <c r="A336" t="s">
        <v>812</v>
      </c>
      <c r="B336" t="s">
        <v>80</v>
      </c>
      <c r="C336" t="s">
        <v>813</v>
      </c>
      <c r="D336" t="s">
        <v>82</v>
      </c>
      <c r="E336" s="2" t="str">
        <f>HYPERLINK("capsilon://?command=openfolder&amp;siteaddress=FAM.docvelocity-na8.net&amp;folderid=FX34A733F3-5F4E-8884-3F0E-8DFDCB4BFD20","FX21111776")</f>
        <v>FX21111776</v>
      </c>
      <c r="F336" t="s">
        <v>19</v>
      </c>
      <c r="G336" t="s">
        <v>19</v>
      </c>
      <c r="H336" t="s">
        <v>83</v>
      </c>
      <c r="I336" t="s">
        <v>814</v>
      </c>
      <c r="J336">
        <v>136</v>
      </c>
      <c r="K336" t="s">
        <v>85</v>
      </c>
      <c r="L336" t="s">
        <v>86</v>
      </c>
      <c r="M336" t="s">
        <v>87</v>
      </c>
      <c r="N336">
        <v>1</v>
      </c>
      <c r="O336" s="1">
        <v>44505.522037037037</v>
      </c>
      <c r="P336" s="1">
        <v>44505.694490740738</v>
      </c>
      <c r="Q336">
        <v>14248</v>
      </c>
      <c r="R336">
        <v>652</v>
      </c>
      <c r="S336" t="b">
        <v>0</v>
      </c>
      <c r="T336" t="s">
        <v>88</v>
      </c>
      <c r="U336" t="b">
        <v>0</v>
      </c>
      <c r="V336" t="s">
        <v>94</v>
      </c>
      <c r="W336" s="1">
        <v>44505.694490740738</v>
      </c>
      <c r="X336">
        <v>367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136</v>
      </c>
      <c r="AE336">
        <v>127</v>
      </c>
      <c r="AF336">
        <v>0</v>
      </c>
      <c r="AG336">
        <v>4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>
      <c r="A337" t="s">
        <v>815</v>
      </c>
      <c r="B337" t="s">
        <v>80</v>
      </c>
      <c r="C337" t="s">
        <v>816</v>
      </c>
      <c r="D337" t="s">
        <v>82</v>
      </c>
      <c r="E337" s="2" t="str">
        <f>HYPERLINK("capsilon://?command=openfolder&amp;siteaddress=FAM.docvelocity-na8.net&amp;folderid=FXD0F56513-F8AF-99FA-B549-3B78F5EC0AD0","FX2111125")</f>
        <v>FX2111125</v>
      </c>
      <c r="F337" t="s">
        <v>19</v>
      </c>
      <c r="G337" t="s">
        <v>19</v>
      </c>
      <c r="H337" t="s">
        <v>83</v>
      </c>
      <c r="I337" t="s">
        <v>817</v>
      </c>
      <c r="J337">
        <v>102</v>
      </c>
      <c r="K337" t="s">
        <v>85</v>
      </c>
      <c r="L337" t="s">
        <v>86</v>
      </c>
      <c r="M337" t="s">
        <v>87</v>
      </c>
      <c r="N337">
        <v>1</v>
      </c>
      <c r="O337" s="1">
        <v>44505.528182870374</v>
      </c>
      <c r="P337" s="1">
        <v>44505.701018518521</v>
      </c>
      <c r="Q337">
        <v>14343</v>
      </c>
      <c r="R337">
        <v>590</v>
      </c>
      <c r="S337" t="b">
        <v>0</v>
      </c>
      <c r="T337" t="s">
        <v>88</v>
      </c>
      <c r="U337" t="b">
        <v>0</v>
      </c>
      <c r="V337" t="s">
        <v>117</v>
      </c>
      <c r="W337" s="1">
        <v>44505.701018518521</v>
      </c>
      <c r="X337">
        <v>332</v>
      </c>
      <c r="Y337">
        <v>44</v>
      </c>
      <c r="Z337">
        <v>0</v>
      </c>
      <c r="AA337">
        <v>44</v>
      </c>
      <c r="AB337">
        <v>0</v>
      </c>
      <c r="AC337">
        <v>25</v>
      </c>
      <c r="AD337">
        <v>58</v>
      </c>
      <c r="AE337">
        <v>0</v>
      </c>
      <c r="AF337">
        <v>0</v>
      </c>
      <c r="AG337">
        <v>2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>
      <c r="A338" t="s">
        <v>818</v>
      </c>
      <c r="B338" t="s">
        <v>80</v>
      </c>
      <c r="C338" t="s">
        <v>757</v>
      </c>
      <c r="D338" t="s">
        <v>82</v>
      </c>
      <c r="E338" s="2" t="str">
        <f>HYPERLINK("capsilon://?command=openfolder&amp;siteaddress=FAM.docvelocity-na8.net&amp;folderid=FX94689A60-63B0-76FA-7637-126154BCDEDD","FX2111518")</f>
        <v>FX2111518</v>
      </c>
      <c r="F338" t="s">
        <v>19</v>
      </c>
      <c r="G338" t="s">
        <v>19</v>
      </c>
      <c r="H338" t="s">
        <v>83</v>
      </c>
      <c r="I338" t="s">
        <v>758</v>
      </c>
      <c r="J338">
        <v>270</v>
      </c>
      <c r="K338" t="s">
        <v>85</v>
      </c>
      <c r="L338" t="s">
        <v>86</v>
      </c>
      <c r="M338" t="s">
        <v>87</v>
      </c>
      <c r="N338">
        <v>2</v>
      </c>
      <c r="O338" s="1">
        <v>44505.528657407405</v>
      </c>
      <c r="P338" s="1">
        <v>44505.600173611114</v>
      </c>
      <c r="Q338">
        <v>3710</v>
      </c>
      <c r="R338">
        <v>2469</v>
      </c>
      <c r="S338" t="b">
        <v>0</v>
      </c>
      <c r="T338" t="s">
        <v>88</v>
      </c>
      <c r="U338" t="b">
        <v>1</v>
      </c>
      <c r="V338" t="s">
        <v>117</v>
      </c>
      <c r="W338" s="1">
        <v>44505.579375000001</v>
      </c>
      <c r="X338">
        <v>1493</v>
      </c>
      <c r="Y338">
        <v>302</v>
      </c>
      <c r="Z338">
        <v>0</v>
      </c>
      <c r="AA338">
        <v>302</v>
      </c>
      <c r="AB338">
        <v>0</v>
      </c>
      <c r="AC338">
        <v>178</v>
      </c>
      <c r="AD338">
        <v>-32</v>
      </c>
      <c r="AE338">
        <v>0</v>
      </c>
      <c r="AF338">
        <v>0</v>
      </c>
      <c r="AG338">
        <v>0</v>
      </c>
      <c r="AH338" t="s">
        <v>118</v>
      </c>
      <c r="AI338" s="1">
        <v>44505.600173611114</v>
      </c>
      <c r="AJ338">
        <v>967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-32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>
      <c r="A339" t="s">
        <v>819</v>
      </c>
      <c r="B339" t="s">
        <v>80</v>
      </c>
      <c r="C339" t="s">
        <v>820</v>
      </c>
      <c r="D339" t="s">
        <v>82</v>
      </c>
      <c r="E339" s="2" t="str">
        <f>HYPERLINK("capsilon://?command=openfolder&amp;siteaddress=FAM.docvelocity-na8.net&amp;folderid=FXD3FAB762-2B89-5B1C-1221-16AAC3564311","FX211013596")</f>
        <v>FX211013596</v>
      </c>
      <c r="F339" t="s">
        <v>19</v>
      </c>
      <c r="G339" t="s">
        <v>19</v>
      </c>
      <c r="H339" t="s">
        <v>83</v>
      </c>
      <c r="I339" t="s">
        <v>821</v>
      </c>
      <c r="J339">
        <v>26</v>
      </c>
      <c r="K339" t="s">
        <v>85</v>
      </c>
      <c r="L339" t="s">
        <v>86</v>
      </c>
      <c r="M339" t="s">
        <v>87</v>
      </c>
      <c r="N339">
        <v>2</v>
      </c>
      <c r="O339" s="1">
        <v>44505.530451388891</v>
      </c>
      <c r="P339" s="1">
        <v>44505.702465277776</v>
      </c>
      <c r="Q339">
        <v>14326</v>
      </c>
      <c r="R339">
        <v>536</v>
      </c>
      <c r="S339" t="b">
        <v>0</v>
      </c>
      <c r="T339" t="s">
        <v>88</v>
      </c>
      <c r="U339" t="b">
        <v>0</v>
      </c>
      <c r="V339" t="s">
        <v>123</v>
      </c>
      <c r="W339" s="1">
        <v>44505.674328703702</v>
      </c>
      <c r="X339">
        <v>322</v>
      </c>
      <c r="Y339">
        <v>21</v>
      </c>
      <c r="Z339">
        <v>0</v>
      </c>
      <c r="AA339">
        <v>21</v>
      </c>
      <c r="AB339">
        <v>0</v>
      </c>
      <c r="AC339">
        <v>1</v>
      </c>
      <c r="AD339">
        <v>5</v>
      </c>
      <c r="AE339">
        <v>0</v>
      </c>
      <c r="AF339">
        <v>0</v>
      </c>
      <c r="AG339">
        <v>0</v>
      </c>
      <c r="AH339" t="s">
        <v>606</v>
      </c>
      <c r="AI339" s="1">
        <v>44505.702465277776</v>
      </c>
      <c r="AJ339">
        <v>214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5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>
      <c r="A340" t="s">
        <v>822</v>
      </c>
      <c r="B340" t="s">
        <v>80</v>
      </c>
      <c r="C340" t="s">
        <v>820</v>
      </c>
      <c r="D340" t="s">
        <v>82</v>
      </c>
      <c r="E340" s="2" t="str">
        <f>HYPERLINK("capsilon://?command=openfolder&amp;siteaddress=FAM.docvelocity-na8.net&amp;folderid=FXD3FAB762-2B89-5B1C-1221-16AAC3564311","FX211013596")</f>
        <v>FX211013596</v>
      </c>
      <c r="F340" t="s">
        <v>19</v>
      </c>
      <c r="G340" t="s">
        <v>19</v>
      </c>
      <c r="H340" t="s">
        <v>83</v>
      </c>
      <c r="I340" t="s">
        <v>823</v>
      </c>
      <c r="J340">
        <v>26</v>
      </c>
      <c r="K340" t="s">
        <v>85</v>
      </c>
      <c r="L340" t="s">
        <v>86</v>
      </c>
      <c r="M340" t="s">
        <v>87</v>
      </c>
      <c r="N340">
        <v>2</v>
      </c>
      <c r="O340" s="1">
        <v>44505.534398148149</v>
      </c>
      <c r="P340" s="1">
        <v>44505.705254629633</v>
      </c>
      <c r="Q340">
        <v>14369</v>
      </c>
      <c r="R340">
        <v>393</v>
      </c>
      <c r="S340" t="b">
        <v>0</v>
      </c>
      <c r="T340" t="s">
        <v>88</v>
      </c>
      <c r="U340" t="b">
        <v>0</v>
      </c>
      <c r="V340" t="s">
        <v>131</v>
      </c>
      <c r="W340" s="1">
        <v>44505.672673611109</v>
      </c>
      <c r="X340">
        <v>153</v>
      </c>
      <c r="Y340">
        <v>21</v>
      </c>
      <c r="Z340">
        <v>0</v>
      </c>
      <c r="AA340">
        <v>21</v>
      </c>
      <c r="AB340">
        <v>0</v>
      </c>
      <c r="AC340">
        <v>7</v>
      </c>
      <c r="AD340">
        <v>5</v>
      </c>
      <c r="AE340">
        <v>0</v>
      </c>
      <c r="AF340">
        <v>0</v>
      </c>
      <c r="AG340">
        <v>0</v>
      </c>
      <c r="AH340" t="s">
        <v>606</v>
      </c>
      <c r="AI340" s="1">
        <v>44505.705254629633</v>
      </c>
      <c r="AJ340">
        <v>240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5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>
      <c r="A341" t="s">
        <v>824</v>
      </c>
      <c r="B341" t="s">
        <v>80</v>
      </c>
      <c r="C341" t="s">
        <v>820</v>
      </c>
      <c r="D341" t="s">
        <v>82</v>
      </c>
      <c r="E341" s="2" t="str">
        <f>HYPERLINK("capsilon://?command=openfolder&amp;siteaddress=FAM.docvelocity-na8.net&amp;folderid=FXD3FAB762-2B89-5B1C-1221-16AAC3564311","FX211013596")</f>
        <v>FX211013596</v>
      </c>
      <c r="F341" t="s">
        <v>19</v>
      </c>
      <c r="G341" t="s">
        <v>19</v>
      </c>
      <c r="H341" t="s">
        <v>83</v>
      </c>
      <c r="I341" t="s">
        <v>825</v>
      </c>
      <c r="J341">
        <v>26</v>
      </c>
      <c r="K341" t="s">
        <v>85</v>
      </c>
      <c r="L341" t="s">
        <v>86</v>
      </c>
      <c r="M341" t="s">
        <v>87</v>
      </c>
      <c r="N341">
        <v>2</v>
      </c>
      <c r="O341" s="1">
        <v>44505.535138888888</v>
      </c>
      <c r="P341" s="1">
        <v>44505.707303240742</v>
      </c>
      <c r="Q341">
        <v>14316</v>
      </c>
      <c r="R341">
        <v>559</v>
      </c>
      <c r="S341" t="b">
        <v>0</v>
      </c>
      <c r="T341" t="s">
        <v>88</v>
      </c>
      <c r="U341" t="b">
        <v>0</v>
      </c>
      <c r="V341" t="s">
        <v>186</v>
      </c>
      <c r="W341" s="1">
        <v>44505.673067129632</v>
      </c>
      <c r="X341">
        <v>185</v>
      </c>
      <c r="Y341">
        <v>21</v>
      </c>
      <c r="Z341">
        <v>0</v>
      </c>
      <c r="AA341">
        <v>21</v>
      </c>
      <c r="AB341">
        <v>0</v>
      </c>
      <c r="AC341">
        <v>18</v>
      </c>
      <c r="AD341">
        <v>5</v>
      </c>
      <c r="AE341">
        <v>0</v>
      </c>
      <c r="AF341">
        <v>0</v>
      </c>
      <c r="AG341">
        <v>0</v>
      </c>
      <c r="AH341" t="s">
        <v>90</v>
      </c>
      <c r="AI341" s="1">
        <v>44505.707303240742</v>
      </c>
      <c r="AJ341">
        <v>374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>
      <c r="A342" t="s">
        <v>826</v>
      </c>
      <c r="B342" t="s">
        <v>80</v>
      </c>
      <c r="C342" t="s">
        <v>820</v>
      </c>
      <c r="D342" t="s">
        <v>82</v>
      </c>
      <c r="E342" s="2" t="str">
        <f>HYPERLINK("capsilon://?command=openfolder&amp;siteaddress=FAM.docvelocity-na8.net&amp;folderid=FXD3FAB762-2B89-5B1C-1221-16AAC3564311","FX211013596")</f>
        <v>FX211013596</v>
      </c>
      <c r="F342" t="s">
        <v>19</v>
      </c>
      <c r="G342" t="s">
        <v>19</v>
      </c>
      <c r="H342" t="s">
        <v>83</v>
      </c>
      <c r="I342" t="s">
        <v>827</v>
      </c>
      <c r="J342">
        <v>26</v>
      </c>
      <c r="K342" t="s">
        <v>85</v>
      </c>
      <c r="L342" t="s">
        <v>86</v>
      </c>
      <c r="M342" t="s">
        <v>87</v>
      </c>
      <c r="N342">
        <v>2</v>
      </c>
      <c r="O342" s="1">
        <v>44505.535393518519</v>
      </c>
      <c r="P342" s="1">
        <v>44505.707453703704</v>
      </c>
      <c r="Q342">
        <v>14594</v>
      </c>
      <c r="R342">
        <v>272</v>
      </c>
      <c r="S342" t="b">
        <v>0</v>
      </c>
      <c r="T342" t="s">
        <v>88</v>
      </c>
      <c r="U342" t="b">
        <v>0</v>
      </c>
      <c r="V342" t="s">
        <v>131</v>
      </c>
      <c r="W342" s="1">
        <v>44505.673900462964</v>
      </c>
      <c r="X342">
        <v>83</v>
      </c>
      <c r="Y342">
        <v>21</v>
      </c>
      <c r="Z342">
        <v>0</v>
      </c>
      <c r="AA342">
        <v>21</v>
      </c>
      <c r="AB342">
        <v>0</v>
      </c>
      <c r="AC342">
        <v>5</v>
      </c>
      <c r="AD342">
        <v>5</v>
      </c>
      <c r="AE342">
        <v>0</v>
      </c>
      <c r="AF342">
        <v>0</v>
      </c>
      <c r="AG342">
        <v>0</v>
      </c>
      <c r="AH342" t="s">
        <v>606</v>
      </c>
      <c r="AI342" s="1">
        <v>44505.707453703704</v>
      </c>
      <c r="AJ342">
        <v>189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>
      <c r="A343" t="s">
        <v>828</v>
      </c>
      <c r="B343" t="s">
        <v>80</v>
      </c>
      <c r="C343" t="s">
        <v>820</v>
      </c>
      <c r="D343" t="s">
        <v>82</v>
      </c>
      <c r="E343" s="2" t="str">
        <f>HYPERLINK("capsilon://?command=openfolder&amp;siteaddress=FAM.docvelocity-na8.net&amp;folderid=FXD3FAB762-2B89-5B1C-1221-16AAC3564311","FX211013596")</f>
        <v>FX211013596</v>
      </c>
      <c r="F343" t="s">
        <v>19</v>
      </c>
      <c r="G343" t="s">
        <v>19</v>
      </c>
      <c r="H343" t="s">
        <v>83</v>
      </c>
      <c r="I343" t="s">
        <v>829</v>
      </c>
      <c r="J343">
        <v>26</v>
      </c>
      <c r="K343" t="s">
        <v>85</v>
      </c>
      <c r="L343" t="s">
        <v>86</v>
      </c>
      <c r="M343" t="s">
        <v>87</v>
      </c>
      <c r="N343">
        <v>2</v>
      </c>
      <c r="O343" s="1">
        <v>44505.535520833335</v>
      </c>
      <c r="P343" s="1">
        <v>44505.760659722226</v>
      </c>
      <c r="Q343">
        <v>19100</v>
      </c>
      <c r="R343">
        <v>352</v>
      </c>
      <c r="S343" t="b">
        <v>0</v>
      </c>
      <c r="T343" t="s">
        <v>88</v>
      </c>
      <c r="U343" t="b">
        <v>0</v>
      </c>
      <c r="V343" t="s">
        <v>186</v>
      </c>
      <c r="W343" s="1">
        <v>44505.674375000002</v>
      </c>
      <c r="X343">
        <v>112</v>
      </c>
      <c r="Y343">
        <v>21</v>
      </c>
      <c r="Z343">
        <v>0</v>
      </c>
      <c r="AA343">
        <v>21</v>
      </c>
      <c r="AB343">
        <v>0</v>
      </c>
      <c r="AC343">
        <v>4</v>
      </c>
      <c r="AD343">
        <v>5</v>
      </c>
      <c r="AE343">
        <v>0</v>
      </c>
      <c r="AF343">
        <v>0</v>
      </c>
      <c r="AG343">
        <v>0</v>
      </c>
      <c r="AH343" t="s">
        <v>118</v>
      </c>
      <c r="AI343" s="1">
        <v>44505.760659722226</v>
      </c>
      <c r="AJ343">
        <v>240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>
      <c r="A344" t="s">
        <v>830</v>
      </c>
      <c r="B344" t="s">
        <v>80</v>
      </c>
      <c r="C344" t="s">
        <v>820</v>
      </c>
      <c r="D344" t="s">
        <v>82</v>
      </c>
      <c r="E344" s="2" t="str">
        <f>HYPERLINK("capsilon://?command=openfolder&amp;siteaddress=FAM.docvelocity-na8.net&amp;folderid=FXD3FAB762-2B89-5B1C-1221-16AAC3564311","FX211013596")</f>
        <v>FX211013596</v>
      </c>
      <c r="F344" t="s">
        <v>19</v>
      </c>
      <c r="G344" t="s">
        <v>19</v>
      </c>
      <c r="H344" t="s">
        <v>83</v>
      </c>
      <c r="I344" t="s">
        <v>831</v>
      </c>
      <c r="J344">
        <v>26</v>
      </c>
      <c r="K344" t="s">
        <v>85</v>
      </c>
      <c r="L344" t="s">
        <v>86</v>
      </c>
      <c r="M344" t="s">
        <v>87</v>
      </c>
      <c r="N344">
        <v>2</v>
      </c>
      <c r="O344" s="1">
        <v>44505.535775462966</v>
      </c>
      <c r="P344" s="1">
        <v>44505.767523148148</v>
      </c>
      <c r="Q344">
        <v>19803</v>
      </c>
      <c r="R344">
        <v>220</v>
      </c>
      <c r="S344" t="b">
        <v>0</v>
      </c>
      <c r="T344" t="s">
        <v>88</v>
      </c>
      <c r="U344" t="b">
        <v>0</v>
      </c>
      <c r="V344" t="s">
        <v>131</v>
      </c>
      <c r="W344" s="1">
        <v>44505.675254629627</v>
      </c>
      <c r="X344">
        <v>117</v>
      </c>
      <c r="Y344">
        <v>21</v>
      </c>
      <c r="Z344">
        <v>0</v>
      </c>
      <c r="AA344">
        <v>21</v>
      </c>
      <c r="AB344">
        <v>0</v>
      </c>
      <c r="AC344">
        <v>7</v>
      </c>
      <c r="AD344">
        <v>5</v>
      </c>
      <c r="AE344">
        <v>0</v>
      </c>
      <c r="AF344">
        <v>0</v>
      </c>
      <c r="AG344">
        <v>0</v>
      </c>
      <c r="AH344" t="s">
        <v>118</v>
      </c>
      <c r="AI344" s="1">
        <v>44505.767523148148</v>
      </c>
      <c r="AJ344">
        <v>103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5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>
      <c r="A345" t="s">
        <v>832</v>
      </c>
      <c r="B345" t="s">
        <v>80</v>
      </c>
      <c r="C345" t="s">
        <v>820</v>
      </c>
      <c r="D345" t="s">
        <v>82</v>
      </c>
      <c r="E345" s="2" t="str">
        <f>HYPERLINK("capsilon://?command=openfolder&amp;siteaddress=FAM.docvelocity-na8.net&amp;folderid=FXD3FAB762-2B89-5B1C-1221-16AAC3564311","FX211013596")</f>
        <v>FX211013596</v>
      </c>
      <c r="F345" t="s">
        <v>19</v>
      </c>
      <c r="G345" t="s">
        <v>19</v>
      </c>
      <c r="H345" t="s">
        <v>83</v>
      </c>
      <c r="I345" t="s">
        <v>833</v>
      </c>
      <c r="J345">
        <v>26</v>
      </c>
      <c r="K345" t="s">
        <v>85</v>
      </c>
      <c r="L345" t="s">
        <v>86</v>
      </c>
      <c r="M345" t="s">
        <v>87</v>
      </c>
      <c r="N345">
        <v>2</v>
      </c>
      <c r="O345" s="1">
        <v>44505.535937499997</v>
      </c>
      <c r="P345" s="1">
        <v>44505.768703703703</v>
      </c>
      <c r="Q345">
        <v>19906</v>
      </c>
      <c r="R345">
        <v>205</v>
      </c>
      <c r="S345" t="b">
        <v>0</v>
      </c>
      <c r="T345" t="s">
        <v>88</v>
      </c>
      <c r="U345" t="b">
        <v>0</v>
      </c>
      <c r="V345" t="s">
        <v>186</v>
      </c>
      <c r="W345" s="1">
        <v>44505.67559027778</v>
      </c>
      <c r="X345">
        <v>104</v>
      </c>
      <c r="Y345">
        <v>21</v>
      </c>
      <c r="Z345">
        <v>0</v>
      </c>
      <c r="AA345">
        <v>21</v>
      </c>
      <c r="AB345">
        <v>0</v>
      </c>
      <c r="AC345">
        <v>4</v>
      </c>
      <c r="AD345">
        <v>5</v>
      </c>
      <c r="AE345">
        <v>0</v>
      </c>
      <c r="AF345">
        <v>0</v>
      </c>
      <c r="AG345">
        <v>0</v>
      </c>
      <c r="AH345" t="s">
        <v>118</v>
      </c>
      <c r="AI345" s="1">
        <v>44505.768703703703</v>
      </c>
      <c r="AJ345">
        <v>101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5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>
      <c r="A346" t="s">
        <v>834</v>
      </c>
      <c r="B346" t="s">
        <v>80</v>
      </c>
      <c r="C346" t="s">
        <v>820</v>
      </c>
      <c r="D346" t="s">
        <v>82</v>
      </c>
      <c r="E346" s="2" t="str">
        <f>HYPERLINK("capsilon://?command=openfolder&amp;siteaddress=FAM.docvelocity-na8.net&amp;folderid=FXD3FAB762-2B89-5B1C-1221-16AAC3564311","FX211013596")</f>
        <v>FX211013596</v>
      </c>
      <c r="F346" t="s">
        <v>19</v>
      </c>
      <c r="G346" t="s">
        <v>19</v>
      </c>
      <c r="H346" t="s">
        <v>83</v>
      </c>
      <c r="I346" t="s">
        <v>835</v>
      </c>
      <c r="J346">
        <v>58</v>
      </c>
      <c r="K346" t="s">
        <v>85</v>
      </c>
      <c r="L346" t="s">
        <v>86</v>
      </c>
      <c r="M346" t="s">
        <v>87</v>
      </c>
      <c r="N346">
        <v>1</v>
      </c>
      <c r="O346" s="1">
        <v>44505.537812499999</v>
      </c>
      <c r="P346" s="1">
        <v>44505.697546296295</v>
      </c>
      <c r="Q346">
        <v>13632</v>
      </c>
      <c r="R346">
        <v>169</v>
      </c>
      <c r="S346" t="b">
        <v>0</v>
      </c>
      <c r="T346" t="s">
        <v>88</v>
      </c>
      <c r="U346" t="b">
        <v>0</v>
      </c>
      <c r="V346" t="s">
        <v>94</v>
      </c>
      <c r="W346" s="1">
        <v>44505.697546296295</v>
      </c>
      <c r="X346">
        <v>83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58</v>
      </c>
      <c r="AE346">
        <v>54</v>
      </c>
      <c r="AF346">
        <v>0</v>
      </c>
      <c r="AG346">
        <v>2</v>
      </c>
      <c r="AH346" t="s">
        <v>88</v>
      </c>
      <c r="AI346" t="s">
        <v>88</v>
      </c>
      <c r="AJ346" t="s">
        <v>88</v>
      </c>
      <c r="AK346" t="s">
        <v>88</v>
      </c>
      <c r="AL346" t="s">
        <v>88</v>
      </c>
      <c r="AM346" t="s">
        <v>88</v>
      </c>
      <c r="AN346" t="s">
        <v>88</v>
      </c>
      <c r="AO346" t="s">
        <v>88</v>
      </c>
      <c r="AP346" t="s">
        <v>88</v>
      </c>
      <c r="AQ346" t="s">
        <v>88</v>
      </c>
      <c r="AR346" t="s">
        <v>88</v>
      </c>
      <c r="AS346" t="s">
        <v>88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>
      <c r="A347" t="s">
        <v>836</v>
      </c>
      <c r="B347" t="s">
        <v>80</v>
      </c>
      <c r="C347" t="s">
        <v>820</v>
      </c>
      <c r="D347" t="s">
        <v>82</v>
      </c>
      <c r="E347" s="2" t="str">
        <f>HYPERLINK("capsilon://?command=openfolder&amp;siteaddress=FAM.docvelocity-na8.net&amp;folderid=FXD3FAB762-2B89-5B1C-1221-16AAC3564311","FX211013596")</f>
        <v>FX211013596</v>
      </c>
      <c r="F347" t="s">
        <v>19</v>
      </c>
      <c r="G347" t="s">
        <v>19</v>
      </c>
      <c r="H347" t="s">
        <v>83</v>
      </c>
      <c r="I347" t="s">
        <v>837</v>
      </c>
      <c r="J347">
        <v>136</v>
      </c>
      <c r="K347" t="s">
        <v>85</v>
      </c>
      <c r="L347" t="s">
        <v>86</v>
      </c>
      <c r="M347" t="s">
        <v>87</v>
      </c>
      <c r="N347">
        <v>1</v>
      </c>
      <c r="O347" s="1">
        <v>44505.537824074076</v>
      </c>
      <c r="P347" s="1">
        <v>44505.732175925928</v>
      </c>
      <c r="Q347">
        <v>13829</v>
      </c>
      <c r="R347">
        <v>2963</v>
      </c>
      <c r="S347" t="b">
        <v>0</v>
      </c>
      <c r="T347" t="s">
        <v>88</v>
      </c>
      <c r="U347" t="b">
        <v>0</v>
      </c>
      <c r="V347" t="s">
        <v>94</v>
      </c>
      <c r="W347" s="1">
        <v>44505.732175925928</v>
      </c>
      <c r="X347">
        <v>2851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136</v>
      </c>
      <c r="AE347">
        <v>132</v>
      </c>
      <c r="AF347">
        <v>0</v>
      </c>
      <c r="AG347">
        <v>4</v>
      </c>
      <c r="AH347" t="s">
        <v>88</v>
      </c>
      <c r="AI347" t="s">
        <v>88</v>
      </c>
      <c r="AJ347" t="s">
        <v>88</v>
      </c>
      <c r="AK347" t="s">
        <v>88</v>
      </c>
      <c r="AL347" t="s">
        <v>88</v>
      </c>
      <c r="AM347" t="s">
        <v>88</v>
      </c>
      <c r="AN347" t="s">
        <v>88</v>
      </c>
      <c r="AO347" t="s">
        <v>88</v>
      </c>
      <c r="AP347" t="s">
        <v>88</v>
      </c>
      <c r="AQ347" t="s">
        <v>88</v>
      </c>
      <c r="AR347" t="s">
        <v>88</v>
      </c>
      <c r="AS347" t="s">
        <v>88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>
      <c r="A348" t="s">
        <v>838</v>
      </c>
      <c r="B348" t="s">
        <v>80</v>
      </c>
      <c r="C348" t="s">
        <v>495</v>
      </c>
      <c r="D348" t="s">
        <v>82</v>
      </c>
      <c r="E348" s="2" t="str">
        <f>HYPERLINK("capsilon://?command=openfolder&amp;siteaddress=FAM.docvelocity-na8.net&amp;folderid=FXC5B9A470-6B28-585F-7956-ECD6927F6C55","FX21111291")</f>
        <v>FX21111291</v>
      </c>
      <c r="F348" t="s">
        <v>19</v>
      </c>
      <c r="G348" t="s">
        <v>19</v>
      </c>
      <c r="H348" t="s">
        <v>83</v>
      </c>
      <c r="I348" t="s">
        <v>839</v>
      </c>
      <c r="J348">
        <v>61</v>
      </c>
      <c r="K348" t="s">
        <v>85</v>
      </c>
      <c r="L348" t="s">
        <v>86</v>
      </c>
      <c r="M348" t="s">
        <v>87</v>
      </c>
      <c r="N348">
        <v>2</v>
      </c>
      <c r="O348" s="1">
        <v>44505.538993055554</v>
      </c>
      <c r="P348" s="1">
        <v>44505.771053240744</v>
      </c>
      <c r="Q348">
        <v>18577</v>
      </c>
      <c r="R348">
        <v>1473</v>
      </c>
      <c r="S348" t="b">
        <v>0</v>
      </c>
      <c r="T348" t="s">
        <v>88</v>
      </c>
      <c r="U348" t="b">
        <v>0</v>
      </c>
      <c r="V348" t="s">
        <v>123</v>
      </c>
      <c r="W348" s="1">
        <v>44505.690115740741</v>
      </c>
      <c r="X348">
        <v>1271</v>
      </c>
      <c r="Y348">
        <v>63</v>
      </c>
      <c r="Z348">
        <v>0</v>
      </c>
      <c r="AA348">
        <v>63</v>
      </c>
      <c r="AB348">
        <v>0</v>
      </c>
      <c r="AC348">
        <v>45</v>
      </c>
      <c r="AD348">
        <v>-2</v>
      </c>
      <c r="AE348">
        <v>0</v>
      </c>
      <c r="AF348">
        <v>0</v>
      </c>
      <c r="AG348">
        <v>0</v>
      </c>
      <c r="AH348" t="s">
        <v>118</v>
      </c>
      <c r="AI348" s="1">
        <v>44505.771053240744</v>
      </c>
      <c r="AJ348">
        <v>202</v>
      </c>
      <c r="AK348">
        <v>2</v>
      </c>
      <c r="AL348">
        <v>0</v>
      </c>
      <c r="AM348">
        <v>2</v>
      </c>
      <c r="AN348">
        <v>0</v>
      </c>
      <c r="AO348">
        <v>2</v>
      </c>
      <c r="AP348">
        <v>-4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>
      <c r="A349" t="s">
        <v>840</v>
      </c>
      <c r="B349" t="s">
        <v>80</v>
      </c>
      <c r="C349" t="s">
        <v>495</v>
      </c>
      <c r="D349" t="s">
        <v>82</v>
      </c>
      <c r="E349" s="2" t="str">
        <f>HYPERLINK("capsilon://?command=openfolder&amp;siteaddress=FAM.docvelocity-na8.net&amp;folderid=FXC5B9A470-6B28-585F-7956-ECD6927F6C55","FX21111291")</f>
        <v>FX21111291</v>
      </c>
      <c r="F349" t="s">
        <v>19</v>
      </c>
      <c r="G349" t="s">
        <v>19</v>
      </c>
      <c r="H349" t="s">
        <v>83</v>
      </c>
      <c r="I349" t="s">
        <v>841</v>
      </c>
      <c r="J349">
        <v>56</v>
      </c>
      <c r="K349" t="s">
        <v>85</v>
      </c>
      <c r="L349" t="s">
        <v>86</v>
      </c>
      <c r="M349" t="s">
        <v>87</v>
      </c>
      <c r="N349">
        <v>2</v>
      </c>
      <c r="O349" s="1">
        <v>44505.539189814815</v>
      </c>
      <c r="P349" s="1">
        <v>44505.772916666669</v>
      </c>
      <c r="Q349">
        <v>19550</v>
      </c>
      <c r="R349">
        <v>644</v>
      </c>
      <c r="S349" t="b">
        <v>0</v>
      </c>
      <c r="T349" t="s">
        <v>88</v>
      </c>
      <c r="U349" t="b">
        <v>0</v>
      </c>
      <c r="V349" t="s">
        <v>131</v>
      </c>
      <c r="W349" s="1">
        <v>44505.681388888886</v>
      </c>
      <c r="X349">
        <v>484</v>
      </c>
      <c r="Y349">
        <v>58</v>
      </c>
      <c r="Z349">
        <v>0</v>
      </c>
      <c r="AA349">
        <v>58</v>
      </c>
      <c r="AB349">
        <v>0</v>
      </c>
      <c r="AC349">
        <v>42</v>
      </c>
      <c r="AD349">
        <v>-2</v>
      </c>
      <c r="AE349">
        <v>0</v>
      </c>
      <c r="AF349">
        <v>0</v>
      </c>
      <c r="AG349">
        <v>0</v>
      </c>
      <c r="AH349" t="s">
        <v>118</v>
      </c>
      <c r="AI349" s="1">
        <v>44505.772916666669</v>
      </c>
      <c r="AJ349">
        <v>160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-2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>
      <c r="A350" t="s">
        <v>842</v>
      </c>
      <c r="B350" t="s">
        <v>80</v>
      </c>
      <c r="C350" t="s">
        <v>495</v>
      </c>
      <c r="D350" t="s">
        <v>82</v>
      </c>
      <c r="E350" s="2" t="str">
        <f>HYPERLINK("capsilon://?command=openfolder&amp;siteaddress=FAM.docvelocity-na8.net&amp;folderid=FXC5B9A470-6B28-585F-7956-ECD6927F6C55","FX21111291")</f>
        <v>FX21111291</v>
      </c>
      <c r="F350" t="s">
        <v>19</v>
      </c>
      <c r="G350" t="s">
        <v>19</v>
      </c>
      <c r="H350" t="s">
        <v>83</v>
      </c>
      <c r="I350" t="s">
        <v>843</v>
      </c>
      <c r="J350">
        <v>40</v>
      </c>
      <c r="K350" t="s">
        <v>85</v>
      </c>
      <c r="L350" t="s">
        <v>86</v>
      </c>
      <c r="M350" t="s">
        <v>87</v>
      </c>
      <c r="N350">
        <v>2</v>
      </c>
      <c r="O350" s="1">
        <v>44505.539895833332</v>
      </c>
      <c r="P350" s="1">
        <v>44505.775277777779</v>
      </c>
      <c r="Q350">
        <v>19965</v>
      </c>
      <c r="R350">
        <v>372</v>
      </c>
      <c r="S350" t="b">
        <v>0</v>
      </c>
      <c r="T350" t="s">
        <v>88</v>
      </c>
      <c r="U350" t="b">
        <v>0</v>
      </c>
      <c r="V350" t="s">
        <v>186</v>
      </c>
      <c r="W350" s="1">
        <v>44505.681562500002</v>
      </c>
      <c r="X350">
        <v>128</v>
      </c>
      <c r="Y350">
        <v>36</v>
      </c>
      <c r="Z350">
        <v>0</v>
      </c>
      <c r="AA350">
        <v>36</v>
      </c>
      <c r="AB350">
        <v>0</v>
      </c>
      <c r="AC350">
        <v>13</v>
      </c>
      <c r="AD350">
        <v>4</v>
      </c>
      <c r="AE350">
        <v>0</v>
      </c>
      <c r="AF350">
        <v>0</v>
      </c>
      <c r="AG350">
        <v>0</v>
      </c>
      <c r="AH350" t="s">
        <v>90</v>
      </c>
      <c r="AI350" s="1">
        <v>44505.775277777779</v>
      </c>
      <c r="AJ350">
        <v>244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4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>
      <c r="A351" t="s">
        <v>844</v>
      </c>
      <c r="B351" t="s">
        <v>80</v>
      </c>
      <c r="C351" t="s">
        <v>495</v>
      </c>
      <c r="D351" t="s">
        <v>82</v>
      </c>
      <c r="E351" s="2" t="str">
        <f>HYPERLINK("capsilon://?command=openfolder&amp;siteaddress=FAM.docvelocity-na8.net&amp;folderid=FXC5B9A470-6B28-585F-7956-ECD6927F6C55","FX21111291")</f>
        <v>FX21111291</v>
      </c>
      <c r="F351" t="s">
        <v>19</v>
      </c>
      <c r="G351" t="s">
        <v>19</v>
      </c>
      <c r="H351" t="s">
        <v>83</v>
      </c>
      <c r="I351" t="s">
        <v>845</v>
      </c>
      <c r="J351">
        <v>34</v>
      </c>
      <c r="K351" t="s">
        <v>85</v>
      </c>
      <c r="L351" t="s">
        <v>86</v>
      </c>
      <c r="M351" t="s">
        <v>87</v>
      </c>
      <c r="N351">
        <v>2</v>
      </c>
      <c r="O351" s="1">
        <v>44505.54</v>
      </c>
      <c r="P351" s="1">
        <v>44505.775868055556</v>
      </c>
      <c r="Q351">
        <v>19971</v>
      </c>
      <c r="R351">
        <v>408</v>
      </c>
      <c r="S351" t="b">
        <v>0</v>
      </c>
      <c r="T351" t="s">
        <v>88</v>
      </c>
      <c r="U351" t="b">
        <v>0</v>
      </c>
      <c r="V351" t="s">
        <v>131</v>
      </c>
      <c r="W351" s="1">
        <v>44505.683252314811</v>
      </c>
      <c r="X351">
        <v>150</v>
      </c>
      <c r="Y351">
        <v>33</v>
      </c>
      <c r="Z351">
        <v>0</v>
      </c>
      <c r="AA351">
        <v>33</v>
      </c>
      <c r="AB351">
        <v>0</v>
      </c>
      <c r="AC351">
        <v>10</v>
      </c>
      <c r="AD351">
        <v>1</v>
      </c>
      <c r="AE351">
        <v>0</v>
      </c>
      <c r="AF351">
        <v>0</v>
      </c>
      <c r="AG351">
        <v>0</v>
      </c>
      <c r="AH351" t="s">
        <v>606</v>
      </c>
      <c r="AI351" s="1">
        <v>44505.775868055556</v>
      </c>
      <c r="AJ351">
        <v>258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>
      <c r="A352" t="s">
        <v>846</v>
      </c>
      <c r="B352" t="s">
        <v>80</v>
      </c>
      <c r="C352" t="s">
        <v>495</v>
      </c>
      <c r="D352" t="s">
        <v>82</v>
      </c>
      <c r="E352" s="2" t="str">
        <f>HYPERLINK("capsilon://?command=openfolder&amp;siteaddress=FAM.docvelocity-na8.net&amp;folderid=FXC5B9A470-6B28-585F-7956-ECD6927F6C55","FX21111291")</f>
        <v>FX21111291</v>
      </c>
      <c r="F352" t="s">
        <v>19</v>
      </c>
      <c r="G352" t="s">
        <v>19</v>
      </c>
      <c r="H352" t="s">
        <v>83</v>
      </c>
      <c r="I352" t="s">
        <v>847</v>
      </c>
      <c r="J352">
        <v>26</v>
      </c>
      <c r="K352" t="s">
        <v>85</v>
      </c>
      <c r="L352" t="s">
        <v>86</v>
      </c>
      <c r="M352" t="s">
        <v>87</v>
      </c>
      <c r="N352">
        <v>2</v>
      </c>
      <c r="O352" s="1">
        <v>44505.540254629632</v>
      </c>
      <c r="P352" s="1">
        <v>44505.774328703701</v>
      </c>
      <c r="Q352">
        <v>20044</v>
      </c>
      <c r="R352">
        <v>180</v>
      </c>
      <c r="S352" t="b">
        <v>0</v>
      </c>
      <c r="T352" t="s">
        <v>88</v>
      </c>
      <c r="U352" t="b">
        <v>0</v>
      </c>
      <c r="V352" t="s">
        <v>186</v>
      </c>
      <c r="W352" s="1">
        <v>44505.682256944441</v>
      </c>
      <c r="X352">
        <v>59</v>
      </c>
      <c r="Y352">
        <v>21</v>
      </c>
      <c r="Z352">
        <v>0</v>
      </c>
      <c r="AA352">
        <v>21</v>
      </c>
      <c r="AB352">
        <v>0</v>
      </c>
      <c r="AC352">
        <v>1</v>
      </c>
      <c r="AD352">
        <v>5</v>
      </c>
      <c r="AE352">
        <v>0</v>
      </c>
      <c r="AF352">
        <v>0</v>
      </c>
      <c r="AG352">
        <v>0</v>
      </c>
      <c r="AH352" t="s">
        <v>118</v>
      </c>
      <c r="AI352" s="1">
        <v>44505.774328703701</v>
      </c>
      <c r="AJ352">
        <v>121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5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>
      <c r="A353" t="s">
        <v>848</v>
      </c>
      <c r="B353" t="s">
        <v>80</v>
      </c>
      <c r="C353" t="s">
        <v>495</v>
      </c>
      <c r="D353" t="s">
        <v>82</v>
      </c>
      <c r="E353" s="2" t="str">
        <f>HYPERLINK("capsilon://?command=openfolder&amp;siteaddress=FAM.docvelocity-na8.net&amp;folderid=FXC5B9A470-6B28-585F-7956-ECD6927F6C55","FX21111291")</f>
        <v>FX21111291</v>
      </c>
      <c r="F353" t="s">
        <v>19</v>
      </c>
      <c r="G353" t="s">
        <v>19</v>
      </c>
      <c r="H353" t="s">
        <v>83</v>
      </c>
      <c r="I353" t="s">
        <v>849</v>
      </c>
      <c r="J353">
        <v>26</v>
      </c>
      <c r="K353" t="s">
        <v>85</v>
      </c>
      <c r="L353" t="s">
        <v>86</v>
      </c>
      <c r="M353" t="s">
        <v>87</v>
      </c>
      <c r="N353">
        <v>2</v>
      </c>
      <c r="O353" s="1">
        <v>44505.540381944447</v>
      </c>
      <c r="P353" s="1">
        <v>44505.775567129633</v>
      </c>
      <c r="Q353">
        <v>20146</v>
      </c>
      <c r="R353">
        <v>174</v>
      </c>
      <c r="S353" t="b">
        <v>0</v>
      </c>
      <c r="T353" t="s">
        <v>88</v>
      </c>
      <c r="U353" t="b">
        <v>0</v>
      </c>
      <c r="V353" t="s">
        <v>186</v>
      </c>
      <c r="W353" s="1">
        <v>44505.683055555557</v>
      </c>
      <c r="X353">
        <v>68</v>
      </c>
      <c r="Y353">
        <v>21</v>
      </c>
      <c r="Z353">
        <v>0</v>
      </c>
      <c r="AA353">
        <v>21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118</v>
      </c>
      <c r="AI353" s="1">
        <v>44505.775567129633</v>
      </c>
      <c r="AJ353">
        <v>106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5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>
      <c r="A354" t="s">
        <v>850</v>
      </c>
      <c r="B354" t="s">
        <v>80</v>
      </c>
      <c r="C354" t="s">
        <v>851</v>
      </c>
      <c r="D354" t="s">
        <v>82</v>
      </c>
      <c r="E354" s="2" t="str">
        <f>HYPERLINK("capsilon://?command=openfolder&amp;siteaddress=FAM.docvelocity-na8.net&amp;folderid=FX15ED9EE1-CECC-8A6F-A38C-E9C4D7F3E737","FX21112905")</f>
        <v>FX21112905</v>
      </c>
      <c r="F354" t="s">
        <v>19</v>
      </c>
      <c r="G354" t="s">
        <v>19</v>
      </c>
      <c r="H354" t="s">
        <v>83</v>
      </c>
      <c r="I354" t="s">
        <v>852</v>
      </c>
      <c r="J354">
        <v>26</v>
      </c>
      <c r="K354" t="s">
        <v>85</v>
      </c>
      <c r="L354" t="s">
        <v>86</v>
      </c>
      <c r="M354" t="s">
        <v>87</v>
      </c>
      <c r="N354">
        <v>2</v>
      </c>
      <c r="O354" s="1">
        <v>44505.540625000001</v>
      </c>
      <c r="P354" s="1">
        <v>44505.779479166667</v>
      </c>
      <c r="Q354">
        <v>20165</v>
      </c>
      <c r="R354">
        <v>472</v>
      </c>
      <c r="S354" t="b">
        <v>0</v>
      </c>
      <c r="T354" t="s">
        <v>88</v>
      </c>
      <c r="U354" t="b">
        <v>0</v>
      </c>
      <c r="V354" t="s">
        <v>186</v>
      </c>
      <c r="W354" s="1">
        <v>44505.684340277781</v>
      </c>
      <c r="X354">
        <v>110</v>
      </c>
      <c r="Y354">
        <v>21</v>
      </c>
      <c r="Z354">
        <v>0</v>
      </c>
      <c r="AA354">
        <v>21</v>
      </c>
      <c r="AB354">
        <v>0</v>
      </c>
      <c r="AC354">
        <v>6</v>
      </c>
      <c r="AD354">
        <v>5</v>
      </c>
      <c r="AE354">
        <v>0</v>
      </c>
      <c r="AF354">
        <v>0</v>
      </c>
      <c r="AG354">
        <v>0</v>
      </c>
      <c r="AH354" t="s">
        <v>90</v>
      </c>
      <c r="AI354" s="1">
        <v>44505.779479166667</v>
      </c>
      <c r="AJ354">
        <v>362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4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>
      <c r="A355" t="s">
        <v>853</v>
      </c>
      <c r="B355" t="s">
        <v>80</v>
      </c>
      <c r="C355" t="s">
        <v>854</v>
      </c>
      <c r="D355" t="s">
        <v>82</v>
      </c>
      <c r="E355" s="2" t="str">
        <f>HYPERLINK("capsilon://?command=openfolder&amp;siteaddress=FAM.docvelocity-na8.net&amp;folderid=FXD5A798BD-4946-F25A-7B7E-5FD3965DA09E","FX21112909")</f>
        <v>FX21112909</v>
      </c>
      <c r="F355" t="s">
        <v>19</v>
      </c>
      <c r="G355" t="s">
        <v>19</v>
      </c>
      <c r="H355" t="s">
        <v>83</v>
      </c>
      <c r="I355" t="s">
        <v>855</v>
      </c>
      <c r="J355">
        <v>108</v>
      </c>
      <c r="K355" t="s">
        <v>85</v>
      </c>
      <c r="L355" t="s">
        <v>86</v>
      </c>
      <c r="M355" t="s">
        <v>87</v>
      </c>
      <c r="N355">
        <v>1</v>
      </c>
      <c r="O355" s="1">
        <v>44505.543356481481</v>
      </c>
      <c r="P355" s="1">
        <v>44505.7496875</v>
      </c>
      <c r="Q355">
        <v>16004</v>
      </c>
      <c r="R355">
        <v>1823</v>
      </c>
      <c r="S355" t="b">
        <v>0</v>
      </c>
      <c r="T355" t="s">
        <v>88</v>
      </c>
      <c r="U355" t="b">
        <v>0</v>
      </c>
      <c r="V355" t="s">
        <v>94</v>
      </c>
      <c r="W355" s="1">
        <v>44505.7496875</v>
      </c>
      <c r="X355">
        <v>1512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108</v>
      </c>
      <c r="AE355">
        <v>99</v>
      </c>
      <c r="AF355">
        <v>0</v>
      </c>
      <c r="AG355">
        <v>5</v>
      </c>
      <c r="AH355" t="s">
        <v>88</v>
      </c>
      <c r="AI355" t="s">
        <v>88</v>
      </c>
      <c r="AJ355" t="s">
        <v>88</v>
      </c>
      <c r="AK355" t="s">
        <v>88</v>
      </c>
      <c r="AL355" t="s">
        <v>88</v>
      </c>
      <c r="AM355" t="s">
        <v>88</v>
      </c>
      <c r="AN355" t="s">
        <v>88</v>
      </c>
      <c r="AO355" t="s">
        <v>88</v>
      </c>
      <c r="AP355" t="s">
        <v>88</v>
      </c>
      <c r="AQ355" t="s">
        <v>88</v>
      </c>
      <c r="AR355" t="s">
        <v>88</v>
      </c>
      <c r="AS355" t="s">
        <v>88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>
      <c r="A356" t="s">
        <v>856</v>
      </c>
      <c r="B356" t="s">
        <v>80</v>
      </c>
      <c r="C356" t="s">
        <v>631</v>
      </c>
      <c r="D356" t="s">
        <v>82</v>
      </c>
      <c r="E356" s="2" t="str">
        <f>HYPERLINK("capsilon://?command=openfolder&amp;siteaddress=FAM.docvelocity-na8.net&amp;folderid=FXAFED5E7C-61FF-0ED8-E918-282ACBDAFB56","FX211012252")</f>
        <v>FX211012252</v>
      </c>
      <c r="F356" t="s">
        <v>19</v>
      </c>
      <c r="G356" t="s">
        <v>19</v>
      </c>
      <c r="H356" t="s">
        <v>83</v>
      </c>
      <c r="I356" t="s">
        <v>857</v>
      </c>
      <c r="J356">
        <v>52</v>
      </c>
      <c r="K356" t="s">
        <v>85</v>
      </c>
      <c r="L356" t="s">
        <v>86</v>
      </c>
      <c r="M356" t="s">
        <v>87</v>
      </c>
      <c r="N356">
        <v>1</v>
      </c>
      <c r="O356" s="1">
        <v>44505.54383101852</v>
      </c>
      <c r="P356" s="1">
        <v>44505.751250000001</v>
      </c>
      <c r="Q356">
        <v>17701</v>
      </c>
      <c r="R356">
        <v>220</v>
      </c>
      <c r="S356" t="b">
        <v>0</v>
      </c>
      <c r="T356" t="s">
        <v>88</v>
      </c>
      <c r="U356" t="b">
        <v>0</v>
      </c>
      <c r="V356" t="s">
        <v>94</v>
      </c>
      <c r="W356" s="1">
        <v>44505.751250000001</v>
      </c>
      <c r="X356">
        <v>134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52</v>
      </c>
      <c r="AE356">
        <v>42</v>
      </c>
      <c r="AF356">
        <v>0</v>
      </c>
      <c r="AG356">
        <v>4</v>
      </c>
      <c r="AH356" t="s">
        <v>88</v>
      </c>
      <c r="AI356" t="s">
        <v>88</v>
      </c>
      <c r="AJ356" t="s">
        <v>88</v>
      </c>
      <c r="AK356" t="s">
        <v>88</v>
      </c>
      <c r="AL356" t="s">
        <v>88</v>
      </c>
      <c r="AM356" t="s">
        <v>88</v>
      </c>
      <c r="AN356" t="s">
        <v>88</v>
      </c>
      <c r="AO356" t="s">
        <v>88</v>
      </c>
      <c r="AP356" t="s">
        <v>88</v>
      </c>
      <c r="AQ356" t="s">
        <v>88</v>
      </c>
      <c r="AR356" t="s">
        <v>88</v>
      </c>
      <c r="AS356" t="s">
        <v>88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>
      <c r="A357" t="s">
        <v>858</v>
      </c>
      <c r="B357" t="s">
        <v>80</v>
      </c>
      <c r="C357" t="s">
        <v>859</v>
      </c>
      <c r="D357" t="s">
        <v>82</v>
      </c>
      <c r="E357" s="2" t="str">
        <f>HYPERLINK("capsilon://?command=openfolder&amp;siteaddress=FAM.docvelocity-na8.net&amp;folderid=FXC8A6FE14-C365-D730-7956-0896394D571D","FX2111928")</f>
        <v>FX2111928</v>
      </c>
      <c r="F357" t="s">
        <v>19</v>
      </c>
      <c r="G357" t="s">
        <v>19</v>
      </c>
      <c r="H357" t="s">
        <v>83</v>
      </c>
      <c r="I357" t="s">
        <v>860</v>
      </c>
      <c r="J357">
        <v>26</v>
      </c>
      <c r="K357" t="s">
        <v>85</v>
      </c>
      <c r="L357" t="s">
        <v>86</v>
      </c>
      <c r="M357" t="s">
        <v>87</v>
      </c>
      <c r="N357">
        <v>1</v>
      </c>
      <c r="O357" s="1">
        <v>44505.553935185184</v>
      </c>
      <c r="P357" s="1">
        <v>44505.75199074074</v>
      </c>
      <c r="Q357">
        <v>16905</v>
      </c>
      <c r="R357">
        <v>207</v>
      </c>
      <c r="S357" t="b">
        <v>0</v>
      </c>
      <c r="T357" t="s">
        <v>88</v>
      </c>
      <c r="U357" t="b">
        <v>0</v>
      </c>
      <c r="V357" t="s">
        <v>94</v>
      </c>
      <c r="W357" s="1">
        <v>44505.75199074074</v>
      </c>
      <c r="X357">
        <v>63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26</v>
      </c>
      <c r="AE357">
        <v>21</v>
      </c>
      <c r="AF357">
        <v>0</v>
      </c>
      <c r="AG357">
        <v>2</v>
      </c>
      <c r="AH357" t="s">
        <v>88</v>
      </c>
      <c r="AI357" t="s">
        <v>88</v>
      </c>
      <c r="AJ357" t="s">
        <v>88</v>
      </c>
      <c r="AK357" t="s">
        <v>88</v>
      </c>
      <c r="AL357" t="s">
        <v>88</v>
      </c>
      <c r="AM357" t="s">
        <v>88</v>
      </c>
      <c r="AN357" t="s">
        <v>88</v>
      </c>
      <c r="AO357" t="s">
        <v>88</v>
      </c>
      <c r="AP357" t="s">
        <v>88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>
      <c r="A358" t="s">
        <v>861</v>
      </c>
      <c r="B358" t="s">
        <v>80</v>
      </c>
      <c r="C358" t="s">
        <v>859</v>
      </c>
      <c r="D358" t="s">
        <v>82</v>
      </c>
      <c r="E358" s="2" t="str">
        <f>HYPERLINK("capsilon://?command=openfolder&amp;siteaddress=FAM.docvelocity-na8.net&amp;folderid=FXC8A6FE14-C365-D730-7956-0896394D571D","FX2111928")</f>
        <v>FX2111928</v>
      </c>
      <c r="F358" t="s">
        <v>19</v>
      </c>
      <c r="G358" t="s">
        <v>19</v>
      </c>
      <c r="H358" t="s">
        <v>83</v>
      </c>
      <c r="I358" t="s">
        <v>862</v>
      </c>
      <c r="J358">
        <v>31</v>
      </c>
      <c r="K358" t="s">
        <v>85</v>
      </c>
      <c r="L358" t="s">
        <v>86</v>
      </c>
      <c r="M358" t="s">
        <v>87</v>
      </c>
      <c r="N358">
        <v>1</v>
      </c>
      <c r="O358" s="1">
        <v>44505.558206018519</v>
      </c>
      <c r="P358" s="1">
        <v>44505.755196759259</v>
      </c>
      <c r="Q358">
        <v>16649</v>
      </c>
      <c r="R358">
        <v>371</v>
      </c>
      <c r="S358" t="b">
        <v>0</v>
      </c>
      <c r="T358" t="s">
        <v>88</v>
      </c>
      <c r="U358" t="b">
        <v>0</v>
      </c>
      <c r="V358" t="s">
        <v>94</v>
      </c>
      <c r="W358" s="1">
        <v>44505.755196759259</v>
      </c>
      <c r="X358">
        <v>270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31</v>
      </c>
      <c r="AE358">
        <v>27</v>
      </c>
      <c r="AF358">
        <v>0</v>
      </c>
      <c r="AG358">
        <v>5</v>
      </c>
      <c r="AH358" t="s">
        <v>88</v>
      </c>
      <c r="AI358" t="s">
        <v>88</v>
      </c>
      <c r="AJ358" t="s">
        <v>88</v>
      </c>
      <c r="AK358" t="s">
        <v>88</v>
      </c>
      <c r="AL358" t="s">
        <v>88</v>
      </c>
      <c r="AM358" t="s">
        <v>88</v>
      </c>
      <c r="AN358" t="s">
        <v>88</v>
      </c>
      <c r="AO358" t="s">
        <v>88</v>
      </c>
      <c r="AP358" t="s">
        <v>88</v>
      </c>
      <c r="AQ358" t="s">
        <v>88</v>
      </c>
      <c r="AR358" t="s">
        <v>88</v>
      </c>
      <c r="AS358" t="s">
        <v>88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>
      <c r="A359" t="s">
        <v>863</v>
      </c>
      <c r="B359" t="s">
        <v>80</v>
      </c>
      <c r="C359" t="s">
        <v>859</v>
      </c>
      <c r="D359" t="s">
        <v>82</v>
      </c>
      <c r="E359" s="2" t="str">
        <f>HYPERLINK("capsilon://?command=openfolder&amp;siteaddress=FAM.docvelocity-na8.net&amp;folderid=FXC8A6FE14-C365-D730-7956-0896394D571D","FX2111928")</f>
        <v>FX2111928</v>
      </c>
      <c r="F359" t="s">
        <v>19</v>
      </c>
      <c r="G359" t="s">
        <v>19</v>
      </c>
      <c r="H359" t="s">
        <v>83</v>
      </c>
      <c r="I359" t="s">
        <v>864</v>
      </c>
      <c r="J359">
        <v>46</v>
      </c>
      <c r="K359" t="s">
        <v>85</v>
      </c>
      <c r="L359" t="s">
        <v>86</v>
      </c>
      <c r="M359" t="s">
        <v>87</v>
      </c>
      <c r="N359">
        <v>1</v>
      </c>
      <c r="O359" s="1">
        <v>44505.55846064815</v>
      </c>
      <c r="P359" s="1">
        <v>44505.7575</v>
      </c>
      <c r="Q359">
        <v>16890</v>
      </c>
      <c r="R359">
        <v>307</v>
      </c>
      <c r="S359" t="b">
        <v>0</v>
      </c>
      <c r="T359" t="s">
        <v>88</v>
      </c>
      <c r="U359" t="b">
        <v>0</v>
      </c>
      <c r="V359" t="s">
        <v>94</v>
      </c>
      <c r="W359" s="1">
        <v>44505.7575</v>
      </c>
      <c r="X359">
        <v>191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46</v>
      </c>
      <c r="AE359">
        <v>42</v>
      </c>
      <c r="AF359">
        <v>0</v>
      </c>
      <c r="AG359">
        <v>5</v>
      </c>
      <c r="AH359" t="s">
        <v>88</v>
      </c>
      <c r="AI359" t="s">
        <v>88</v>
      </c>
      <c r="AJ359" t="s">
        <v>88</v>
      </c>
      <c r="AK359" t="s">
        <v>88</v>
      </c>
      <c r="AL359" t="s">
        <v>88</v>
      </c>
      <c r="AM359" t="s">
        <v>88</v>
      </c>
      <c r="AN359" t="s">
        <v>88</v>
      </c>
      <c r="AO359" t="s">
        <v>88</v>
      </c>
      <c r="AP359" t="s">
        <v>88</v>
      </c>
      <c r="AQ359" t="s">
        <v>88</v>
      </c>
      <c r="AR359" t="s">
        <v>88</v>
      </c>
      <c r="AS359" t="s">
        <v>88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>
      <c r="A360" t="s">
        <v>865</v>
      </c>
      <c r="B360" t="s">
        <v>80</v>
      </c>
      <c r="C360" t="s">
        <v>115</v>
      </c>
      <c r="D360" t="s">
        <v>82</v>
      </c>
      <c r="E360" s="2" t="str">
        <f>HYPERLINK("capsilon://?command=openfolder&amp;siteaddress=FAM.docvelocity-na8.net&amp;folderid=FXEBE3CA85-83D2-F2C2-8141-A4ADA95A73A3","FX21111118")</f>
        <v>FX21111118</v>
      </c>
      <c r="F360" t="s">
        <v>19</v>
      </c>
      <c r="G360" t="s">
        <v>19</v>
      </c>
      <c r="H360" t="s">
        <v>83</v>
      </c>
      <c r="I360" t="s">
        <v>866</v>
      </c>
      <c r="J360">
        <v>59</v>
      </c>
      <c r="K360" t="s">
        <v>85</v>
      </c>
      <c r="L360" t="s">
        <v>86</v>
      </c>
      <c r="M360" t="s">
        <v>87</v>
      </c>
      <c r="N360">
        <v>2</v>
      </c>
      <c r="O360" s="1">
        <v>44505.55945601852</v>
      </c>
      <c r="P360" s="1">
        <v>44505.777939814812</v>
      </c>
      <c r="Q360">
        <v>18488</v>
      </c>
      <c r="R360">
        <v>389</v>
      </c>
      <c r="S360" t="b">
        <v>0</v>
      </c>
      <c r="T360" t="s">
        <v>88</v>
      </c>
      <c r="U360" t="b">
        <v>0</v>
      </c>
      <c r="V360" t="s">
        <v>186</v>
      </c>
      <c r="W360" s="1">
        <v>44505.6878125</v>
      </c>
      <c r="X360">
        <v>175</v>
      </c>
      <c r="Y360">
        <v>49</v>
      </c>
      <c r="Z360">
        <v>0</v>
      </c>
      <c r="AA360">
        <v>49</v>
      </c>
      <c r="AB360">
        <v>0</v>
      </c>
      <c r="AC360">
        <v>14</v>
      </c>
      <c r="AD360">
        <v>10</v>
      </c>
      <c r="AE360">
        <v>0</v>
      </c>
      <c r="AF360">
        <v>0</v>
      </c>
      <c r="AG360">
        <v>0</v>
      </c>
      <c r="AH360" t="s">
        <v>106</v>
      </c>
      <c r="AI360" s="1">
        <v>44505.777939814812</v>
      </c>
      <c r="AJ360">
        <v>214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10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>
      <c r="A361" t="s">
        <v>867</v>
      </c>
      <c r="B361" t="s">
        <v>80</v>
      </c>
      <c r="C361" t="s">
        <v>115</v>
      </c>
      <c r="D361" t="s">
        <v>82</v>
      </c>
      <c r="E361" s="2" t="str">
        <f>HYPERLINK("capsilon://?command=openfolder&amp;siteaddress=FAM.docvelocity-na8.net&amp;folderid=FXEBE3CA85-83D2-F2C2-8141-A4ADA95A73A3","FX21111118")</f>
        <v>FX21111118</v>
      </c>
      <c r="F361" t="s">
        <v>19</v>
      </c>
      <c r="G361" t="s">
        <v>19</v>
      </c>
      <c r="H361" t="s">
        <v>83</v>
      </c>
      <c r="I361" t="s">
        <v>868</v>
      </c>
      <c r="J361">
        <v>48</v>
      </c>
      <c r="K361" t="s">
        <v>85</v>
      </c>
      <c r="L361" t="s">
        <v>86</v>
      </c>
      <c r="M361" t="s">
        <v>87</v>
      </c>
      <c r="N361">
        <v>2</v>
      </c>
      <c r="O361" s="1">
        <v>44505.559745370374</v>
      </c>
      <c r="P361" s="1">
        <v>44505.776990740742</v>
      </c>
      <c r="Q361">
        <v>18461</v>
      </c>
      <c r="R361">
        <v>309</v>
      </c>
      <c r="S361" t="b">
        <v>0</v>
      </c>
      <c r="T361" t="s">
        <v>88</v>
      </c>
      <c r="U361" t="b">
        <v>0</v>
      </c>
      <c r="V361" t="s">
        <v>131</v>
      </c>
      <c r="W361" s="1">
        <v>44505.687893518516</v>
      </c>
      <c r="X361">
        <v>177</v>
      </c>
      <c r="Y361">
        <v>44</v>
      </c>
      <c r="Z361">
        <v>0</v>
      </c>
      <c r="AA361">
        <v>44</v>
      </c>
      <c r="AB361">
        <v>0</v>
      </c>
      <c r="AC361">
        <v>16</v>
      </c>
      <c r="AD361">
        <v>4</v>
      </c>
      <c r="AE361">
        <v>0</v>
      </c>
      <c r="AF361">
        <v>0</v>
      </c>
      <c r="AG361">
        <v>0</v>
      </c>
      <c r="AH361" t="s">
        <v>118</v>
      </c>
      <c r="AI361" s="1">
        <v>44505.776990740742</v>
      </c>
      <c r="AJ361">
        <v>122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4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>
      <c r="A362" t="s">
        <v>869</v>
      </c>
      <c r="B362" t="s">
        <v>80</v>
      </c>
      <c r="C362" t="s">
        <v>115</v>
      </c>
      <c r="D362" t="s">
        <v>82</v>
      </c>
      <c r="E362" s="2" t="str">
        <f>HYPERLINK("capsilon://?command=openfolder&amp;siteaddress=FAM.docvelocity-na8.net&amp;folderid=FXEBE3CA85-83D2-F2C2-8141-A4ADA95A73A3","FX21111118")</f>
        <v>FX21111118</v>
      </c>
      <c r="F362" t="s">
        <v>19</v>
      </c>
      <c r="G362" t="s">
        <v>19</v>
      </c>
      <c r="H362" t="s">
        <v>83</v>
      </c>
      <c r="I362" t="s">
        <v>870</v>
      </c>
      <c r="J362">
        <v>69</v>
      </c>
      <c r="K362" t="s">
        <v>85</v>
      </c>
      <c r="L362" t="s">
        <v>86</v>
      </c>
      <c r="M362" t="s">
        <v>87</v>
      </c>
      <c r="N362">
        <v>2</v>
      </c>
      <c r="O362" s="1">
        <v>44505.560636574075</v>
      </c>
      <c r="P362" s="1">
        <v>44505.779340277775</v>
      </c>
      <c r="Q362">
        <v>18441</v>
      </c>
      <c r="R362">
        <v>455</v>
      </c>
      <c r="S362" t="b">
        <v>0</v>
      </c>
      <c r="T362" t="s">
        <v>88</v>
      </c>
      <c r="U362" t="b">
        <v>0</v>
      </c>
      <c r="V362" t="s">
        <v>186</v>
      </c>
      <c r="W362" s="1">
        <v>44505.689525462964</v>
      </c>
      <c r="X362">
        <v>147</v>
      </c>
      <c r="Y362">
        <v>44</v>
      </c>
      <c r="Z362">
        <v>0</v>
      </c>
      <c r="AA362">
        <v>44</v>
      </c>
      <c r="AB362">
        <v>0</v>
      </c>
      <c r="AC362">
        <v>18</v>
      </c>
      <c r="AD362">
        <v>25</v>
      </c>
      <c r="AE362">
        <v>0</v>
      </c>
      <c r="AF362">
        <v>0</v>
      </c>
      <c r="AG362">
        <v>0</v>
      </c>
      <c r="AH362" t="s">
        <v>606</v>
      </c>
      <c r="AI362" s="1">
        <v>44505.779340277775</v>
      </c>
      <c r="AJ362">
        <v>299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25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>
      <c r="A363" t="s">
        <v>871</v>
      </c>
      <c r="B363" t="s">
        <v>80</v>
      </c>
      <c r="C363" t="s">
        <v>115</v>
      </c>
      <c r="D363" t="s">
        <v>82</v>
      </c>
      <c r="E363" s="2" t="str">
        <f>HYPERLINK("capsilon://?command=openfolder&amp;siteaddress=FAM.docvelocity-na8.net&amp;folderid=FXEBE3CA85-83D2-F2C2-8141-A4ADA95A73A3","FX21111118")</f>
        <v>FX21111118</v>
      </c>
      <c r="F363" t="s">
        <v>19</v>
      </c>
      <c r="G363" t="s">
        <v>19</v>
      </c>
      <c r="H363" t="s">
        <v>83</v>
      </c>
      <c r="I363" t="s">
        <v>872</v>
      </c>
      <c r="J363">
        <v>26</v>
      </c>
      <c r="K363" t="s">
        <v>85</v>
      </c>
      <c r="L363" t="s">
        <v>86</v>
      </c>
      <c r="M363" t="s">
        <v>87</v>
      </c>
      <c r="N363">
        <v>2</v>
      </c>
      <c r="O363" s="1">
        <v>44505.560949074075</v>
      </c>
      <c r="P363" s="1">
        <v>44505.779409722221</v>
      </c>
      <c r="Q363">
        <v>18546</v>
      </c>
      <c r="R363">
        <v>329</v>
      </c>
      <c r="S363" t="b">
        <v>0</v>
      </c>
      <c r="T363" t="s">
        <v>88</v>
      </c>
      <c r="U363" t="b">
        <v>0</v>
      </c>
      <c r="V363" t="s">
        <v>131</v>
      </c>
      <c r="W363" s="1">
        <v>44505.689143518517</v>
      </c>
      <c r="X363">
        <v>107</v>
      </c>
      <c r="Y363">
        <v>21</v>
      </c>
      <c r="Z363">
        <v>0</v>
      </c>
      <c r="AA363">
        <v>21</v>
      </c>
      <c r="AB363">
        <v>0</v>
      </c>
      <c r="AC363">
        <v>4</v>
      </c>
      <c r="AD363">
        <v>5</v>
      </c>
      <c r="AE363">
        <v>0</v>
      </c>
      <c r="AF363">
        <v>0</v>
      </c>
      <c r="AG363">
        <v>0</v>
      </c>
      <c r="AH363" t="s">
        <v>118</v>
      </c>
      <c r="AI363" s="1">
        <v>44505.779409722221</v>
      </c>
      <c r="AJ363">
        <v>208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5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>
      <c r="A364" t="s">
        <v>873</v>
      </c>
      <c r="B364" t="s">
        <v>80</v>
      </c>
      <c r="C364" t="s">
        <v>115</v>
      </c>
      <c r="D364" t="s">
        <v>82</v>
      </c>
      <c r="E364" s="2" t="str">
        <f>HYPERLINK("capsilon://?command=openfolder&amp;siteaddress=FAM.docvelocity-na8.net&amp;folderid=FXEBE3CA85-83D2-F2C2-8141-A4ADA95A73A3","FX21111118")</f>
        <v>FX21111118</v>
      </c>
      <c r="F364" t="s">
        <v>19</v>
      </c>
      <c r="G364" t="s">
        <v>19</v>
      </c>
      <c r="H364" t="s">
        <v>83</v>
      </c>
      <c r="I364" t="s">
        <v>874</v>
      </c>
      <c r="J364">
        <v>74</v>
      </c>
      <c r="K364" t="s">
        <v>85</v>
      </c>
      <c r="L364" t="s">
        <v>86</v>
      </c>
      <c r="M364" t="s">
        <v>87</v>
      </c>
      <c r="N364">
        <v>2</v>
      </c>
      <c r="O364" s="1">
        <v>44505.561226851853</v>
      </c>
      <c r="P364" s="1">
        <v>44505.780057870368</v>
      </c>
      <c r="Q364">
        <v>18583</v>
      </c>
      <c r="R364">
        <v>324</v>
      </c>
      <c r="S364" t="b">
        <v>0</v>
      </c>
      <c r="T364" t="s">
        <v>88</v>
      </c>
      <c r="U364" t="b">
        <v>0</v>
      </c>
      <c r="V364" t="s">
        <v>131</v>
      </c>
      <c r="W364" s="1">
        <v>44505.690787037034</v>
      </c>
      <c r="X364">
        <v>142</v>
      </c>
      <c r="Y364">
        <v>49</v>
      </c>
      <c r="Z364">
        <v>0</v>
      </c>
      <c r="AA364">
        <v>49</v>
      </c>
      <c r="AB364">
        <v>0</v>
      </c>
      <c r="AC364">
        <v>17</v>
      </c>
      <c r="AD364">
        <v>25</v>
      </c>
      <c r="AE364">
        <v>0</v>
      </c>
      <c r="AF364">
        <v>0</v>
      </c>
      <c r="AG364">
        <v>0</v>
      </c>
      <c r="AH364" t="s">
        <v>106</v>
      </c>
      <c r="AI364" s="1">
        <v>44505.780057870368</v>
      </c>
      <c r="AJ364">
        <v>182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25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>
      <c r="A365" t="s">
        <v>875</v>
      </c>
      <c r="B365" t="s">
        <v>80</v>
      </c>
      <c r="C365" t="s">
        <v>115</v>
      </c>
      <c r="D365" t="s">
        <v>82</v>
      </c>
      <c r="E365" s="2" t="str">
        <f>HYPERLINK("capsilon://?command=openfolder&amp;siteaddress=FAM.docvelocity-na8.net&amp;folderid=FXEBE3CA85-83D2-F2C2-8141-A4ADA95A73A3","FX21111118")</f>
        <v>FX21111118</v>
      </c>
      <c r="F365" t="s">
        <v>19</v>
      </c>
      <c r="G365" t="s">
        <v>19</v>
      </c>
      <c r="H365" t="s">
        <v>83</v>
      </c>
      <c r="I365" t="s">
        <v>876</v>
      </c>
      <c r="J365">
        <v>26</v>
      </c>
      <c r="K365" t="s">
        <v>85</v>
      </c>
      <c r="L365" t="s">
        <v>86</v>
      </c>
      <c r="M365" t="s">
        <v>87</v>
      </c>
      <c r="N365">
        <v>2</v>
      </c>
      <c r="O365" s="1">
        <v>44505.561331018522</v>
      </c>
      <c r="P365" s="1">
        <v>44505.781689814816</v>
      </c>
      <c r="Q365">
        <v>18760</v>
      </c>
      <c r="R365">
        <v>279</v>
      </c>
      <c r="S365" t="b">
        <v>0</v>
      </c>
      <c r="T365" t="s">
        <v>88</v>
      </c>
      <c r="U365" t="b">
        <v>0</v>
      </c>
      <c r="V365" t="s">
        <v>186</v>
      </c>
      <c r="W365" s="1">
        <v>44505.690428240741</v>
      </c>
      <c r="X365">
        <v>77</v>
      </c>
      <c r="Y365">
        <v>21</v>
      </c>
      <c r="Z365">
        <v>0</v>
      </c>
      <c r="AA365">
        <v>21</v>
      </c>
      <c r="AB365">
        <v>0</v>
      </c>
      <c r="AC365">
        <v>2</v>
      </c>
      <c r="AD365">
        <v>5</v>
      </c>
      <c r="AE365">
        <v>0</v>
      </c>
      <c r="AF365">
        <v>0</v>
      </c>
      <c r="AG365">
        <v>0</v>
      </c>
      <c r="AH365" t="s">
        <v>606</v>
      </c>
      <c r="AI365" s="1">
        <v>44505.781689814816</v>
      </c>
      <c r="AJ365">
        <v>202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5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>
      <c r="A366" t="s">
        <v>877</v>
      </c>
      <c r="B366" t="s">
        <v>80</v>
      </c>
      <c r="C366" t="s">
        <v>878</v>
      </c>
      <c r="D366" t="s">
        <v>82</v>
      </c>
      <c r="E366" s="2" t="str">
        <f>HYPERLINK("capsilon://?command=openfolder&amp;siteaddress=FAM.docvelocity-na8.net&amp;folderid=FX01F0CC4E-2A34-4E29-3DA9-A3B40189EFEF","FX21111253")</f>
        <v>FX21111253</v>
      </c>
      <c r="F366" t="s">
        <v>19</v>
      </c>
      <c r="G366" t="s">
        <v>19</v>
      </c>
      <c r="H366" t="s">
        <v>83</v>
      </c>
      <c r="I366" t="s">
        <v>879</v>
      </c>
      <c r="J366">
        <v>26</v>
      </c>
      <c r="K366" t="s">
        <v>85</v>
      </c>
      <c r="L366" t="s">
        <v>86</v>
      </c>
      <c r="M366" t="s">
        <v>87</v>
      </c>
      <c r="N366">
        <v>2</v>
      </c>
      <c r="O366" s="1">
        <v>44505.561631944445</v>
      </c>
      <c r="P366" s="1">
        <v>44505.780474537038</v>
      </c>
      <c r="Q366">
        <v>18718</v>
      </c>
      <c r="R366">
        <v>190</v>
      </c>
      <c r="S366" t="b">
        <v>0</v>
      </c>
      <c r="T366" t="s">
        <v>88</v>
      </c>
      <c r="U366" t="b">
        <v>0</v>
      </c>
      <c r="V366" t="s">
        <v>186</v>
      </c>
      <c r="W366" s="1">
        <v>44505.691574074073</v>
      </c>
      <c r="X366">
        <v>99</v>
      </c>
      <c r="Y366">
        <v>21</v>
      </c>
      <c r="Z366">
        <v>0</v>
      </c>
      <c r="AA366">
        <v>21</v>
      </c>
      <c r="AB366">
        <v>0</v>
      </c>
      <c r="AC366">
        <v>8</v>
      </c>
      <c r="AD366">
        <v>5</v>
      </c>
      <c r="AE366">
        <v>0</v>
      </c>
      <c r="AF366">
        <v>0</v>
      </c>
      <c r="AG366">
        <v>0</v>
      </c>
      <c r="AH366" t="s">
        <v>118</v>
      </c>
      <c r="AI366" s="1">
        <v>44505.780474537038</v>
      </c>
      <c r="AJ366">
        <v>91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5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>
      <c r="A367" t="s">
        <v>880</v>
      </c>
      <c r="B367" t="s">
        <v>80</v>
      </c>
      <c r="C367" t="s">
        <v>115</v>
      </c>
      <c r="D367" t="s">
        <v>82</v>
      </c>
      <c r="E367" s="2" t="str">
        <f>HYPERLINK("capsilon://?command=openfolder&amp;siteaddress=FAM.docvelocity-na8.net&amp;folderid=FXEBE3CA85-83D2-F2C2-8141-A4ADA95A73A3","FX21111118")</f>
        <v>FX21111118</v>
      </c>
      <c r="F367" t="s">
        <v>19</v>
      </c>
      <c r="G367" t="s">
        <v>19</v>
      </c>
      <c r="H367" t="s">
        <v>83</v>
      </c>
      <c r="I367" t="s">
        <v>881</v>
      </c>
      <c r="J367">
        <v>48</v>
      </c>
      <c r="K367" t="s">
        <v>85</v>
      </c>
      <c r="L367" t="s">
        <v>86</v>
      </c>
      <c r="M367" t="s">
        <v>87</v>
      </c>
      <c r="N367">
        <v>2</v>
      </c>
      <c r="O367" s="1">
        <v>44505.562997685185</v>
      </c>
      <c r="P367" s="1">
        <v>44505.785324074073</v>
      </c>
      <c r="Q367">
        <v>18572</v>
      </c>
      <c r="R367">
        <v>637</v>
      </c>
      <c r="S367" t="b">
        <v>0</v>
      </c>
      <c r="T367" t="s">
        <v>88</v>
      </c>
      <c r="U367" t="b">
        <v>0</v>
      </c>
      <c r="V367" t="s">
        <v>131</v>
      </c>
      <c r="W367" s="1">
        <v>44505.692337962966</v>
      </c>
      <c r="X367">
        <v>133</v>
      </c>
      <c r="Y367">
        <v>44</v>
      </c>
      <c r="Z367">
        <v>0</v>
      </c>
      <c r="AA367">
        <v>44</v>
      </c>
      <c r="AB367">
        <v>0</v>
      </c>
      <c r="AC367">
        <v>16</v>
      </c>
      <c r="AD367">
        <v>4</v>
      </c>
      <c r="AE367">
        <v>0</v>
      </c>
      <c r="AF367">
        <v>0</v>
      </c>
      <c r="AG367">
        <v>0</v>
      </c>
      <c r="AH367" t="s">
        <v>90</v>
      </c>
      <c r="AI367" s="1">
        <v>44505.785324074073</v>
      </c>
      <c r="AJ367">
        <v>504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4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>
      <c r="A368" t="s">
        <v>882</v>
      </c>
      <c r="B368" t="s">
        <v>80</v>
      </c>
      <c r="C368" t="s">
        <v>878</v>
      </c>
      <c r="D368" t="s">
        <v>82</v>
      </c>
      <c r="E368" s="2" t="str">
        <f>HYPERLINK("capsilon://?command=openfolder&amp;siteaddress=FAM.docvelocity-na8.net&amp;folderid=FX01F0CC4E-2A34-4E29-3DA9-A3B40189EFEF","FX21111253")</f>
        <v>FX21111253</v>
      </c>
      <c r="F368" t="s">
        <v>19</v>
      </c>
      <c r="G368" t="s">
        <v>19</v>
      </c>
      <c r="H368" t="s">
        <v>83</v>
      </c>
      <c r="I368" t="s">
        <v>883</v>
      </c>
      <c r="J368">
        <v>133</v>
      </c>
      <c r="K368" t="s">
        <v>85</v>
      </c>
      <c r="L368" t="s">
        <v>86</v>
      </c>
      <c r="M368" t="s">
        <v>87</v>
      </c>
      <c r="N368">
        <v>1</v>
      </c>
      <c r="O368" s="1">
        <v>44505.563564814816</v>
      </c>
      <c r="P368" s="1">
        <v>44505.759085648147</v>
      </c>
      <c r="Q368">
        <v>16628</v>
      </c>
      <c r="R368">
        <v>265</v>
      </c>
      <c r="S368" t="b">
        <v>0</v>
      </c>
      <c r="T368" t="s">
        <v>88</v>
      </c>
      <c r="U368" t="b">
        <v>0</v>
      </c>
      <c r="V368" t="s">
        <v>94</v>
      </c>
      <c r="W368" s="1">
        <v>44505.759085648147</v>
      </c>
      <c r="X368">
        <v>127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133</v>
      </c>
      <c r="AE368">
        <v>129</v>
      </c>
      <c r="AF368">
        <v>0</v>
      </c>
      <c r="AG368">
        <v>2</v>
      </c>
      <c r="AH368" t="s">
        <v>88</v>
      </c>
      <c r="AI368" t="s">
        <v>88</v>
      </c>
      <c r="AJ368" t="s">
        <v>88</v>
      </c>
      <c r="AK368" t="s">
        <v>88</v>
      </c>
      <c r="AL368" t="s">
        <v>88</v>
      </c>
      <c r="AM368" t="s">
        <v>88</v>
      </c>
      <c r="AN368" t="s">
        <v>88</v>
      </c>
      <c r="AO368" t="s">
        <v>88</v>
      </c>
      <c r="AP368" t="s">
        <v>88</v>
      </c>
      <c r="AQ368" t="s">
        <v>88</v>
      </c>
      <c r="AR368" t="s">
        <v>88</v>
      </c>
      <c r="AS368" t="s">
        <v>88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>
      <c r="A369" t="s">
        <v>884</v>
      </c>
      <c r="B369" t="s">
        <v>80</v>
      </c>
      <c r="C369" t="s">
        <v>878</v>
      </c>
      <c r="D369" t="s">
        <v>82</v>
      </c>
      <c r="E369" s="2" t="str">
        <f>HYPERLINK("capsilon://?command=openfolder&amp;siteaddress=FAM.docvelocity-na8.net&amp;folderid=FX01F0CC4E-2A34-4E29-3DA9-A3B40189EFEF","FX21111253")</f>
        <v>FX21111253</v>
      </c>
      <c r="F369" t="s">
        <v>19</v>
      </c>
      <c r="G369" t="s">
        <v>19</v>
      </c>
      <c r="H369" t="s">
        <v>83</v>
      </c>
      <c r="I369" t="s">
        <v>885</v>
      </c>
      <c r="J369">
        <v>67</v>
      </c>
      <c r="K369" t="s">
        <v>85</v>
      </c>
      <c r="L369" t="s">
        <v>86</v>
      </c>
      <c r="M369" t="s">
        <v>87</v>
      </c>
      <c r="N369">
        <v>2</v>
      </c>
      <c r="O369" s="1">
        <v>44505.564108796294</v>
      </c>
      <c r="P369" s="1">
        <v>44505.78496527778</v>
      </c>
      <c r="Q369">
        <v>18352</v>
      </c>
      <c r="R369">
        <v>730</v>
      </c>
      <c r="S369" t="b">
        <v>0</v>
      </c>
      <c r="T369" t="s">
        <v>88</v>
      </c>
      <c r="U369" t="b">
        <v>0</v>
      </c>
      <c r="V369" t="s">
        <v>186</v>
      </c>
      <c r="W369" s="1">
        <v>44505.695868055554</v>
      </c>
      <c r="X369">
        <v>307</v>
      </c>
      <c r="Y369">
        <v>44</v>
      </c>
      <c r="Z369">
        <v>0</v>
      </c>
      <c r="AA369">
        <v>44</v>
      </c>
      <c r="AB369">
        <v>0</v>
      </c>
      <c r="AC369">
        <v>16</v>
      </c>
      <c r="AD369">
        <v>23</v>
      </c>
      <c r="AE369">
        <v>0</v>
      </c>
      <c r="AF369">
        <v>0</v>
      </c>
      <c r="AG369">
        <v>0</v>
      </c>
      <c r="AH369" t="s">
        <v>106</v>
      </c>
      <c r="AI369" s="1">
        <v>44505.78496527778</v>
      </c>
      <c r="AJ369">
        <v>423</v>
      </c>
      <c r="AK369">
        <v>2</v>
      </c>
      <c r="AL369">
        <v>0</v>
      </c>
      <c r="AM369">
        <v>2</v>
      </c>
      <c r="AN369">
        <v>0</v>
      </c>
      <c r="AO369">
        <v>2</v>
      </c>
      <c r="AP369">
        <v>21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>
      <c r="A370" t="s">
        <v>886</v>
      </c>
      <c r="B370" t="s">
        <v>80</v>
      </c>
      <c r="C370" t="s">
        <v>115</v>
      </c>
      <c r="D370" t="s">
        <v>82</v>
      </c>
      <c r="E370" s="2" t="str">
        <f>HYPERLINK("capsilon://?command=openfolder&amp;siteaddress=FAM.docvelocity-na8.net&amp;folderid=FXEBE3CA85-83D2-F2C2-8141-A4ADA95A73A3","FX21111118")</f>
        <v>FX21111118</v>
      </c>
      <c r="F370" t="s">
        <v>19</v>
      </c>
      <c r="G370" t="s">
        <v>19</v>
      </c>
      <c r="H370" t="s">
        <v>83</v>
      </c>
      <c r="I370" t="s">
        <v>887</v>
      </c>
      <c r="J370">
        <v>59</v>
      </c>
      <c r="K370" t="s">
        <v>85</v>
      </c>
      <c r="L370" t="s">
        <v>86</v>
      </c>
      <c r="M370" t="s">
        <v>87</v>
      </c>
      <c r="N370">
        <v>2</v>
      </c>
      <c r="O370" s="1">
        <v>44505.56454861111</v>
      </c>
      <c r="P370" s="1">
        <v>44505.782418981478</v>
      </c>
      <c r="Q370">
        <v>18375</v>
      </c>
      <c r="R370">
        <v>449</v>
      </c>
      <c r="S370" t="b">
        <v>0</v>
      </c>
      <c r="T370" t="s">
        <v>88</v>
      </c>
      <c r="U370" t="b">
        <v>0</v>
      </c>
      <c r="V370" t="s">
        <v>131</v>
      </c>
      <c r="W370" s="1">
        <v>44505.695844907408</v>
      </c>
      <c r="X370">
        <v>282</v>
      </c>
      <c r="Y370">
        <v>49</v>
      </c>
      <c r="Z370">
        <v>0</v>
      </c>
      <c r="AA370">
        <v>49</v>
      </c>
      <c r="AB370">
        <v>0</v>
      </c>
      <c r="AC370">
        <v>15</v>
      </c>
      <c r="AD370">
        <v>10</v>
      </c>
      <c r="AE370">
        <v>0</v>
      </c>
      <c r="AF370">
        <v>0</v>
      </c>
      <c r="AG370">
        <v>0</v>
      </c>
      <c r="AH370" t="s">
        <v>118</v>
      </c>
      <c r="AI370" s="1">
        <v>44505.782418981478</v>
      </c>
      <c r="AJ370">
        <v>167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10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>
      <c r="A371" t="s">
        <v>888</v>
      </c>
      <c r="B371" t="s">
        <v>80</v>
      </c>
      <c r="C371" t="s">
        <v>115</v>
      </c>
      <c r="D371" t="s">
        <v>82</v>
      </c>
      <c r="E371" s="2" t="str">
        <f>HYPERLINK("capsilon://?command=openfolder&amp;siteaddress=FAM.docvelocity-na8.net&amp;folderid=FXEBE3CA85-83D2-F2C2-8141-A4ADA95A73A3","FX21111118")</f>
        <v>FX21111118</v>
      </c>
      <c r="F371" t="s">
        <v>19</v>
      </c>
      <c r="G371" t="s">
        <v>19</v>
      </c>
      <c r="H371" t="s">
        <v>83</v>
      </c>
      <c r="I371" t="s">
        <v>889</v>
      </c>
      <c r="J371">
        <v>69</v>
      </c>
      <c r="K371" t="s">
        <v>85</v>
      </c>
      <c r="L371" t="s">
        <v>86</v>
      </c>
      <c r="M371" t="s">
        <v>87</v>
      </c>
      <c r="N371">
        <v>2</v>
      </c>
      <c r="O371" s="1">
        <v>44505.565671296295</v>
      </c>
      <c r="P371" s="1">
        <v>44505.784722222219</v>
      </c>
      <c r="Q371">
        <v>18361</v>
      </c>
      <c r="R371">
        <v>565</v>
      </c>
      <c r="S371" t="b">
        <v>0</v>
      </c>
      <c r="T371" t="s">
        <v>88</v>
      </c>
      <c r="U371" t="b">
        <v>0</v>
      </c>
      <c r="V371" t="s">
        <v>123</v>
      </c>
      <c r="W371" s="1">
        <v>44505.698518518519</v>
      </c>
      <c r="X371">
        <v>304</v>
      </c>
      <c r="Y371">
        <v>44</v>
      </c>
      <c r="Z371">
        <v>0</v>
      </c>
      <c r="AA371">
        <v>44</v>
      </c>
      <c r="AB371">
        <v>0</v>
      </c>
      <c r="AC371">
        <v>18</v>
      </c>
      <c r="AD371">
        <v>25</v>
      </c>
      <c r="AE371">
        <v>0</v>
      </c>
      <c r="AF371">
        <v>0</v>
      </c>
      <c r="AG371">
        <v>0</v>
      </c>
      <c r="AH371" t="s">
        <v>606</v>
      </c>
      <c r="AI371" s="1">
        <v>44505.784722222219</v>
      </c>
      <c r="AJ371">
        <v>261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25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>
      <c r="A372" t="s">
        <v>890</v>
      </c>
      <c r="B372" t="s">
        <v>80</v>
      </c>
      <c r="C372" t="s">
        <v>115</v>
      </c>
      <c r="D372" t="s">
        <v>82</v>
      </c>
      <c r="E372" s="2" t="str">
        <f>HYPERLINK("capsilon://?command=openfolder&amp;siteaddress=FAM.docvelocity-na8.net&amp;folderid=FXEBE3CA85-83D2-F2C2-8141-A4ADA95A73A3","FX21111118")</f>
        <v>FX21111118</v>
      </c>
      <c r="F372" t="s">
        <v>19</v>
      </c>
      <c r="G372" t="s">
        <v>19</v>
      </c>
      <c r="H372" t="s">
        <v>83</v>
      </c>
      <c r="I372" t="s">
        <v>891</v>
      </c>
      <c r="J372">
        <v>74</v>
      </c>
      <c r="K372" t="s">
        <v>85</v>
      </c>
      <c r="L372" t="s">
        <v>86</v>
      </c>
      <c r="M372" t="s">
        <v>87</v>
      </c>
      <c r="N372">
        <v>2</v>
      </c>
      <c r="O372" s="1">
        <v>44505.565729166665</v>
      </c>
      <c r="P372" s="1">
        <v>44505.787777777776</v>
      </c>
      <c r="Q372">
        <v>18764</v>
      </c>
      <c r="R372">
        <v>421</v>
      </c>
      <c r="S372" t="b">
        <v>0</v>
      </c>
      <c r="T372" t="s">
        <v>88</v>
      </c>
      <c r="U372" t="b">
        <v>0</v>
      </c>
      <c r="V372" t="s">
        <v>131</v>
      </c>
      <c r="W372" s="1">
        <v>44505.69767361111</v>
      </c>
      <c r="X372">
        <v>157</v>
      </c>
      <c r="Y372">
        <v>49</v>
      </c>
      <c r="Z372">
        <v>0</v>
      </c>
      <c r="AA372">
        <v>49</v>
      </c>
      <c r="AB372">
        <v>0</v>
      </c>
      <c r="AC372">
        <v>17</v>
      </c>
      <c r="AD372">
        <v>25</v>
      </c>
      <c r="AE372">
        <v>0</v>
      </c>
      <c r="AF372">
        <v>0</v>
      </c>
      <c r="AG372">
        <v>0</v>
      </c>
      <c r="AH372" t="s">
        <v>606</v>
      </c>
      <c r="AI372" s="1">
        <v>44505.787777777776</v>
      </c>
      <c r="AJ372">
        <v>264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25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>
      <c r="A373" t="s">
        <v>892</v>
      </c>
      <c r="B373" t="s">
        <v>80</v>
      </c>
      <c r="C373" t="s">
        <v>115</v>
      </c>
      <c r="D373" t="s">
        <v>82</v>
      </c>
      <c r="E373" s="2" t="str">
        <f>HYPERLINK("capsilon://?command=openfolder&amp;siteaddress=FAM.docvelocity-na8.net&amp;folderid=FXEBE3CA85-83D2-F2C2-8141-A4ADA95A73A3","FX21111118")</f>
        <v>FX21111118</v>
      </c>
      <c r="F373" t="s">
        <v>19</v>
      </c>
      <c r="G373" t="s">
        <v>19</v>
      </c>
      <c r="H373" t="s">
        <v>83</v>
      </c>
      <c r="I373" t="s">
        <v>893</v>
      </c>
      <c r="J373">
        <v>26</v>
      </c>
      <c r="K373" t="s">
        <v>85</v>
      </c>
      <c r="L373" t="s">
        <v>86</v>
      </c>
      <c r="M373" t="s">
        <v>87</v>
      </c>
      <c r="N373">
        <v>2</v>
      </c>
      <c r="O373" s="1">
        <v>44505.566041666665</v>
      </c>
      <c r="P373" s="1">
        <v>44505.788946759261</v>
      </c>
      <c r="Q373">
        <v>18827</v>
      </c>
      <c r="R373">
        <v>432</v>
      </c>
      <c r="S373" t="b">
        <v>0</v>
      </c>
      <c r="T373" t="s">
        <v>88</v>
      </c>
      <c r="U373" t="b">
        <v>0</v>
      </c>
      <c r="V373" t="s">
        <v>186</v>
      </c>
      <c r="W373" s="1">
        <v>44505.696909722225</v>
      </c>
      <c r="X373">
        <v>89</v>
      </c>
      <c r="Y373">
        <v>21</v>
      </c>
      <c r="Z373">
        <v>0</v>
      </c>
      <c r="AA373">
        <v>21</v>
      </c>
      <c r="AB373">
        <v>0</v>
      </c>
      <c r="AC373">
        <v>2</v>
      </c>
      <c r="AD373">
        <v>5</v>
      </c>
      <c r="AE373">
        <v>0</v>
      </c>
      <c r="AF373">
        <v>0</v>
      </c>
      <c r="AG373">
        <v>0</v>
      </c>
      <c r="AH373" t="s">
        <v>106</v>
      </c>
      <c r="AI373" s="1">
        <v>44505.788946759261</v>
      </c>
      <c r="AJ373">
        <v>343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5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>
      <c r="A374" t="s">
        <v>894</v>
      </c>
      <c r="B374" t="s">
        <v>80</v>
      </c>
      <c r="C374" t="s">
        <v>878</v>
      </c>
      <c r="D374" t="s">
        <v>82</v>
      </c>
      <c r="E374" s="2" t="str">
        <f>HYPERLINK("capsilon://?command=openfolder&amp;siteaddress=FAM.docvelocity-na8.net&amp;folderid=FX01F0CC4E-2A34-4E29-3DA9-A3B40189EFEF","FX21111253")</f>
        <v>FX21111253</v>
      </c>
      <c r="F374" t="s">
        <v>19</v>
      </c>
      <c r="G374" t="s">
        <v>19</v>
      </c>
      <c r="H374" t="s">
        <v>83</v>
      </c>
      <c r="I374" t="s">
        <v>895</v>
      </c>
      <c r="J374">
        <v>26</v>
      </c>
      <c r="K374" t="s">
        <v>85</v>
      </c>
      <c r="L374" t="s">
        <v>86</v>
      </c>
      <c r="M374" t="s">
        <v>87</v>
      </c>
      <c r="N374">
        <v>2</v>
      </c>
      <c r="O374" s="1">
        <v>44505.566307870373</v>
      </c>
      <c r="P374" s="1">
        <v>44505.788055555553</v>
      </c>
      <c r="Q374">
        <v>18740</v>
      </c>
      <c r="R374">
        <v>419</v>
      </c>
      <c r="S374" t="b">
        <v>0</v>
      </c>
      <c r="T374" t="s">
        <v>88</v>
      </c>
      <c r="U374" t="b">
        <v>0</v>
      </c>
      <c r="V374" t="s">
        <v>123</v>
      </c>
      <c r="W374" s="1">
        <v>44505.700648148151</v>
      </c>
      <c r="X374">
        <v>184</v>
      </c>
      <c r="Y374">
        <v>21</v>
      </c>
      <c r="Z374">
        <v>0</v>
      </c>
      <c r="AA374">
        <v>21</v>
      </c>
      <c r="AB374">
        <v>0</v>
      </c>
      <c r="AC374">
        <v>5</v>
      </c>
      <c r="AD374">
        <v>5</v>
      </c>
      <c r="AE374">
        <v>0</v>
      </c>
      <c r="AF374">
        <v>0</v>
      </c>
      <c r="AG374">
        <v>0</v>
      </c>
      <c r="AH374" t="s">
        <v>90</v>
      </c>
      <c r="AI374" s="1">
        <v>44505.788055555553</v>
      </c>
      <c r="AJ374">
        <v>235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5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>
      <c r="A375" t="s">
        <v>896</v>
      </c>
      <c r="B375" t="s">
        <v>80</v>
      </c>
      <c r="C375" t="s">
        <v>115</v>
      </c>
      <c r="D375" t="s">
        <v>82</v>
      </c>
      <c r="E375" s="2" t="str">
        <f>HYPERLINK("capsilon://?command=openfolder&amp;siteaddress=FAM.docvelocity-na8.net&amp;folderid=FXEBE3CA85-83D2-F2C2-8141-A4ADA95A73A3","FX21111118")</f>
        <v>FX21111118</v>
      </c>
      <c r="F375" t="s">
        <v>19</v>
      </c>
      <c r="G375" t="s">
        <v>19</v>
      </c>
      <c r="H375" t="s">
        <v>83</v>
      </c>
      <c r="I375" t="s">
        <v>897</v>
      </c>
      <c r="J375">
        <v>26</v>
      </c>
      <c r="K375" t="s">
        <v>85</v>
      </c>
      <c r="L375" t="s">
        <v>86</v>
      </c>
      <c r="M375" t="s">
        <v>87</v>
      </c>
      <c r="N375">
        <v>2</v>
      </c>
      <c r="O375" s="1">
        <v>44505.566423611112</v>
      </c>
      <c r="P375" s="1">
        <v>44505.790208333332</v>
      </c>
      <c r="Q375">
        <v>19054</v>
      </c>
      <c r="R375">
        <v>281</v>
      </c>
      <c r="S375" t="b">
        <v>0</v>
      </c>
      <c r="T375" t="s">
        <v>88</v>
      </c>
      <c r="U375" t="b">
        <v>0</v>
      </c>
      <c r="V375" t="s">
        <v>186</v>
      </c>
      <c r="W375" s="1">
        <v>44505.702222222222</v>
      </c>
      <c r="X375">
        <v>72</v>
      </c>
      <c r="Y375">
        <v>21</v>
      </c>
      <c r="Z375">
        <v>0</v>
      </c>
      <c r="AA375">
        <v>21</v>
      </c>
      <c r="AB375">
        <v>0</v>
      </c>
      <c r="AC375">
        <v>2</v>
      </c>
      <c r="AD375">
        <v>5</v>
      </c>
      <c r="AE375">
        <v>0</v>
      </c>
      <c r="AF375">
        <v>0</v>
      </c>
      <c r="AG375">
        <v>0</v>
      </c>
      <c r="AH375" t="s">
        <v>606</v>
      </c>
      <c r="AI375" s="1">
        <v>44505.790208333332</v>
      </c>
      <c r="AJ375">
        <v>209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>
      <c r="A376" t="s">
        <v>898</v>
      </c>
      <c r="B376" t="s">
        <v>80</v>
      </c>
      <c r="C376" t="s">
        <v>899</v>
      </c>
      <c r="D376" t="s">
        <v>82</v>
      </c>
      <c r="E376" s="2" t="str">
        <f>HYPERLINK("capsilon://?command=openfolder&amp;siteaddress=FAM.docvelocity-na8.net&amp;folderid=FXC911F405-50FB-4ADF-27E9-F2B6AE115B9E","FX21111636")</f>
        <v>FX21111636</v>
      </c>
      <c r="F376" t="s">
        <v>19</v>
      </c>
      <c r="G376" t="s">
        <v>19</v>
      </c>
      <c r="H376" t="s">
        <v>83</v>
      </c>
      <c r="I376" t="s">
        <v>900</v>
      </c>
      <c r="J376">
        <v>26</v>
      </c>
      <c r="K376" t="s">
        <v>85</v>
      </c>
      <c r="L376" t="s">
        <v>86</v>
      </c>
      <c r="M376" t="s">
        <v>87</v>
      </c>
      <c r="N376">
        <v>2</v>
      </c>
      <c r="O376" s="1">
        <v>44505.566770833335</v>
      </c>
      <c r="P376" s="1">
        <v>44505.791921296295</v>
      </c>
      <c r="Q376">
        <v>18995</v>
      </c>
      <c r="R376">
        <v>458</v>
      </c>
      <c r="S376" t="b">
        <v>0</v>
      </c>
      <c r="T376" t="s">
        <v>88</v>
      </c>
      <c r="U376" t="b">
        <v>0</v>
      </c>
      <c r="V376" t="s">
        <v>123</v>
      </c>
      <c r="W376" s="1">
        <v>44505.704606481479</v>
      </c>
      <c r="X376">
        <v>116</v>
      </c>
      <c r="Y376">
        <v>21</v>
      </c>
      <c r="Z376">
        <v>0</v>
      </c>
      <c r="AA376">
        <v>21</v>
      </c>
      <c r="AB376">
        <v>0</v>
      </c>
      <c r="AC376">
        <v>6</v>
      </c>
      <c r="AD376">
        <v>5</v>
      </c>
      <c r="AE376">
        <v>0</v>
      </c>
      <c r="AF376">
        <v>0</v>
      </c>
      <c r="AG376">
        <v>0</v>
      </c>
      <c r="AH376" t="s">
        <v>90</v>
      </c>
      <c r="AI376" s="1">
        <v>44505.791921296295</v>
      </c>
      <c r="AJ376">
        <v>333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5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>
      <c r="A377" t="s">
        <v>901</v>
      </c>
      <c r="B377" t="s">
        <v>80</v>
      </c>
      <c r="C377" t="s">
        <v>899</v>
      </c>
      <c r="D377" t="s">
        <v>82</v>
      </c>
      <c r="E377" s="2" t="str">
        <f>HYPERLINK("capsilon://?command=openfolder&amp;siteaddress=FAM.docvelocity-na8.net&amp;folderid=FXC911F405-50FB-4ADF-27E9-F2B6AE115B9E","FX21111636")</f>
        <v>FX21111636</v>
      </c>
      <c r="F377" t="s">
        <v>19</v>
      </c>
      <c r="G377" t="s">
        <v>19</v>
      </c>
      <c r="H377" t="s">
        <v>83</v>
      </c>
      <c r="I377" t="s">
        <v>902</v>
      </c>
      <c r="J377">
        <v>26</v>
      </c>
      <c r="K377" t="s">
        <v>85</v>
      </c>
      <c r="L377" t="s">
        <v>86</v>
      </c>
      <c r="M377" t="s">
        <v>87</v>
      </c>
      <c r="N377">
        <v>2</v>
      </c>
      <c r="O377" s="1">
        <v>44505.568043981482</v>
      </c>
      <c r="P377" s="1">
        <v>44505.790763888886</v>
      </c>
      <c r="Q377">
        <v>18988</v>
      </c>
      <c r="R377">
        <v>255</v>
      </c>
      <c r="S377" t="b">
        <v>0</v>
      </c>
      <c r="T377" t="s">
        <v>88</v>
      </c>
      <c r="U377" t="b">
        <v>0</v>
      </c>
      <c r="V377" t="s">
        <v>123</v>
      </c>
      <c r="W377" s="1">
        <v>44505.705682870372</v>
      </c>
      <c r="X377">
        <v>93</v>
      </c>
      <c r="Y377">
        <v>21</v>
      </c>
      <c r="Z377">
        <v>0</v>
      </c>
      <c r="AA377">
        <v>21</v>
      </c>
      <c r="AB377">
        <v>0</v>
      </c>
      <c r="AC377">
        <v>0</v>
      </c>
      <c r="AD377">
        <v>5</v>
      </c>
      <c r="AE377">
        <v>0</v>
      </c>
      <c r="AF377">
        <v>0</v>
      </c>
      <c r="AG377">
        <v>0</v>
      </c>
      <c r="AH377" t="s">
        <v>106</v>
      </c>
      <c r="AI377" s="1">
        <v>44505.790763888886</v>
      </c>
      <c r="AJ377">
        <v>157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5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>
      <c r="A378" t="s">
        <v>903</v>
      </c>
      <c r="B378" t="s">
        <v>80</v>
      </c>
      <c r="C378" t="s">
        <v>470</v>
      </c>
      <c r="D378" t="s">
        <v>82</v>
      </c>
      <c r="E378" s="2" t="str">
        <f>HYPERLINK("capsilon://?command=openfolder&amp;siteaddress=FAM.docvelocity-na8.net&amp;folderid=FX8F194A51-6D63-DF02-3C85-388EA9319B4F","FX21112053")</f>
        <v>FX21112053</v>
      </c>
      <c r="F378" t="s">
        <v>19</v>
      </c>
      <c r="G378" t="s">
        <v>19</v>
      </c>
      <c r="H378" t="s">
        <v>83</v>
      </c>
      <c r="I378" t="s">
        <v>904</v>
      </c>
      <c r="J378">
        <v>29</v>
      </c>
      <c r="K378" t="s">
        <v>85</v>
      </c>
      <c r="L378" t="s">
        <v>86</v>
      </c>
      <c r="M378" t="s">
        <v>87</v>
      </c>
      <c r="N378">
        <v>2</v>
      </c>
      <c r="O378" s="1">
        <v>44505.569282407407</v>
      </c>
      <c r="P378" s="1">
        <v>44505.792060185187</v>
      </c>
      <c r="Q378">
        <v>19052</v>
      </c>
      <c r="R378">
        <v>196</v>
      </c>
      <c r="S378" t="b">
        <v>0</v>
      </c>
      <c r="T378" t="s">
        <v>88</v>
      </c>
      <c r="U378" t="b">
        <v>0</v>
      </c>
      <c r="V378" t="s">
        <v>186</v>
      </c>
      <c r="W378" s="1">
        <v>44505.705879629626</v>
      </c>
      <c r="X378">
        <v>37</v>
      </c>
      <c r="Y378">
        <v>9</v>
      </c>
      <c r="Z378">
        <v>0</v>
      </c>
      <c r="AA378">
        <v>9</v>
      </c>
      <c r="AB378">
        <v>0</v>
      </c>
      <c r="AC378">
        <v>1</v>
      </c>
      <c r="AD378">
        <v>20</v>
      </c>
      <c r="AE378">
        <v>0</v>
      </c>
      <c r="AF378">
        <v>0</v>
      </c>
      <c r="AG378">
        <v>0</v>
      </c>
      <c r="AH378" t="s">
        <v>606</v>
      </c>
      <c r="AI378" s="1">
        <v>44505.792060185187</v>
      </c>
      <c r="AJ378">
        <v>159</v>
      </c>
      <c r="AK378">
        <v>0</v>
      </c>
      <c r="AL378">
        <v>0</v>
      </c>
      <c r="AM378">
        <v>0</v>
      </c>
      <c r="AN378">
        <v>0</v>
      </c>
      <c r="AO378">
        <v>2</v>
      </c>
      <c r="AP378">
        <v>20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>
      <c r="A379" t="s">
        <v>905</v>
      </c>
      <c r="B379" t="s">
        <v>80</v>
      </c>
      <c r="C379" t="s">
        <v>760</v>
      </c>
      <c r="D379" t="s">
        <v>82</v>
      </c>
      <c r="E379" s="2" t="str">
        <f>HYPERLINK("capsilon://?command=openfolder&amp;siteaddress=FAM.docvelocity-na8.net&amp;folderid=FX665654C2-FD32-6C44-1AF7-807248B813CE","FX21112060")</f>
        <v>FX21112060</v>
      </c>
      <c r="F379" t="s">
        <v>19</v>
      </c>
      <c r="G379" t="s">
        <v>19</v>
      </c>
      <c r="H379" t="s">
        <v>83</v>
      </c>
      <c r="I379" t="s">
        <v>763</v>
      </c>
      <c r="J379">
        <v>124</v>
      </c>
      <c r="K379" t="s">
        <v>85</v>
      </c>
      <c r="L379" t="s">
        <v>86</v>
      </c>
      <c r="M379" t="s">
        <v>87</v>
      </c>
      <c r="N379">
        <v>2</v>
      </c>
      <c r="O379" s="1">
        <v>44505.590231481481</v>
      </c>
      <c r="P379" s="1">
        <v>44505.678368055553</v>
      </c>
      <c r="Q379">
        <v>2735</v>
      </c>
      <c r="R379">
        <v>4880</v>
      </c>
      <c r="S379" t="b">
        <v>0</v>
      </c>
      <c r="T379" t="s">
        <v>88</v>
      </c>
      <c r="U379" t="b">
        <v>1</v>
      </c>
      <c r="V379" t="s">
        <v>131</v>
      </c>
      <c r="W379" s="1">
        <v>44505.655439814815</v>
      </c>
      <c r="X379">
        <v>3034</v>
      </c>
      <c r="Y379">
        <v>268</v>
      </c>
      <c r="Z379">
        <v>0</v>
      </c>
      <c r="AA379">
        <v>268</v>
      </c>
      <c r="AB379">
        <v>0</v>
      </c>
      <c r="AC379">
        <v>244</v>
      </c>
      <c r="AD379">
        <v>-144</v>
      </c>
      <c r="AE379">
        <v>0</v>
      </c>
      <c r="AF379">
        <v>0</v>
      </c>
      <c r="AG379">
        <v>0</v>
      </c>
      <c r="AH379" t="s">
        <v>606</v>
      </c>
      <c r="AI379" s="1">
        <v>44505.678368055553</v>
      </c>
      <c r="AJ379">
        <v>1610</v>
      </c>
      <c r="AK379">
        <v>1</v>
      </c>
      <c r="AL379">
        <v>0</v>
      </c>
      <c r="AM379">
        <v>1</v>
      </c>
      <c r="AN379">
        <v>0</v>
      </c>
      <c r="AO379">
        <v>1</v>
      </c>
      <c r="AP379">
        <v>-145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>
      <c r="A380" t="s">
        <v>906</v>
      </c>
      <c r="B380" t="s">
        <v>80</v>
      </c>
      <c r="C380" t="s">
        <v>768</v>
      </c>
      <c r="D380" t="s">
        <v>82</v>
      </c>
      <c r="E380" s="2" t="str">
        <f>HYPERLINK("capsilon://?command=openfolder&amp;siteaddress=FAM.docvelocity-na8.net&amp;folderid=FXB5698B88-9F75-FCD5-99B1-236918D2495E","FX21112319")</f>
        <v>FX21112319</v>
      </c>
      <c r="F380" t="s">
        <v>19</v>
      </c>
      <c r="G380" t="s">
        <v>19</v>
      </c>
      <c r="H380" t="s">
        <v>83</v>
      </c>
      <c r="I380" t="s">
        <v>771</v>
      </c>
      <c r="J380">
        <v>52</v>
      </c>
      <c r="K380" t="s">
        <v>85</v>
      </c>
      <c r="L380" t="s">
        <v>86</v>
      </c>
      <c r="M380" t="s">
        <v>87</v>
      </c>
      <c r="N380">
        <v>2</v>
      </c>
      <c r="O380" s="1">
        <v>44505.590775462966</v>
      </c>
      <c r="P380" s="1">
        <v>44505.633796296293</v>
      </c>
      <c r="Q380">
        <v>3116</v>
      </c>
      <c r="R380">
        <v>601</v>
      </c>
      <c r="S380" t="b">
        <v>0</v>
      </c>
      <c r="T380" t="s">
        <v>88</v>
      </c>
      <c r="U380" t="b">
        <v>1</v>
      </c>
      <c r="V380" t="s">
        <v>123</v>
      </c>
      <c r="W380" s="1">
        <v>44505.632372685184</v>
      </c>
      <c r="X380">
        <v>308</v>
      </c>
      <c r="Y380">
        <v>42</v>
      </c>
      <c r="Z380">
        <v>0</v>
      </c>
      <c r="AA380">
        <v>42</v>
      </c>
      <c r="AB380">
        <v>0</v>
      </c>
      <c r="AC380">
        <v>7</v>
      </c>
      <c r="AD380">
        <v>10</v>
      </c>
      <c r="AE380">
        <v>0</v>
      </c>
      <c r="AF380">
        <v>0</v>
      </c>
      <c r="AG380">
        <v>0</v>
      </c>
      <c r="AH380" t="s">
        <v>99</v>
      </c>
      <c r="AI380" s="1">
        <v>44505.633796296293</v>
      </c>
      <c r="AJ380">
        <v>118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10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>
      <c r="A381" t="s">
        <v>907</v>
      </c>
      <c r="B381" t="s">
        <v>80</v>
      </c>
      <c r="C381" t="s">
        <v>768</v>
      </c>
      <c r="D381" t="s">
        <v>82</v>
      </c>
      <c r="E381" s="2" t="str">
        <f>HYPERLINK("capsilon://?command=openfolder&amp;siteaddress=FAM.docvelocity-na8.net&amp;folderid=FXB5698B88-9F75-FCD5-99B1-236918D2495E","FX21112319")</f>
        <v>FX21112319</v>
      </c>
      <c r="F381" t="s">
        <v>19</v>
      </c>
      <c r="G381" t="s">
        <v>19</v>
      </c>
      <c r="H381" t="s">
        <v>83</v>
      </c>
      <c r="I381" t="s">
        <v>774</v>
      </c>
      <c r="J381">
        <v>52</v>
      </c>
      <c r="K381" t="s">
        <v>85</v>
      </c>
      <c r="L381" t="s">
        <v>86</v>
      </c>
      <c r="M381" t="s">
        <v>87</v>
      </c>
      <c r="N381">
        <v>2</v>
      </c>
      <c r="O381" s="1">
        <v>44505.591898148145</v>
      </c>
      <c r="P381" s="1">
        <v>44505.638622685183</v>
      </c>
      <c r="Q381">
        <v>3542</v>
      </c>
      <c r="R381">
        <v>495</v>
      </c>
      <c r="S381" t="b">
        <v>0</v>
      </c>
      <c r="T381" t="s">
        <v>88</v>
      </c>
      <c r="U381" t="b">
        <v>1</v>
      </c>
      <c r="V381" t="s">
        <v>123</v>
      </c>
      <c r="W381" s="1">
        <v>44505.635277777779</v>
      </c>
      <c r="X381">
        <v>250</v>
      </c>
      <c r="Y381">
        <v>42</v>
      </c>
      <c r="Z381">
        <v>0</v>
      </c>
      <c r="AA381">
        <v>42</v>
      </c>
      <c r="AB381">
        <v>0</v>
      </c>
      <c r="AC381">
        <v>12</v>
      </c>
      <c r="AD381">
        <v>10</v>
      </c>
      <c r="AE381">
        <v>0</v>
      </c>
      <c r="AF381">
        <v>0</v>
      </c>
      <c r="AG381">
        <v>0</v>
      </c>
      <c r="AH381" t="s">
        <v>99</v>
      </c>
      <c r="AI381" s="1">
        <v>44505.638622685183</v>
      </c>
      <c r="AJ381">
        <v>239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10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>
      <c r="A382" t="s">
        <v>908</v>
      </c>
      <c r="B382" t="s">
        <v>80</v>
      </c>
      <c r="C382" t="s">
        <v>427</v>
      </c>
      <c r="D382" t="s">
        <v>82</v>
      </c>
      <c r="E382" s="2" t="str">
        <f>HYPERLINK("capsilon://?command=openfolder&amp;siteaddress=FAM.docvelocity-na8.net&amp;folderid=FX09C810D0-8DD6-6C9B-530A-C7B304CFF1DE","FX2111846")</f>
        <v>FX2111846</v>
      </c>
      <c r="F382" t="s">
        <v>19</v>
      </c>
      <c r="G382" t="s">
        <v>19</v>
      </c>
      <c r="H382" t="s">
        <v>83</v>
      </c>
      <c r="I382" t="s">
        <v>909</v>
      </c>
      <c r="J382">
        <v>29</v>
      </c>
      <c r="K382" t="s">
        <v>85</v>
      </c>
      <c r="L382" t="s">
        <v>86</v>
      </c>
      <c r="M382" t="s">
        <v>87</v>
      </c>
      <c r="N382">
        <v>2</v>
      </c>
      <c r="O382" s="1">
        <v>44505.591990740744</v>
      </c>
      <c r="P382" s="1">
        <v>44505.791979166665</v>
      </c>
      <c r="Q382">
        <v>17102</v>
      </c>
      <c r="R382">
        <v>177</v>
      </c>
      <c r="S382" t="b">
        <v>0</v>
      </c>
      <c r="T382" t="s">
        <v>88</v>
      </c>
      <c r="U382" t="b">
        <v>0</v>
      </c>
      <c r="V382" t="s">
        <v>123</v>
      </c>
      <c r="W382" s="1">
        <v>44505.70653935185</v>
      </c>
      <c r="X382">
        <v>73</v>
      </c>
      <c r="Y382">
        <v>9</v>
      </c>
      <c r="Z382">
        <v>0</v>
      </c>
      <c r="AA382">
        <v>9</v>
      </c>
      <c r="AB382">
        <v>0</v>
      </c>
      <c r="AC382">
        <v>4</v>
      </c>
      <c r="AD382">
        <v>20</v>
      </c>
      <c r="AE382">
        <v>0</v>
      </c>
      <c r="AF382">
        <v>0</v>
      </c>
      <c r="AG382">
        <v>0</v>
      </c>
      <c r="AH382" t="s">
        <v>106</v>
      </c>
      <c r="AI382" s="1">
        <v>44505.791979166665</v>
      </c>
      <c r="AJ382">
        <v>104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20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>
      <c r="A383" t="s">
        <v>910</v>
      </c>
      <c r="B383" t="s">
        <v>80</v>
      </c>
      <c r="C383" t="s">
        <v>911</v>
      </c>
      <c r="D383" t="s">
        <v>82</v>
      </c>
      <c r="E383" s="2" t="str">
        <f>HYPERLINK("capsilon://?command=openfolder&amp;siteaddress=FAM.docvelocity-na8.net&amp;folderid=FX2EADAE8C-4E36-B3B4-9A07-68B8D51050DE","FX21112279")</f>
        <v>FX21112279</v>
      </c>
      <c r="F383" t="s">
        <v>19</v>
      </c>
      <c r="G383" t="s">
        <v>19</v>
      </c>
      <c r="H383" t="s">
        <v>83</v>
      </c>
      <c r="I383" t="s">
        <v>912</v>
      </c>
      <c r="J383">
        <v>29</v>
      </c>
      <c r="K383" t="s">
        <v>85</v>
      </c>
      <c r="L383" t="s">
        <v>86</v>
      </c>
      <c r="M383" t="s">
        <v>87</v>
      </c>
      <c r="N383">
        <v>2</v>
      </c>
      <c r="O383" s="1">
        <v>44505.609212962961</v>
      </c>
      <c r="P383" s="1">
        <v>44505.792280092595</v>
      </c>
      <c r="Q383">
        <v>15724</v>
      </c>
      <c r="R383">
        <v>93</v>
      </c>
      <c r="S383" t="b">
        <v>0</v>
      </c>
      <c r="T383" t="s">
        <v>88</v>
      </c>
      <c r="U383" t="b">
        <v>0</v>
      </c>
      <c r="V383" t="s">
        <v>186</v>
      </c>
      <c r="W383" s="1">
        <v>44505.706296296295</v>
      </c>
      <c r="X383">
        <v>35</v>
      </c>
      <c r="Y383">
        <v>9</v>
      </c>
      <c r="Z383">
        <v>0</v>
      </c>
      <c r="AA383">
        <v>9</v>
      </c>
      <c r="AB383">
        <v>0</v>
      </c>
      <c r="AC383">
        <v>1</v>
      </c>
      <c r="AD383">
        <v>20</v>
      </c>
      <c r="AE383">
        <v>0</v>
      </c>
      <c r="AF383">
        <v>0</v>
      </c>
      <c r="AG383">
        <v>0</v>
      </c>
      <c r="AH383" t="s">
        <v>118</v>
      </c>
      <c r="AI383" s="1">
        <v>44505.792280092595</v>
      </c>
      <c r="AJ383">
        <v>52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20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>
      <c r="A384" t="s">
        <v>913</v>
      </c>
      <c r="B384" t="s">
        <v>80</v>
      </c>
      <c r="C384" t="s">
        <v>914</v>
      </c>
      <c r="D384" t="s">
        <v>82</v>
      </c>
      <c r="E384" s="2" t="str">
        <f>HYPERLINK("capsilon://?command=openfolder&amp;siteaddress=FAM.docvelocity-na8.net&amp;folderid=FXBAAC0246-6516-296D-C80B-17E00C18187F","FX21112578")</f>
        <v>FX21112578</v>
      </c>
      <c r="F384" t="s">
        <v>19</v>
      </c>
      <c r="G384" t="s">
        <v>19</v>
      </c>
      <c r="H384" t="s">
        <v>83</v>
      </c>
      <c r="I384" t="s">
        <v>915</v>
      </c>
      <c r="J384">
        <v>175</v>
      </c>
      <c r="K384" t="s">
        <v>85</v>
      </c>
      <c r="L384" t="s">
        <v>86</v>
      </c>
      <c r="M384" t="s">
        <v>87</v>
      </c>
      <c r="N384">
        <v>1</v>
      </c>
      <c r="O384" s="1">
        <v>44505.617442129631</v>
      </c>
      <c r="P384" s="1">
        <v>44505.762731481482</v>
      </c>
      <c r="Q384">
        <v>12146</v>
      </c>
      <c r="R384">
        <v>407</v>
      </c>
      <c r="S384" t="b">
        <v>0</v>
      </c>
      <c r="T384" t="s">
        <v>88</v>
      </c>
      <c r="U384" t="b">
        <v>0</v>
      </c>
      <c r="V384" t="s">
        <v>94</v>
      </c>
      <c r="W384" s="1">
        <v>44505.762731481482</v>
      </c>
      <c r="X384">
        <v>273</v>
      </c>
      <c r="Y384">
        <v>50</v>
      </c>
      <c r="Z384">
        <v>0</v>
      </c>
      <c r="AA384">
        <v>50</v>
      </c>
      <c r="AB384">
        <v>0</v>
      </c>
      <c r="AC384">
        <v>0</v>
      </c>
      <c r="AD384">
        <v>125</v>
      </c>
      <c r="AE384">
        <v>109</v>
      </c>
      <c r="AF384">
        <v>0</v>
      </c>
      <c r="AG384">
        <v>7</v>
      </c>
      <c r="AH384" t="s">
        <v>88</v>
      </c>
      <c r="AI384" t="s">
        <v>88</v>
      </c>
      <c r="AJ384" t="s">
        <v>88</v>
      </c>
      <c r="AK384" t="s">
        <v>88</v>
      </c>
      <c r="AL384" t="s">
        <v>88</v>
      </c>
      <c r="AM384" t="s">
        <v>88</v>
      </c>
      <c r="AN384" t="s">
        <v>88</v>
      </c>
      <c r="AO384" t="s">
        <v>88</v>
      </c>
      <c r="AP384" t="s">
        <v>88</v>
      </c>
      <c r="AQ384" t="s">
        <v>88</v>
      </c>
      <c r="AR384" t="s">
        <v>88</v>
      </c>
      <c r="AS384" t="s">
        <v>88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>
      <c r="A385" t="s">
        <v>916</v>
      </c>
      <c r="B385" t="s">
        <v>80</v>
      </c>
      <c r="C385" t="s">
        <v>917</v>
      </c>
      <c r="D385" t="s">
        <v>82</v>
      </c>
      <c r="E385" s="2" t="str">
        <f>HYPERLINK("capsilon://?command=openfolder&amp;siteaddress=FAM.docvelocity-na8.net&amp;folderid=FX1128BAE8-BB11-5349-70DF-CB4922BADDE6","FX21112754")</f>
        <v>FX21112754</v>
      </c>
      <c r="F385" t="s">
        <v>19</v>
      </c>
      <c r="G385" t="s">
        <v>19</v>
      </c>
      <c r="H385" t="s">
        <v>83</v>
      </c>
      <c r="I385" t="s">
        <v>918</v>
      </c>
      <c r="J385">
        <v>158</v>
      </c>
      <c r="K385" t="s">
        <v>85</v>
      </c>
      <c r="L385" t="s">
        <v>86</v>
      </c>
      <c r="M385" t="s">
        <v>87</v>
      </c>
      <c r="N385">
        <v>1</v>
      </c>
      <c r="O385" s="1">
        <v>44505.625115740739</v>
      </c>
      <c r="P385" s="1">
        <v>44508.182002314818</v>
      </c>
      <c r="Q385">
        <v>217948</v>
      </c>
      <c r="R385">
        <v>2967</v>
      </c>
      <c r="S385" t="b">
        <v>0</v>
      </c>
      <c r="T385" t="s">
        <v>88</v>
      </c>
      <c r="U385" t="b">
        <v>0</v>
      </c>
      <c r="V385" t="s">
        <v>190</v>
      </c>
      <c r="W385" s="1">
        <v>44508.182002314818</v>
      </c>
      <c r="X385">
        <v>2479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158</v>
      </c>
      <c r="AE385">
        <v>140</v>
      </c>
      <c r="AF385">
        <v>0</v>
      </c>
      <c r="AG385">
        <v>13</v>
      </c>
      <c r="AH385" t="s">
        <v>88</v>
      </c>
      <c r="AI385" t="s">
        <v>88</v>
      </c>
      <c r="AJ385" t="s">
        <v>88</v>
      </c>
      <c r="AK385" t="s">
        <v>88</v>
      </c>
      <c r="AL385" t="s">
        <v>88</v>
      </c>
      <c r="AM385" t="s">
        <v>88</v>
      </c>
      <c r="AN385" t="s">
        <v>88</v>
      </c>
      <c r="AO385" t="s">
        <v>88</v>
      </c>
      <c r="AP385" t="s">
        <v>88</v>
      </c>
      <c r="AQ385" t="s">
        <v>88</v>
      </c>
      <c r="AR385" t="s">
        <v>88</v>
      </c>
      <c r="AS385" t="s">
        <v>88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>
      <c r="A386" t="s">
        <v>919</v>
      </c>
      <c r="B386" t="s">
        <v>80</v>
      </c>
      <c r="C386" t="s">
        <v>920</v>
      </c>
      <c r="D386" t="s">
        <v>82</v>
      </c>
      <c r="E386" s="2" t="str">
        <f>HYPERLINK("capsilon://?command=openfolder&amp;siteaddress=FAM.docvelocity-na8.net&amp;folderid=FX17CC593E-A52E-6FC8-2B5F-887DEC4322C9","FX211012634")</f>
        <v>FX211012634</v>
      </c>
      <c r="F386" t="s">
        <v>19</v>
      </c>
      <c r="G386" t="s">
        <v>19</v>
      </c>
      <c r="H386" t="s">
        <v>83</v>
      </c>
      <c r="I386" t="s">
        <v>921</v>
      </c>
      <c r="J386">
        <v>161</v>
      </c>
      <c r="K386" t="s">
        <v>85</v>
      </c>
      <c r="L386" t="s">
        <v>86</v>
      </c>
      <c r="M386" t="s">
        <v>87</v>
      </c>
      <c r="N386">
        <v>2</v>
      </c>
      <c r="O386" s="1">
        <v>44501.59983796296</v>
      </c>
      <c r="P386" s="1">
        <v>44501.638796296298</v>
      </c>
      <c r="Q386">
        <v>686</v>
      </c>
      <c r="R386">
        <v>2680</v>
      </c>
      <c r="S386" t="b">
        <v>0</v>
      </c>
      <c r="T386" t="s">
        <v>88</v>
      </c>
      <c r="U386" t="b">
        <v>1</v>
      </c>
      <c r="V386" t="s">
        <v>123</v>
      </c>
      <c r="W386" s="1">
        <v>44501.617986111109</v>
      </c>
      <c r="X386">
        <v>1525</v>
      </c>
      <c r="Y386">
        <v>159</v>
      </c>
      <c r="Z386">
        <v>0</v>
      </c>
      <c r="AA386">
        <v>159</v>
      </c>
      <c r="AB386">
        <v>0</v>
      </c>
      <c r="AC386">
        <v>133</v>
      </c>
      <c r="AD386">
        <v>2</v>
      </c>
      <c r="AE386">
        <v>0</v>
      </c>
      <c r="AF386">
        <v>0</v>
      </c>
      <c r="AG386">
        <v>0</v>
      </c>
      <c r="AH386" t="s">
        <v>118</v>
      </c>
      <c r="AI386" s="1">
        <v>44501.638796296298</v>
      </c>
      <c r="AJ386">
        <v>1147</v>
      </c>
      <c r="AK386">
        <v>2</v>
      </c>
      <c r="AL386">
        <v>0</v>
      </c>
      <c r="AM386">
        <v>2</v>
      </c>
      <c r="AN386">
        <v>0</v>
      </c>
      <c r="AO386">
        <v>2</v>
      </c>
      <c r="AP386">
        <v>0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>
      <c r="A387" t="s">
        <v>922</v>
      </c>
      <c r="B387" t="s">
        <v>80</v>
      </c>
      <c r="C387" t="s">
        <v>422</v>
      </c>
      <c r="D387" t="s">
        <v>82</v>
      </c>
      <c r="E387" s="2" t="str">
        <f>HYPERLINK("capsilon://?command=openfolder&amp;siteaddress=FAM.docvelocity-na8.net&amp;folderid=FX381D61AB-7BB4-04BF-827B-A684F55F291A","FX21111664")</f>
        <v>FX21111664</v>
      </c>
      <c r="F387" t="s">
        <v>19</v>
      </c>
      <c r="G387" t="s">
        <v>19</v>
      </c>
      <c r="H387" t="s">
        <v>83</v>
      </c>
      <c r="I387" t="s">
        <v>923</v>
      </c>
      <c r="J387">
        <v>29</v>
      </c>
      <c r="K387" t="s">
        <v>85</v>
      </c>
      <c r="L387" t="s">
        <v>86</v>
      </c>
      <c r="M387" t="s">
        <v>87</v>
      </c>
      <c r="N387">
        <v>2</v>
      </c>
      <c r="O387" s="1">
        <v>44505.631192129629</v>
      </c>
      <c r="P387" s="1">
        <v>44505.793171296296</v>
      </c>
      <c r="Q387">
        <v>13830</v>
      </c>
      <c r="R387">
        <v>165</v>
      </c>
      <c r="S387" t="b">
        <v>0</v>
      </c>
      <c r="T387" t="s">
        <v>88</v>
      </c>
      <c r="U387" t="b">
        <v>0</v>
      </c>
      <c r="V387" t="s">
        <v>123</v>
      </c>
      <c r="W387" s="1">
        <v>44505.707407407404</v>
      </c>
      <c r="X387">
        <v>58</v>
      </c>
      <c r="Y387">
        <v>9</v>
      </c>
      <c r="Z387">
        <v>0</v>
      </c>
      <c r="AA387">
        <v>9</v>
      </c>
      <c r="AB387">
        <v>0</v>
      </c>
      <c r="AC387">
        <v>4</v>
      </c>
      <c r="AD387">
        <v>20</v>
      </c>
      <c r="AE387">
        <v>0</v>
      </c>
      <c r="AF387">
        <v>0</v>
      </c>
      <c r="AG387">
        <v>0</v>
      </c>
      <c r="AH387" t="s">
        <v>90</v>
      </c>
      <c r="AI387" s="1">
        <v>44505.793171296296</v>
      </c>
      <c r="AJ387">
        <v>107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>
      <c r="A388" t="s">
        <v>924</v>
      </c>
      <c r="B388" t="s">
        <v>80</v>
      </c>
      <c r="C388" t="s">
        <v>678</v>
      </c>
      <c r="D388" t="s">
        <v>82</v>
      </c>
      <c r="E388" s="2" t="str">
        <f>HYPERLINK("capsilon://?command=openfolder&amp;siteaddress=FAM.docvelocity-na8.net&amp;folderid=FXEA89B3E9-EF51-0766-CC9B-7B72EF64CBB7","FX21112776")</f>
        <v>FX21112776</v>
      </c>
      <c r="F388" t="s">
        <v>19</v>
      </c>
      <c r="G388" t="s">
        <v>19</v>
      </c>
      <c r="H388" t="s">
        <v>83</v>
      </c>
      <c r="I388" t="s">
        <v>925</v>
      </c>
      <c r="J388">
        <v>29</v>
      </c>
      <c r="K388" t="s">
        <v>85</v>
      </c>
      <c r="L388" t="s">
        <v>86</v>
      </c>
      <c r="M388" t="s">
        <v>87</v>
      </c>
      <c r="N388">
        <v>2</v>
      </c>
      <c r="O388" s="1">
        <v>44505.632152777776</v>
      </c>
      <c r="P388" s="1">
        <v>44505.793055555558</v>
      </c>
      <c r="Q388">
        <v>13777</v>
      </c>
      <c r="R388">
        <v>125</v>
      </c>
      <c r="S388" t="b">
        <v>0</v>
      </c>
      <c r="T388" t="s">
        <v>88</v>
      </c>
      <c r="U388" t="b">
        <v>0</v>
      </c>
      <c r="V388" t="s">
        <v>186</v>
      </c>
      <c r="W388" s="1">
        <v>44505.707986111112</v>
      </c>
      <c r="X388">
        <v>33</v>
      </c>
      <c r="Y388">
        <v>9</v>
      </c>
      <c r="Z388">
        <v>0</v>
      </c>
      <c r="AA388">
        <v>9</v>
      </c>
      <c r="AB388">
        <v>0</v>
      </c>
      <c r="AC388">
        <v>1</v>
      </c>
      <c r="AD388">
        <v>20</v>
      </c>
      <c r="AE388">
        <v>0</v>
      </c>
      <c r="AF388">
        <v>0</v>
      </c>
      <c r="AG388">
        <v>0</v>
      </c>
      <c r="AH388" t="s">
        <v>106</v>
      </c>
      <c r="AI388" s="1">
        <v>44505.793055555558</v>
      </c>
      <c r="AJ388">
        <v>92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20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>
      <c r="A389" t="s">
        <v>926</v>
      </c>
      <c r="B389" t="s">
        <v>80</v>
      </c>
      <c r="C389" t="s">
        <v>240</v>
      </c>
      <c r="D389" t="s">
        <v>82</v>
      </c>
      <c r="E389" s="2" t="str">
        <f>HYPERLINK("capsilon://?command=openfolder&amp;siteaddress=FAM.docvelocity-na8.net&amp;folderid=FX943CE02B-152A-2A43-BE40-176ED1FBB2EF","FX211014154")</f>
        <v>FX211014154</v>
      </c>
      <c r="F389" t="s">
        <v>19</v>
      </c>
      <c r="G389" t="s">
        <v>19</v>
      </c>
      <c r="H389" t="s">
        <v>83</v>
      </c>
      <c r="I389" t="s">
        <v>241</v>
      </c>
      <c r="J389">
        <v>112</v>
      </c>
      <c r="K389" t="s">
        <v>85</v>
      </c>
      <c r="L389" t="s">
        <v>86</v>
      </c>
      <c r="M389" t="s">
        <v>87</v>
      </c>
      <c r="N389">
        <v>2</v>
      </c>
      <c r="O389" s="1">
        <v>44501.600428240738</v>
      </c>
      <c r="P389" s="1">
        <v>44501.643495370372</v>
      </c>
      <c r="Q389">
        <v>948</v>
      </c>
      <c r="R389">
        <v>2773</v>
      </c>
      <c r="S389" t="b">
        <v>0</v>
      </c>
      <c r="T389" t="s">
        <v>88</v>
      </c>
      <c r="U389" t="b">
        <v>1</v>
      </c>
      <c r="V389" t="s">
        <v>284</v>
      </c>
      <c r="W389" s="1">
        <v>44501.629803240743</v>
      </c>
      <c r="X389">
        <v>2368</v>
      </c>
      <c r="Y389">
        <v>140</v>
      </c>
      <c r="Z389">
        <v>0</v>
      </c>
      <c r="AA389">
        <v>140</v>
      </c>
      <c r="AB389">
        <v>0</v>
      </c>
      <c r="AC389">
        <v>98</v>
      </c>
      <c r="AD389">
        <v>-28</v>
      </c>
      <c r="AE389">
        <v>0</v>
      </c>
      <c r="AF389">
        <v>0</v>
      </c>
      <c r="AG389">
        <v>0</v>
      </c>
      <c r="AH389" t="s">
        <v>118</v>
      </c>
      <c r="AI389" s="1">
        <v>44501.643495370372</v>
      </c>
      <c r="AJ389">
        <v>405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-28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>
      <c r="A390" t="s">
        <v>927</v>
      </c>
      <c r="B390" t="s">
        <v>80</v>
      </c>
      <c r="C390" t="s">
        <v>768</v>
      </c>
      <c r="D390" t="s">
        <v>82</v>
      </c>
      <c r="E390" s="2" t="str">
        <f>HYPERLINK("capsilon://?command=openfolder&amp;siteaddress=FAM.docvelocity-na8.net&amp;folderid=FXB5698B88-9F75-FCD5-99B1-236918D2495E","FX21112319")</f>
        <v>FX21112319</v>
      </c>
      <c r="F390" t="s">
        <v>19</v>
      </c>
      <c r="G390" t="s">
        <v>19</v>
      </c>
      <c r="H390" t="s">
        <v>83</v>
      </c>
      <c r="I390" t="s">
        <v>769</v>
      </c>
      <c r="J390">
        <v>62</v>
      </c>
      <c r="K390" t="s">
        <v>85</v>
      </c>
      <c r="L390" t="s">
        <v>86</v>
      </c>
      <c r="M390" t="s">
        <v>87</v>
      </c>
      <c r="N390">
        <v>2</v>
      </c>
      <c r="O390" s="1">
        <v>44505.637361111112</v>
      </c>
      <c r="P390" s="1">
        <v>44505.678425925929</v>
      </c>
      <c r="Q390">
        <v>2526</v>
      </c>
      <c r="R390">
        <v>1022</v>
      </c>
      <c r="S390" t="b">
        <v>0</v>
      </c>
      <c r="T390" t="s">
        <v>88</v>
      </c>
      <c r="U390" t="b">
        <v>1</v>
      </c>
      <c r="V390" t="s">
        <v>186</v>
      </c>
      <c r="W390" s="1">
        <v>44505.656851851854</v>
      </c>
      <c r="X390">
        <v>310</v>
      </c>
      <c r="Y390">
        <v>78</v>
      </c>
      <c r="Z390">
        <v>0</v>
      </c>
      <c r="AA390">
        <v>78</v>
      </c>
      <c r="AB390">
        <v>0</v>
      </c>
      <c r="AC390">
        <v>45</v>
      </c>
      <c r="AD390">
        <v>-16</v>
      </c>
      <c r="AE390">
        <v>0</v>
      </c>
      <c r="AF390">
        <v>0</v>
      </c>
      <c r="AG390">
        <v>0</v>
      </c>
      <c r="AH390" t="s">
        <v>90</v>
      </c>
      <c r="AI390" s="1">
        <v>44505.678425925929</v>
      </c>
      <c r="AJ390">
        <v>582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-16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>
      <c r="A391" t="s">
        <v>928</v>
      </c>
      <c r="B391" t="s">
        <v>80</v>
      </c>
      <c r="C391" t="s">
        <v>768</v>
      </c>
      <c r="D391" t="s">
        <v>82</v>
      </c>
      <c r="E391" s="2" t="str">
        <f>HYPERLINK("capsilon://?command=openfolder&amp;siteaddress=FAM.docvelocity-na8.net&amp;folderid=FXB5698B88-9F75-FCD5-99B1-236918D2495E","FX21112319")</f>
        <v>FX21112319</v>
      </c>
      <c r="F391" t="s">
        <v>19</v>
      </c>
      <c r="G391" t="s">
        <v>19</v>
      </c>
      <c r="H391" t="s">
        <v>83</v>
      </c>
      <c r="I391" t="s">
        <v>776</v>
      </c>
      <c r="J391">
        <v>198</v>
      </c>
      <c r="K391" t="s">
        <v>85</v>
      </c>
      <c r="L391" t="s">
        <v>86</v>
      </c>
      <c r="M391" t="s">
        <v>87</v>
      </c>
      <c r="N391">
        <v>2</v>
      </c>
      <c r="O391" s="1">
        <v>44505.639733796299</v>
      </c>
      <c r="P391" s="1">
        <v>44505.689375000002</v>
      </c>
      <c r="Q391">
        <v>2910</v>
      </c>
      <c r="R391">
        <v>1379</v>
      </c>
      <c r="S391" t="b">
        <v>0</v>
      </c>
      <c r="T391" t="s">
        <v>88</v>
      </c>
      <c r="U391" t="b">
        <v>1</v>
      </c>
      <c r="V391" t="s">
        <v>131</v>
      </c>
      <c r="W391" s="1">
        <v>44505.662627314814</v>
      </c>
      <c r="X391">
        <v>620</v>
      </c>
      <c r="Y391">
        <v>120</v>
      </c>
      <c r="Z391">
        <v>0</v>
      </c>
      <c r="AA391">
        <v>120</v>
      </c>
      <c r="AB391">
        <v>0</v>
      </c>
      <c r="AC391">
        <v>50</v>
      </c>
      <c r="AD391">
        <v>78</v>
      </c>
      <c r="AE391">
        <v>0</v>
      </c>
      <c r="AF391">
        <v>0</v>
      </c>
      <c r="AG391">
        <v>0</v>
      </c>
      <c r="AH391" t="s">
        <v>606</v>
      </c>
      <c r="AI391" s="1">
        <v>44505.689375000002</v>
      </c>
      <c r="AJ391">
        <v>734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78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>
      <c r="A392" t="s">
        <v>929</v>
      </c>
      <c r="B392" t="s">
        <v>80</v>
      </c>
      <c r="C392" t="s">
        <v>808</v>
      </c>
      <c r="D392" t="s">
        <v>82</v>
      </c>
      <c r="E392" s="2" t="str">
        <f>HYPERLINK("capsilon://?command=openfolder&amp;siteaddress=FAM.docvelocity-na8.net&amp;folderid=FX688227DE-392F-853C-1663-19E7D544AAF9","FX21112184")</f>
        <v>FX21112184</v>
      </c>
      <c r="F392" t="s">
        <v>19</v>
      </c>
      <c r="G392" t="s">
        <v>19</v>
      </c>
      <c r="H392" t="s">
        <v>83</v>
      </c>
      <c r="I392" t="s">
        <v>811</v>
      </c>
      <c r="J392">
        <v>96</v>
      </c>
      <c r="K392" t="s">
        <v>85</v>
      </c>
      <c r="L392" t="s">
        <v>86</v>
      </c>
      <c r="M392" t="s">
        <v>87</v>
      </c>
      <c r="N392">
        <v>2</v>
      </c>
      <c r="O392" s="1">
        <v>44505.647280092591</v>
      </c>
      <c r="P392" s="1">
        <v>44505.682650462964</v>
      </c>
      <c r="Q392">
        <v>2447</v>
      </c>
      <c r="R392">
        <v>609</v>
      </c>
      <c r="S392" t="b">
        <v>0</v>
      </c>
      <c r="T392" t="s">
        <v>88</v>
      </c>
      <c r="U392" t="b">
        <v>1</v>
      </c>
      <c r="V392" t="s">
        <v>186</v>
      </c>
      <c r="W392" s="1">
        <v>44505.659699074073</v>
      </c>
      <c r="X392">
        <v>245</v>
      </c>
      <c r="Y392">
        <v>94</v>
      </c>
      <c r="Z392">
        <v>0</v>
      </c>
      <c r="AA392">
        <v>94</v>
      </c>
      <c r="AB392">
        <v>0</v>
      </c>
      <c r="AC392">
        <v>24</v>
      </c>
      <c r="AD392">
        <v>2</v>
      </c>
      <c r="AE392">
        <v>0</v>
      </c>
      <c r="AF392">
        <v>0</v>
      </c>
      <c r="AG392">
        <v>0</v>
      </c>
      <c r="AH392" t="s">
        <v>90</v>
      </c>
      <c r="AI392" s="1">
        <v>44505.682650462964</v>
      </c>
      <c r="AJ392">
        <v>364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2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>
      <c r="A393" t="s">
        <v>930</v>
      </c>
      <c r="B393" t="s">
        <v>80</v>
      </c>
      <c r="C393" t="s">
        <v>931</v>
      </c>
      <c r="D393" t="s">
        <v>82</v>
      </c>
      <c r="E393" s="2" t="str">
        <f>HYPERLINK("capsilon://?command=openfolder&amp;siteaddress=FAM.docvelocity-na8.net&amp;folderid=FX124B02AA-9336-EE1F-E991-1B548C911638","FX21112951")</f>
        <v>FX21112951</v>
      </c>
      <c r="F393" t="s">
        <v>19</v>
      </c>
      <c r="G393" t="s">
        <v>19</v>
      </c>
      <c r="H393" t="s">
        <v>83</v>
      </c>
      <c r="I393" t="s">
        <v>932</v>
      </c>
      <c r="J393">
        <v>43</v>
      </c>
      <c r="K393" t="s">
        <v>85</v>
      </c>
      <c r="L393" t="s">
        <v>86</v>
      </c>
      <c r="M393" t="s">
        <v>87</v>
      </c>
      <c r="N393">
        <v>2</v>
      </c>
      <c r="O393" s="1">
        <v>44505.659479166665</v>
      </c>
      <c r="P393" s="1">
        <v>44505.794328703705</v>
      </c>
      <c r="Q393">
        <v>11218</v>
      </c>
      <c r="R393">
        <v>433</v>
      </c>
      <c r="S393" t="b">
        <v>0</v>
      </c>
      <c r="T393" t="s">
        <v>88</v>
      </c>
      <c r="U393" t="b">
        <v>0</v>
      </c>
      <c r="V393" t="s">
        <v>123</v>
      </c>
      <c r="W393" s="1">
        <v>44505.710428240738</v>
      </c>
      <c r="X393">
        <v>242</v>
      </c>
      <c r="Y393">
        <v>79</v>
      </c>
      <c r="Z393">
        <v>0</v>
      </c>
      <c r="AA393">
        <v>79</v>
      </c>
      <c r="AB393">
        <v>0</v>
      </c>
      <c r="AC393">
        <v>49</v>
      </c>
      <c r="AD393">
        <v>-36</v>
      </c>
      <c r="AE393">
        <v>0</v>
      </c>
      <c r="AF393">
        <v>0</v>
      </c>
      <c r="AG393">
        <v>0</v>
      </c>
      <c r="AH393" t="s">
        <v>118</v>
      </c>
      <c r="AI393" s="1">
        <v>44505.794328703705</v>
      </c>
      <c r="AJ393">
        <v>176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-36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>
      <c r="A394" t="s">
        <v>933</v>
      </c>
      <c r="B394" t="s">
        <v>80</v>
      </c>
      <c r="C394" t="s">
        <v>931</v>
      </c>
      <c r="D394" t="s">
        <v>82</v>
      </c>
      <c r="E394" s="2" t="str">
        <f>HYPERLINK("capsilon://?command=openfolder&amp;siteaddress=FAM.docvelocity-na8.net&amp;folderid=FX124B02AA-9336-EE1F-E991-1B548C911638","FX21112951")</f>
        <v>FX21112951</v>
      </c>
      <c r="F394" t="s">
        <v>19</v>
      </c>
      <c r="G394" t="s">
        <v>19</v>
      </c>
      <c r="H394" t="s">
        <v>83</v>
      </c>
      <c r="I394" t="s">
        <v>934</v>
      </c>
      <c r="J394">
        <v>31</v>
      </c>
      <c r="K394" t="s">
        <v>85</v>
      </c>
      <c r="L394" t="s">
        <v>86</v>
      </c>
      <c r="M394" t="s">
        <v>87</v>
      </c>
      <c r="N394">
        <v>2</v>
      </c>
      <c r="O394" s="1">
        <v>44505.659629629627</v>
      </c>
      <c r="P394" s="1">
        <v>44505.799618055556</v>
      </c>
      <c r="Q394">
        <v>11254</v>
      </c>
      <c r="R394">
        <v>841</v>
      </c>
      <c r="S394" t="b">
        <v>0</v>
      </c>
      <c r="T394" t="s">
        <v>88</v>
      </c>
      <c r="U394" t="b">
        <v>0</v>
      </c>
      <c r="V394" t="s">
        <v>186</v>
      </c>
      <c r="W394" s="1">
        <v>44505.711180555554</v>
      </c>
      <c r="X394">
        <v>275</v>
      </c>
      <c r="Y394">
        <v>69</v>
      </c>
      <c r="Z394">
        <v>0</v>
      </c>
      <c r="AA394">
        <v>69</v>
      </c>
      <c r="AB394">
        <v>0</v>
      </c>
      <c r="AC394">
        <v>44</v>
      </c>
      <c r="AD394">
        <v>-38</v>
      </c>
      <c r="AE394">
        <v>0</v>
      </c>
      <c r="AF394">
        <v>0</v>
      </c>
      <c r="AG394">
        <v>0</v>
      </c>
      <c r="AH394" t="s">
        <v>106</v>
      </c>
      <c r="AI394" s="1">
        <v>44505.799618055556</v>
      </c>
      <c r="AJ394">
        <v>566</v>
      </c>
      <c r="AK394">
        <v>1</v>
      </c>
      <c r="AL394">
        <v>0</v>
      </c>
      <c r="AM394">
        <v>1</v>
      </c>
      <c r="AN394">
        <v>0</v>
      </c>
      <c r="AO394">
        <v>2</v>
      </c>
      <c r="AP394">
        <v>-39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>
      <c r="A395" t="s">
        <v>935</v>
      </c>
      <c r="B395" t="s">
        <v>80</v>
      </c>
      <c r="C395" t="s">
        <v>931</v>
      </c>
      <c r="D395" t="s">
        <v>82</v>
      </c>
      <c r="E395" s="2" t="str">
        <f>HYPERLINK("capsilon://?command=openfolder&amp;siteaddress=FAM.docvelocity-na8.net&amp;folderid=FX124B02AA-9336-EE1F-E991-1B548C911638","FX21112951")</f>
        <v>FX21112951</v>
      </c>
      <c r="F395" t="s">
        <v>19</v>
      </c>
      <c r="G395" t="s">
        <v>19</v>
      </c>
      <c r="H395" t="s">
        <v>83</v>
      </c>
      <c r="I395" t="s">
        <v>936</v>
      </c>
      <c r="J395">
        <v>31</v>
      </c>
      <c r="K395" t="s">
        <v>85</v>
      </c>
      <c r="L395" t="s">
        <v>86</v>
      </c>
      <c r="M395" t="s">
        <v>87</v>
      </c>
      <c r="N395">
        <v>2</v>
      </c>
      <c r="O395" s="1">
        <v>44505.660312499997</v>
      </c>
      <c r="P395" s="1">
        <v>44505.798078703701</v>
      </c>
      <c r="Q395">
        <v>10958</v>
      </c>
      <c r="R395">
        <v>945</v>
      </c>
      <c r="S395" t="b">
        <v>0</v>
      </c>
      <c r="T395" t="s">
        <v>88</v>
      </c>
      <c r="U395" t="b">
        <v>0</v>
      </c>
      <c r="V395" t="s">
        <v>123</v>
      </c>
      <c r="W395" s="1">
        <v>44505.716562499998</v>
      </c>
      <c r="X395">
        <v>530</v>
      </c>
      <c r="Y395">
        <v>51</v>
      </c>
      <c r="Z395">
        <v>0</v>
      </c>
      <c r="AA395">
        <v>51</v>
      </c>
      <c r="AB395">
        <v>0</v>
      </c>
      <c r="AC395">
        <v>31</v>
      </c>
      <c r="AD395">
        <v>-20</v>
      </c>
      <c r="AE395">
        <v>0</v>
      </c>
      <c r="AF395">
        <v>0</v>
      </c>
      <c r="AG395">
        <v>0</v>
      </c>
      <c r="AH395" t="s">
        <v>606</v>
      </c>
      <c r="AI395" s="1">
        <v>44505.798078703701</v>
      </c>
      <c r="AJ395">
        <v>408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-20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>
      <c r="A396" t="s">
        <v>937</v>
      </c>
      <c r="B396" t="s">
        <v>80</v>
      </c>
      <c r="C396" t="s">
        <v>931</v>
      </c>
      <c r="D396" t="s">
        <v>82</v>
      </c>
      <c r="E396" s="2" t="str">
        <f>HYPERLINK("capsilon://?command=openfolder&amp;siteaddress=FAM.docvelocity-na8.net&amp;folderid=FX124B02AA-9336-EE1F-E991-1B548C911638","FX21112951")</f>
        <v>FX21112951</v>
      </c>
      <c r="F396" t="s">
        <v>19</v>
      </c>
      <c r="G396" t="s">
        <v>19</v>
      </c>
      <c r="H396" t="s">
        <v>83</v>
      </c>
      <c r="I396" t="s">
        <v>938</v>
      </c>
      <c r="J396">
        <v>26</v>
      </c>
      <c r="K396" t="s">
        <v>85</v>
      </c>
      <c r="L396" t="s">
        <v>86</v>
      </c>
      <c r="M396" t="s">
        <v>87</v>
      </c>
      <c r="N396">
        <v>2</v>
      </c>
      <c r="O396" s="1">
        <v>44505.660578703704</v>
      </c>
      <c r="P396" s="1">
        <v>44505.797442129631</v>
      </c>
      <c r="Q396">
        <v>11401</v>
      </c>
      <c r="R396">
        <v>424</v>
      </c>
      <c r="S396" t="b">
        <v>0</v>
      </c>
      <c r="T396" t="s">
        <v>88</v>
      </c>
      <c r="U396" t="b">
        <v>0</v>
      </c>
      <c r="V396" t="s">
        <v>131</v>
      </c>
      <c r="W396" s="1">
        <v>44505.712361111109</v>
      </c>
      <c r="X396">
        <v>124</v>
      </c>
      <c r="Y396">
        <v>21</v>
      </c>
      <c r="Z396">
        <v>0</v>
      </c>
      <c r="AA396">
        <v>21</v>
      </c>
      <c r="AB396">
        <v>0</v>
      </c>
      <c r="AC396">
        <v>6</v>
      </c>
      <c r="AD396">
        <v>5</v>
      </c>
      <c r="AE396">
        <v>0</v>
      </c>
      <c r="AF396">
        <v>0</v>
      </c>
      <c r="AG396">
        <v>0</v>
      </c>
      <c r="AH396" t="s">
        <v>90</v>
      </c>
      <c r="AI396" s="1">
        <v>44505.797442129631</v>
      </c>
      <c r="AJ396">
        <v>300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5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>
      <c r="A397" t="s">
        <v>939</v>
      </c>
      <c r="B397" t="s">
        <v>80</v>
      </c>
      <c r="C397" t="s">
        <v>931</v>
      </c>
      <c r="D397" t="s">
        <v>82</v>
      </c>
      <c r="E397" s="2" t="str">
        <f>HYPERLINK("capsilon://?command=openfolder&amp;siteaddress=FAM.docvelocity-na8.net&amp;folderid=FX124B02AA-9336-EE1F-E991-1B548C911638","FX21112951")</f>
        <v>FX21112951</v>
      </c>
      <c r="F397" t="s">
        <v>19</v>
      </c>
      <c r="G397" t="s">
        <v>19</v>
      </c>
      <c r="H397" t="s">
        <v>83</v>
      </c>
      <c r="I397" t="s">
        <v>940</v>
      </c>
      <c r="J397">
        <v>43</v>
      </c>
      <c r="K397" t="s">
        <v>85</v>
      </c>
      <c r="L397" t="s">
        <v>86</v>
      </c>
      <c r="M397" t="s">
        <v>87</v>
      </c>
      <c r="N397">
        <v>2</v>
      </c>
      <c r="O397" s="1">
        <v>44505.660787037035</v>
      </c>
      <c r="P397" s="1">
        <v>44505.796655092592</v>
      </c>
      <c r="Q397">
        <v>11368</v>
      </c>
      <c r="R397">
        <v>371</v>
      </c>
      <c r="S397" t="b">
        <v>0</v>
      </c>
      <c r="T397" t="s">
        <v>88</v>
      </c>
      <c r="U397" t="b">
        <v>0</v>
      </c>
      <c r="V397" t="s">
        <v>186</v>
      </c>
      <c r="W397" s="1">
        <v>44505.713159722225</v>
      </c>
      <c r="X397">
        <v>170</v>
      </c>
      <c r="Y397">
        <v>74</v>
      </c>
      <c r="Z397">
        <v>0</v>
      </c>
      <c r="AA397">
        <v>74</v>
      </c>
      <c r="AB397">
        <v>0</v>
      </c>
      <c r="AC397">
        <v>43</v>
      </c>
      <c r="AD397">
        <v>-31</v>
      </c>
      <c r="AE397">
        <v>0</v>
      </c>
      <c r="AF397">
        <v>0</v>
      </c>
      <c r="AG397">
        <v>0</v>
      </c>
      <c r="AH397" t="s">
        <v>118</v>
      </c>
      <c r="AI397" s="1">
        <v>44505.796655092592</v>
      </c>
      <c r="AJ397">
        <v>201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-31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>
      <c r="A398" t="s">
        <v>941</v>
      </c>
      <c r="B398" t="s">
        <v>80</v>
      </c>
      <c r="C398" t="s">
        <v>931</v>
      </c>
      <c r="D398" t="s">
        <v>82</v>
      </c>
      <c r="E398" s="2" t="str">
        <f>HYPERLINK("capsilon://?command=openfolder&amp;siteaddress=FAM.docvelocity-na8.net&amp;folderid=FX124B02AA-9336-EE1F-E991-1B548C911638","FX21112951")</f>
        <v>FX21112951</v>
      </c>
      <c r="F398" t="s">
        <v>19</v>
      </c>
      <c r="G398" t="s">
        <v>19</v>
      </c>
      <c r="H398" t="s">
        <v>83</v>
      </c>
      <c r="I398" t="s">
        <v>942</v>
      </c>
      <c r="J398">
        <v>26</v>
      </c>
      <c r="K398" t="s">
        <v>85</v>
      </c>
      <c r="L398" t="s">
        <v>86</v>
      </c>
      <c r="M398" t="s">
        <v>87</v>
      </c>
      <c r="N398">
        <v>2</v>
      </c>
      <c r="O398" s="1">
        <v>44505.662141203706</v>
      </c>
      <c r="P398" s="1">
        <v>44505.799861111111</v>
      </c>
      <c r="Q398">
        <v>11608</v>
      </c>
      <c r="R398">
        <v>291</v>
      </c>
      <c r="S398" t="b">
        <v>0</v>
      </c>
      <c r="T398" t="s">
        <v>88</v>
      </c>
      <c r="U398" t="b">
        <v>0</v>
      </c>
      <c r="V398" t="s">
        <v>131</v>
      </c>
      <c r="W398" s="1">
        <v>44505.713333333333</v>
      </c>
      <c r="X398">
        <v>83</v>
      </c>
      <c r="Y398">
        <v>21</v>
      </c>
      <c r="Z398">
        <v>0</v>
      </c>
      <c r="AA398">
        <v>21</v>
      </c>
      <c r="AB398">
        <v>0</v>
      </c>
      <c r="AC398">
        <v>3</v>
      </c>
      <c r="AD398">
        <v>5</v>
      </c>
      <c r="AE398">
        <v>0</v>
      </c>
      <c r="AF398">
        <v>0</v>
      </c>
      <c r="AG398">
        <v>0</v>
      </c>
      <c r="AH398" t="s">
        <v>90</v>
      </c>
      <c r="AI398" s="1">
        <v>44505.799861111111</v>
      </c>
      <c r="AJ398">
        <v>208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5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>
      <c r="A399" t="s">
        <v>943</v>
      </c>
      <c r="B399" t="s">
        <v>80</v>
      </c>
      <c r="C399" t="s">
        <v>931</v>
      </c>
      <c r="D399" t="s">
        <v>82</v>
      </c>
      <c r="E399" s="2" t="str">
        <f>HYPERLINK("capsilon://?command=openfolder&amp;siteaddress=FAM.docvelocity-na8.net&amp;folderid=FX124B02AA-9336-EE1F-E991-1B548C911638","FX21112951")</f>
        <v>FX21112951</v>
      </c>
      <c r="F399" t="s">
        <v>19</v>
      </c>
      <c r="G399" t="s">
        <v>19</v>
      </c>
      <c r="H399" t="s">
        <v>83</v>
      </c>
      <c r="I399" t="s">
        <v>944</v>
      </c>
      <c r="J399">
        <v>43</v>
      </c>
      <c r="K399" t="s">
        <v>85</v>
      </c>
      <c r="L399" t="s">
        <v>86</v>
      </c>
      <c r="M399" t="s">
        <v>87</v>
      </c>
      <c r="N399">
        <v>2</v>
      </c>
      <c r="O399" s="1">
        <v>44505.662569444445</v>
      </c>
      <c r="P399" s="1">
        <v>44505.804583333331</v>
      </c>
      <c r="Q399">
        <v>11476</v>
      </c>
      <c r="R399">
        <v>794</v>
      </c>
      <c r="S399" t="b">
        <v>0</v>
      </c>
      <c r="T399" t="s">
        <v>88</v>
      </c>
      <c r="U399" t="b">
        <v>0</v>
      </c>
      <c r="V399" t="s">
        <v>186</v>
      </c>
      <c r="W399" s="1">
        <v>44505.715856481482</v>
      </c>
      <c r="X399">
        <v>233</v>
      </c>
      <c r="Y399">
        <v>79</v>
      </c>
      <c r="Z399">
        <v>0</v>
      </c>
      <c r="AA399">
        <v>79</v>
      </c>
      <c r="AB399">
        <v>0</v>
      </c>
      <c r="AC399">
        <v>47</v>
      </c>
      <c r="AD399">
        <v>-36</v>
      </c>
      <c r="AE399">
        <v>0</v>
      </c>
      <c r="AF399">
        <v>0</v>
      </c>
      <c r="AG399">
        <v>0</v>
      </c>
      <c r="AH399" t="s">
        <v>606</v>
      </c>
      <c r="AI399" s="1">
        <v>44505.804583333331</v>
      </c>
      <c r="AJ399">
        <v>561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-36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>
      <c r="A400" t="s">
        <v>945</v>
      </c>
      <c r="B400" t="s">
        <v>80</v>
      </c>
      <c r="C400" t="s">
        <v>931</v>
      </c>
      <c r="D400" t="s">
        <v>82</v>
      </c>
      <c r="E400" s="2" t="str">
        <f>HYPERLINK("capsilon://?command=openfolder&amp;siteaddress=FAM.docvelocity-na8.net&amp;folderid=FX124B02AA-9336-EE1F-E991-1B548C911638","FX21112951")</f>
        <v>FX21112951</v>
      </c>
      <c r="F400" t="s">
        <v>19</v>
      </c>
      <c r="G400" t="s">
        <v>19</v>
      </c>
      <c r="H400" t="s">
        <v>83</v>
      </c>
      <c r="I400" t="s">
        <v>946</v>
      </c>
      <c r="J400">
        <v>31</v>
      </c>
      <c r="K400" t="s">
        <v>85</v>
      </c>
      <c r="L400" t="s">
        <v>86</v>
      </c>
      <c r="M400" t="s">
        <v>87</v>
      </c>
      <c r="N400">
        <v>2</v>
      </c>
      <c r="O400" s="1">
        <v>44505.662997685184</v>
      </c>
      <c r="P400" s="1">
        <v>44505.803124999999</v>
      </c>
      <c r="Q400">
        <v>11227</v>
      </c>
      <c r="R400">
        <v>880</v>
      </c>
      <c r="S400" t="b">
        <v>0</v>
      </c>
      <c r="T400" t="s">
        <v>88</v>
      </c>
      <c r="U400" t="b">
        <v>0</v>
      </c>
      <c r="V400" t="s">
        <v>117</v>
      </c>
      <c r="W400" s="1">
        <v>44505.721435185187</v>
      </c>
      <c r="X400">
        <v>520</v>
      </c>
      <c r="Y400">
        <v>66</v>
      </c>
      <c r="Z400">
        <v>0</v>
      </c>
      <c r="AA400">
        <v>66</v>
      </c>
      <c r="AB400">
        <v>0</v>
      </c>
      <c r="AC400">
        <v>41</v>
      </c>
      <c r="AD400">
        <v>-35</v>
      </c>
      <c r="AE400">
        <v>0</v>
      </c>
      <c r="AF400">
        <v>0</v>
      </c>
      <c r="AG400">
        <v>0</v>
      </c>
      <c r="AH400" t="s">
        <v>106</v>
      </c>
      <c r="AI400" s="1">
        <v>44505.803124999999</v>
      </c>
      <c r="AJ400">
        <v>302</v>
      </c>
      <c r="AK400">
        <v>3</v>
      </c>
      <c r="AL400">
        <v>0</v>
      </c>
      <c r="AM400">
        <v>3</v>
      </c>
      <c r="AN400">
        <v>0</v>
      </c>
      <c r="AO400">
        <v>3</v>
      </c>
      <c r="AP400">
        <v>-38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>
      <c r="A401" t="s">
        <v>947</v>
      </c>
      <c r="B401" t="s">
        <v>80</v>
      </c>
      <c r="C401" t="s">
        <v>931</v>
      </c>
      <c r="D401" t="s">
        <v>82</v>
      </c>
      <c r="E401" s="2" t="str">
        <f>HYPERLINK("capsilon://?command=openfolder&amp;siteaddress=FAM.docvelocity-na8.net&amp;folderid=FX124B02AA-9336-EE1F-E991-1B548C911638","FX21112951")</f>
        <v>FX21112951</v>
      </c>
      <c r="F401" t="s">
        <v>19</v>
      </c>
      <c r="G401" t="s">
        <v>19</v>
      </c>
      <c r="H401" t="s">
        <v>83</v>
      </c>
      <c r="I401" t="s">
        <v>948</v>
      </c>
      <c r="J401">
        <v>43</v>
      </c>
      <c r="K401" t="s">
        <v>85</v>
      </c>
      <c r="L401" t="s">
        <v>86</v>
      </c>
      <c r="M401" t="s">
        <v>87</v>
      </c>
      <c r="N401">
        <v>2</v>
      </c>
      <c r="O401" s="1">
        <v>44505.663587962961</v>
      </c>
      <c r="P401" s="1">
        <v>44505.804513888892</v>
      </c>
      <c r="Q401">
        <v>11663</v>
      </c>
      <c r="R401">
        <v>513</v>
      </c>
      <c r="S401" t="b">
        <v>0</v>
      </c>
      <c r="T401" t="s">
        <v>88</v>
      </c>
      <c r="U401" t="b">
        <v>0</v>
      </c>
      <c r="V401" t="s">
        <v>186</v>
      </c>
      <c r="W401" s="1">
        <v>44505.71769675926</v>
      </c>
      <c r="X401">
        <v>159</v>
      </c>
      <c r="Y401">
        <v>74</v>
      </c>
      <c r="Z401">
        <v>0</v>
      </c>
      <c r="AA401">
        <v>74</v>
      </c>
      <c r="AB401">
        <v>0</v>
      </c>
      <c r="AC401">
        <v>43</v>
      </c>
      <c r="AD401">
        <v>-31</v>
      </c>
      <c r="AE401">
        <v>0</v>
      </c>
      <c r="AF401">
        <v>0</v>
      </c>
      <c r="AG401">
        <v>0</v>
      </c>
      <c r="AH401" t="s">
        <v>118</v>
      </c>
      <c r="AI401" s="1">
        <v>44505.804513888892</v>
      </c>
      <c r="AJ401">
        <v>345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-31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>
      <c r="A402" t="s">
        <v>949</v>
      </c>
      <c r="B402" t="s">
        <v>80</v>
      </c>
      <c r="C402" t="s">
        <v>931</v>
      </c>
      <c r="D402" t="s">
        <v>82</v>
      </c>
      <c r="E402" s="2" t="str">
        <f>HYPERLINK("capsilon://?command=openfolder&amp;siteaddress=FAM.docvelocity-na8.net&amp;folderid=FX124B02AA-9336-EE1F-E991-1B548C911638","FX21112951")</f>
        <v>FX21112951</v>
      </c>
      <c r="F402" t="s">
        <v>19</v>
      </c>
      <c r="G402" t="s">
        <v>19</v>
      </c>
      <c r="H402" t="s">
        <v>83</v>
      </c>
      <c r="I402" t="s">
        <v>950</v>
      </c>
      <c r="J402">
        <v>31</v>
      </c>
      <c r="K402" t="s">
        <v>85</v>
      </c>
      <c r="L402" t="s">
        <v>86</v>
      </c>
      <c r="M402" t="s">
        <v>87</v>
      </c>
      <c r="N402">
        <v>2</v>
      </c>
      <c r="O402" s="1">
        <v>44505.663865740738</v>
      </c>
      <c r="P402" s="1">
        <v>44505.806388888886</v>
      </c>
      <c r="Q402">
        <v>11250</v>
      </c>
      <c r="R402">
        <v>1064</v>
      </c>
      <c r="S402" t="b">
        <v>0</v>
      </c>
      <c r="T402" t="s">
        <v>88</v>
      </c>
      <c r="U402" t="b">
        <v>0</v>
      </c>
      <c r="V402" t="s">
        <v>186</v>
      </c>
      <c r="W402" s="1">
        <v>44505.725219907406</v>
      </c>
      <c r="X402">
        <v>650</v>
      </c>
      <c r="Y402">
        <v>54</v>
      </c>
      <c r="Z402">
        <v>0</v>
      </c>
      <c r="AA402">
        <v>54</v>
      </c>
      <c r="AB402">
        <v>0</v>
      </c>
      <c r="AC402">
        <v>33</v>
      </c>
      <c r="AD402">
        <v>-23</v>
      </c>
      <c r="AE402">
        <v>0</v>
      </c>
      <c r="AF402">
        <v>0</v>
      </c>
      <c r="AG402">
        <v>0</v>
      </c>
      <c r="AH402" t="s">
        <v>106</v>
      </c>
      <c r="AI402" s="1">
        <v>44505.806388888886</v>
      </c>
      <c r="AJ402">
        <v>282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-23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>
      <c r="A403" t="s">
        <v>951</v>
      </c>
      <c r="B403" t="s">
        <v>80</v>
      </c>
      <c r="C403" t="s">
        <v>931</v>
      </c>
      <c r="D403" t="s">
        <v>82</v>
      </c>
      <c r="E403" s="2" t="str">
        <f>HYPERLINK("capsilon://?command=openfolder&amp;siteaddress=FAM.docvelocity-na8.net&amp;folderid=FX124B02AA-9336-EE1F-E991-1B548C911638","FX21112951")</f>
        <v>FX21112951</v>
      </c>
      <c r="F403" t="s">
        <v>19</v>
      </c>
      <c r="G403" t="s">
        <v>19</v>
      </c>
      <c r="H403" t="s">
        <v>83</v>
      </c>
      <c r="I403" t="s">
        <v>952</v>
      </c>
      <c r="J403">
        <v>26</v>
      </c>
      <c r="K403" t="s">
        <v>85</v>
      </c>
      <c r="L403" t="s">
        <v>86</v>
      </c>
      <c r="M403" t="s">
        <v>87</v>
      </c>
      <c r="N403">
        <v>2</v>
      </c>
      <c r="O403" s="1">
        <v>44505.663981481484</v>
      </c>
      <c r="P403" s="1">
        <v>44505.808680555558</v>
      </c>
      <c r="Q403">
        <v>11797</v>
      </c>
      <c r="R403">
        <v>705</v>
      </c>
      <c r="S403" t="b">
        <v>0</v>
      </c>
      <c r="T403" t="s">
        <v>88</v>
      </c>
      <c r="U403" t="b">
        <v>0</v>
      </c>
      <c r="V403" t="s">
        <v>123</v>
      </c>
      <c r="W403" s="1">
        <v>44505.719247685185</v>
      </c>
      <c r="X403">
        <v>231</v>
      </c>
      <c r="Y403">
        <v>21</v>
      </c>
      <c r="Z403">
        <v>0</v>
      </c>
      <c r="AA403">
        <v>21</v>
      </c>
      <c r="AB403">
        <v>0</v>
      </c>
      <c r="AC403">
        <v>3</v>
      </c>
      <c r="AD403">
        <v>5</v>
      </c>
      <c r="AE403">
        <v>0</v>
      </c>
      <c r="AF403">
        <v>0</v>
      </c>
      <c r="AG403">
        <v>0</v>
      </c>
      <c r="AH403" t="s">
        <v>90</v>
      </c>
      <c r="AI403" s="1">
        <v>44505.808680555558</v>
      </c>
      <c r="AJ403">
        <v>474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4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>
      <c r="A404" t="s">
        <v>953</v>
      </c>
      <c r="B404" t="s">
        <v>80</v>
      </c>
      <c r="C404" t="s">
        <v>931</v>
      </c>
      <c r="D404" t="s">
        <v>82</v>
      </c>
      <c r="E404" s="2" t="str">
        <f>HYPERLINK("capsilon://?command=openfolder&amp;siteaddress=FAM.docvelocity-na8.net&amp;folderid=FX124B02AA-9336-EE1F-E991-1B548C911638","FX21112951")</f>
        <v>FX21112951</v>
      </c>
      <c r="F404" t="s">
        <v>19</v>
      </c>
      <c r="G404" t="s">
        <v>19</v>
      </c>
      <c r="H404" t="s">
        <v>83</v>
      </c>
      <c r="I404" t="s">
        <v>954</v>
      </c>
      <c r="J404">
        <v>26</v>
      </c>
      <c r="K404" t="s">
        <v>85</v>
      </c>
      <c r="L404" t="s">
        <v>86</v>
      </c>
      <c r="M404" t="s">
        <v>87</v>
      </c>
      <c r="N404">
        <v>2</v>
      </c>
      <c r="O404" s="1">
        <v>44505.664236111108</v>
      </c>
      <c r="P404" s="1">
        <v>44505.805752314816</v>
      </c>
      <c r="Q404">
        <v>11990</v>
      </c>
      <c r="R404">
        <v>237</v>
      </c>
      <c r="S404" t="b">
        <v>0</v>
      </c>
      <c r="T404" t="s">
        <v>88</v>
      </c>
      <c r="U404" t="b">
        <v>0</v>
      </c>
      <c r="V404" t="s">
        <v>123</v>
      </c>
      <c r="W404" s="1">
        <v>44505.720775462964</v>
      </c>
      <c r="X404">
        <v>131</v>
      </c>
      <c r="Y404">
        <v>21</v>
      </c>
      <c r="Z404">
        <v>0</v>
      </c>
      <c r="AA404">
        <v>21</v>
      </c>
      <c r="AB404">
        <v>0</v>
      </c>
      <c r="AC404">
        <v>3</v>
      </c>
      <c r="AD404">
        <v>5</v>
      </c>
      <c r="AE404">
        <v>0</v>
      </c>
      <c r="AF404">
        <v>0</v>
      </c>
      <c r="AG404">
        <v>0</v>
      </c>
      <c r="AH404" t="s">
        <v>118</v>
      </c>
      <c r="AI404" s="1">
        <v>44505.805752314816</v>
      </c>
      <c r="AJ404">
        <v>106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5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>
      <c r="A405" t="s">
        <v>955</v>
      </c>
      <c r="B405" t="s">
        <v>80</v>
      </c>
      <c r="C405" t="s">
        <v>956</v>
      </c>
      <c r="D405" t="s">
        <v>82</v>
      </c>
      <c r="E405" s="2" t="str">
        <f>HYPERLINK("capsilon://?command=openfolder&amp;siteaddress=FAM.docvelocity-na8.net&amp;folderid=FXCB8F4FC5-E4BC-806C-5C24-FE0D7A49265D","FX21113013")</f>
        <v>FX21113013</v>
      </c>
      <c r="F405" t="s">
        <v>19</v>
      </c>
      <c r="G405" t="s">
        <v>19</v>
      </c>
      <c r="H405" t="s">
        <v>83</v>
      </c>
      <c r="I405" t="s">
        <v>957</v>
      </c>
      <c r="J405">
        <v>87</v>
      </c>
      <c r="K405" t="s">
        <v>85</v>
      </c>
      <c r="L405" t="s">
        <v>86</v>
      </c>
      <c r="M405" t="s">
        <v>87</v>
      </c>
      <c r="N405">
        <v>1</v>
      </c>
      <c r="O405" s="1">
        <v>44505.667511574073</v>
      </c>
      <c r="P405" s="1">
        <v>44508.187916666669</v>
      </c>
      <c r="Q405">
        <v>216887</v>
      </c>
      <c r="R405">
        <v>876</v>
      </c>
      <c r="S405" t="b">
        <v>0</v>
      </c>
      <c r="T405" t="s">
        <v>88</v>
      </c>
      <c r="U405" t="b">
        <v>0</v>
      </c>
      <c r="V405" t="s">
        <v>190</v>
      </c>
      <c r="W405" s="1">
        <v>44508.187916666669</v>
      </c>
      <c r="X405">
        <v>510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87</v>
      </c>
      <c r="AE405">
        <v>78</v>
      </c>
      <c r="AF405">
        <v>0</v>
      </c>
      <c r="AG405">
        <v>4</v>
      </c>
      <c r="AH405" t="s">
        <v>88</v>
      </c>
      <c r="AI405" t="s">
        <v>88</v>
      </c>
      <c r="AJ405" t="s">
        <v>88</v>
      </c>
      <c r="AK405" t="s">
        <v>88</v>
      </c>
      <c r="AL405" t="s">
        <v>88</v>
      </c>
      <c r="AM405" t="s">
        <v>88</v>
      </c>
      <c r="AN405" t="s">
        <v>88</v>
      </c>
      <c r="AO405" t="s">
        <v>88</v>
      </c>
      <c r="AP405" t="s">
        <v>88</v>
      </c>
      <c r="AQ405" t="s">
        <v>88</v>
      </c>
      <c r="AR405" t="s">
        <v>88</v>
      </c>
      <c r="AS405" t="s">
        <v>88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>
      <c r="A406" t="s">
        <v>958</v>
      </c>
      <c r="B406" t="s">
        <v>80</v>
      </c>
      <c r="C406" t="s">
        <v>470</v>
      </c>
      <c r="D406" t="s">
        <v>82</v>
      </c>
      <c r="E406" s="2" t="str">
        <f>HYPERLINK("capsilon://?command=openfolder&amp;siteaddress=FAM.docvelocity-na8.net&amp;folderid=FX8F194A51-6D63-DF02-3C85-388EA9319B4F","FX21112053")</f>
        <v>FX21112053</v>
      </c>
      <c r="F406" t="s">
        <v>19</v>
      </c>
      <c r="G406" t="s">
        <v>19</v>
      </c>
      <c r="H406" t="s">
        <v>83</v>
      </c>
      <c r="I406" t="s">
        <v>959</v>
      </c>
      <c r="J406">
        <v>72</v>
      </c>
      <c r="K406" t="s">
        <v>85</v>
      </c>
      <c r="L406" t="s">
        <v>86</v>
      </c>
      <c r="M406" t="s">
        <v>87</v>
      </c>
      <c r="N406">
        <v>2</v>
      </c>
      <c r="O406" s="1">
        <v>44505.676041666666</v>
      </c>
      <c r="P406" s="1">
        <v>44505.808344907404</v>
      </c>
      <c r="Q406">
        <v>10787</v>
      </c>
      <c r="R406">
        <v>644</v>
      </c>
      <c r="S406" t="b">
        <v>0</v>
      </c>
      <c r="T406" t="s">
        <v>88</v>
      </c>
      <c r="U406" t="b">
        <v>0</v>
      </c>
      <c r="V406" t="s">
        <v>123</v>
      </c>
      <c r="W406" s="1">
        <v>44505.724699074075</v>
      </c>
      <c r="X406">
        <v>320</v>
      </c>
      <c r="Y406">
        <v>60</v>
      </c>
      <c r="Z406">
        <v>0</v>
      </c>
      <c r="AA406">
        <v>60</v>
      </c>
      <c r="AB406">
        <v>0</v>
      </c>
      <c r="AC406">
        <v>31</v>
      </c>
      <c r="AD406">
        <v>12</v>
      </c>
      <c r="AE406">
        <v>0</v>
      </c>
      <c r="AF406">
        <v>0</v>
      </c>
      <c r="AG406">
        <v>0</v>
      </c>
      <c r="AH406" t="s">
        <v>606</v>
      </c>
      <c r="AI406" s="1">
        <v>44505.808344907404</v>
      </c>
      <c r="AJ406">
        <v>324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12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>
      <c r="A407" t="s">
        <v>960</v>
      </c>
      <c r="B407" t="s">
        <v>80</v>
      </c>
      <c r="C407" t="s">
        <v>470</v>
      </c>
      <c r="D407" t="s">
        <v>82</v>
      </c>
      <c r="E407" s="2" t="str">
        <f>HYPERLINK("capsilon://?command=openfolder&amp;siteaddress=FAM.docvelocity-na8.net&amp;folderid=FX8F194A51-6D63-DF02-3C85-388EA9319B4F","FX21112053")</f>
        <v>FX21112053</v>
      </c>
      <c r="F407" t="s">
        <v>19</v>
      </c>
      <c r="G407" t="s">
        <v>19</v>
      </c>
      <c r="H407" t="s">
        <v>83</v>
      </c>
      <c r="I407" t="s">
        <v>961</v>
      </c>
      <c r="J407">
        <v>72</v>
      </c>
      <c r="K407" t="s">
        <v>85</v>
      </c>
      <c r="L407" t="s">
        <v>86</v>
      </c>
      <c r="M407" t="s">
        <v>87</v>
      </c>
      <c r="N407">
        <v>2</v>
      </c>
      <c r="O407" s="1">
        <v>44505.676192129627</v>
      </c>
      <c r="P407" s="1">
        <v>44505.807430555556</v>
      </c>
      <c r="Q407">
        <v>10926</v>
      </c>
      <c r="R407">
        <v>413</v>
      </c>
      <c r="S407" t="b">
        <v>0</v>
      </c>
      <c r="T407" t="s">
        <v>88</v>
      </c>
      <c r="U407" t="b">
        <v>0</v>
      </c>
      <c r="V407" t="s">
        <v>117</v>
      </c>
      <c r="W407" s="1">
        <v>44505.724675925929</v>
      </c>
      <c r="X407">
        <v>268</v>
      </c>
      <c r="Y407">
        <v>60</v>
      </c>
      <c r="Z407">
        <v>0</v>
      </c>
      <c r="AA407">
        <v>60</v>
      </c>
      <c r="AB407">
        <v>0</v>
      </c>
      <c r="AC407">
        <v>25</v>
      </c>
      <c r="AD407">
        <v>12</v>
      </c>
      <c r="AE407">
        <v>0</v>
      </c>
      <c r="AF407">
        <v>0</v>
      </c>
      <c r="AG407">
        <v>0</v>
      </c>
      <c r="AH407" t="s">
        <v>118</v>
      </c>
      <c r="AI407" s="1">
        <v>44505.807430555556</v>
      </c>
      <c r="AJ407">
        <v>145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12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>
      <c r="A408" t="s">
        <v>962</v>
      </c>
      <c r="B408" t="s">
        <v>80</v>
      </c>
      <c r="C408" t="s">
        <v>963</v>
      </c>
      <c r="D408" t="s">
        <v>82</v>
      </c>
      <c r="E408" s="2" t="str">
        <f>HYPERLINK("capsilon://?command=openfolder&amp;siteaddress=FAM.docvelocity-na8.net&amp;folderid=FX95345385-367B-694E-C719-5CA7FEC36F96","FX21112824")</f>
        <v>FX21112824</v>
      </c>
      <c r="F408" t="s">
        <v>19</v>
      </c>
      <c r="G408" t="s">
        <v>19</v>
      </c>
      <c r="H408" t="s">
        <v>83</v>
      </c>
      <c r="I408" t="s">
        <v>964</v>
      </c>
      <c r="J408">
        <v>86</v>
      </c>
      <c r="K408" t="s">
        <v>85</v>
      </c>
      <c r="L408" t="s">
        <v>86</v>
      </c>
      <c r="M408" t="s">
        <v>87</v>
      </c>
      <c r="N408">
        <v>2</v>
      </c>
      <c r="O408" s="1">
        <v>44505.681666666664</v>
      </c>
      <c r="P408" s="1">
        <v>44505.809652777774</v>
      </c>
      <c r="Q408">
        <v>10378</v>
      </c>
      <c r="R408">
        <v>680</v>
      </c>
      <c r="S408" t="b">
        <v>0</v>
      </c>
      <c r="T408" t="s">
        <v>88</v>
      </c>
      <c r="U408" t="b">
        <v>0</v>
      </c>
      <c r="V408" t="s">
        <v>117</v>
      </c>
      <c r="W408" s="1">
        <v>44505.729305555556</v>
      </c>
      <c r="X408">
        <v>399</v>
      </c>
      <c r="Y408">
        <v>65</v>
      </c>
      <c r="Z408">
        <v>0</v>
      </c>
      <c r="AA408">
        <v>65</v>
      </c>
      <c r="AB408">
        <v>0</v>
      </c>
      <c r="AC408">
        <v>31</v>
      </c>
      <c r="AD408">
        <v>21</v>
      </c>
      <c r="AE408">
        <v>0</v>
      </c>
      <c r="AF408">
        <v>0</v>
      </c>
      <c r="AG408">
        <v>0</v>
      </c>
      <c r="AH408" t="s">
        <v>106</v>
      </c>
      <c r="AI408" s="1">
        <v>44505.809652777774</v>
      </c>
      <c r="AJ408">
        <v>281</v>
      </c>
      <c r="AK408">
        <v>1</v>
      </c>
      <c r="AL408">
        <v>0</v>
      </c>
      <c r="AM408">
        <v>1</v>
      </c>
      <c r="AN408">
        <v>0</v>
      </c>
      <c r="AO408">
        <v>1</v>
      </c>
      <c r="AP408">
        <v>20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>
      <c r="A409" t="s">
        <v>965</v>
      </c>
      <c r="B409" t="s">
        <v>80</v>
      </c>
      <c r="C409" t="s">
        <v>813</v>
      </c>
      <c r="D409" t="s">
        <v>82</v>
      </c>
      <c r="E409" s="2" t="str">
        <f>HYPERLINK("capsilon://?command=openfolder&amp;siteaddress=FAM.docvelocity-na8.net&amp;folderid=FX34A733F3-5F4E-8884-3F0E-8DFDCB4BFD20","FX21111776")</f>
        <v>FX21111776</v>
      </c>
      <c r="F409" t="s">
        <v>19</v>
      </c>
      <c r="G409" t="s">
        <v>19</v>
      </c>
      <c r="H409" t="s">
        <v>83</v>
      </c>
      <c r="I409" t="s">
        <v>814</v>
      </c>
      <c r="J409">
        <v>240</v>
      </c>
      <c r="K409" t="s">
        <v>85</v>
      </c>
      <c r="L409" t="s">
        <v>86</v>
      </c>
      <c r="M409" t="s">
        <v>87</v>
      </c>
      <c r="N409">
        <v>2</v>
      </c>
      <c r="O409" s="1">
        <v>44505.696284722224</v>
      </c>
      <c r="P409" s="1">
        <v>44505.753877314812</v>
      </c>
      <c r="Q409">
        <v>3215</v>
      </c>
      <c r="R409">
        <v>1761</v>
      </c>
      <c r="S409" t="b">
        <v>0</v>
      </c>
      <c r="T409" t="s">
        <v>88</v>
      </c>
      <c r="U409" t="b">
        <v>1</v>
      </c>
      <c r="V409" t="s">
        <v>131</v>
      </c>
      <c r="W409" s="1">
        <v>44505.710439814815</v>
      </c>
      <c r="X409">
        <v>1102</v>
      </c>
      <c r="Y409">
        <v>196</v>
      </c>
      <c r="Z409">
        <v>0</v>
      </c>
      <c r="AA409">
        <v>196</v>
      </c>
      <c r="AB409">
        <v>0</v>
      </c>
      <c r="AC409">
        <v>103</v>
      </c>
      <c r="AD409">
        <v>44</v>
      </c>
      <c r="AE409">
        <v>0</v>
      </c>
      <c r="AF409">
        <v>0</v>
      </c>
      <c r="AG409">
        <v>0</v>
      </c>
      <c r="AH409" t="s">
        <v>118</v>
      </c>
      <c r="AI409" s="1">
        <v>44505.753877314812</v>
      </c>
      <c r="AJ409">
        <v>565</v>
      </c>
      <c r="AK409">
        <v>4</v>
      </c>
      <c r="AL409">
        <v>0</v>
      </c>
      <c r="AM409">
        <v>4</v>
      </c>
      <c r="AN409">
        <v>0</v>
      </c>
      <c r="AO409">
        <v>4</v>
      </c>
      <c r="AP409">
        <v>40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>
      <c r="A410" t="s">
        <v>966</v>
      </c>
      <c r="B410" t="s">
        <v>80</v>
      </c>
      <c r="C410" t="s">
        <v>820</v>
      </c>
      <c r="D410" t="s">
        <v>82</v>
      </c>
      <c r="E410" s="2" t="str">
        <f>HYPERLINK("capsilon://?command=openfolder&amp;siteaddress=FAM.docvelocity-na8.net&amp;folderid=FXD3FAB762-2B89-5B1C-1221-16AAC3564311","FX211013596")</f>
        <v>FX211013596</v>
      </c>
      <c r="F410" t="s">
        <v>19</v>
      </c>
      <c r="G410" t="s">
        <v>19</v>
      </c>
      <c r="H410" t="s">
        <v>83</v>
      </c>
      <c r="I410" t="s">
        <v>835</v>
      </c>
      <c r="J410">
        <v>107</v>
      </c>
      <c r="K410" t="s">
        <v>85</v>
      </c>
      <c r="L410" t="s">
        <v>86</v>
      </c>
      <c r="M410" t="s">
        <v>87</v>
      </c>
      <c r="N410">
        <v>2</v>
      </c>
      <c r="O410" s="1">
        <v>44505.69902777778</v>
      </c>
      <c r="P410" s="1">
        <v>44505.763622685183</v>
      </c>
      <c r="Q410">
        <v>3426</v>
      </c>
      <c r="R410">
        <v>2155</v>
      </c>
      <c r="S410" t="b">
        <v>0</v>
      </c>
      <c r="T410" t="s">
        <v>88</v>
      </c>
      <c r="U410" t="b">
        <v>1</v>
      </c>
      <c r="V410" t="s">
        <v>117</v>
      </c>
      <c r="W410" s="1">
        <v>44505.714421296296</v>
      </c>
      <c r="X410">
        <v>1158</v>
      </c>
      <c r="Y410">
        <v>242</v>
      </c>
      <c r="Z410">
        <v>0</v>
      </c>
      <c r="AA410">
        <v>242</v>
      </c>
      <c r="AB410">
        <v>0</v>
      </c>
      <c r="AC410">
        <v>173</v>
      </c>
      <c r="AD410">
        <v>-135</v>
      </c>
      <c r="AE410">
        <v>0</v>
      </c>
      <c r="AF410">
        <v>0</v>
      </c>
      <c r="AG410">
        <v>0</v>
      </c>
      <c r="AH410" t="s">
        <v>106</v>
      </c>
      <c r="AI410" s="1">
        <v>44505.763622685183</v>
      </c>
      <c r="AJ410">
        <v>986</v>
      </c>
      <c r="AK410">
        <v>12</v>
      </c>
      <c r="AL410">
        <v>0</v>
      </c>
      <c r="AM410">
        <v>12</v>
      </c>
      <c r="AN410">
        <v>0</v>
      </c>
      <c r="AO410">
        <v>12</v>
      </c>
      <c r="AP410">
        <v>-147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>
      <c r="A411" t="s">
        <v>967</v>
      </c>
      <c r="B411" t="s">
        <v>80</v>
      </c>
      <c r="C411" t="s">
        <v>816</v>
      </c>
      <c r="D411" t="s">
        <v>82</v>
      </c>
      <c r="E411" s="2" t="str">
        <f>HYPERLINK("capsilon://?command=openfolder&amp;siteaddress=FAM.docvelocity-na8.net&amp;folderid=FXD0F56513-F8AF-99FA-B549-3B78F5EC0AD0","FX2111125")</f>
        <v>FX2111125</v>
      </c>
      <c r="F411" t="s">
        <v>19</v>
      </c>
      <c r="G411" t="s">
        <v>19</v>
      </c>
      <c r="H411" t="s">
        <v>83</v>
      </c>
      <c r="I411" t="s">
        <v>817</v>
      </c>
      <c r="J411">
        <v>52</v>
      </c>
      <c r="K411" t="s">
        <v>85</v>
      </c>
      <c r="L411" t="s">
        <v>86</v>
      </c>
      <c r="M411" t="s">
        <v>87</v>
      </c>
      <c r="N411">
        <v>2</v>
      </c>
      <c r="O411" s="1">
        <v>44505.701793981483</v>
      </c>
      <c r="P411" s="1">
        <v>44505.722326388888</v>
      </c>
      <c r="Q411">
        <v>201</v>
      </c>
      <c r="R411">
        <v>1573</v>
      </c>
      <c r="S411" t="b">
        <v>0</v>
      </c>
      <c r="T411" t="s">
        <v>88</v>
      </c>
      <c r="U411" t="b">
        <v>1</v>
      </c>
      <c r="V411" t="s">
        <v>186</v>
      </c>
      <c r="W411" s="1">
        <v>44505.705451388887</v>
      </c>
      <c r="X411">
        <v>278</v>
      </c>
      <c r="Y411">
        <v>95</v>
      </c>
      <c r="Z411">
        <v>0</v>
      </c>
      <c r="AA411">
        <v>95</v>
      </c>
      <c r="AB411">
        <v>0</v>
      </c>
      <c r="AC411">
        <v>15</v>
      </c>
      <c r="AD411">
        <v>-43</v>
      </c>
      <c r="AE411">
        <v>0</v>
      </c>
      <c r="AF411">
        <v>0</v>
      </c>
      <c r="AG411">
        <v>0</v>
      </c>
      <c r="AH411" t="s">
        <v>606</v>
      </c>
      <c r="AI411" s="1">
        <v>44505.722326388888</v>
      </c>
      <c r="AJ411">
        <v>1284</v>
      </c>
      <c r="AK411">
        <v>6</v>
      </c>
      <c r="AL411">
        <v>0</v>
      </c>
      <c r="AM411">
        <v>6</v>
      </c>
      <c r="AN411">
        <v>0</v>
      </c>
      <c r="AO411">
        <v>6</v>
      </c>
      <c r="AP411">
        <v>-49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>
      <c r="A412" t="s">
        <v>968</v>
      </c>
      <c r="B412" t="s">
        <v>80</v>
      </c>
      <c r="C412" t="s">
        <v>246</v>
      </c>
      <c r="D412" t="s">
        <v>82</v>
      </c>
      <c r="E412" s="2" t="str">
        <f>HYPERLINK("capsilon://?command=openfolder&amp;siteaddress=FAM.docvelocity-na8.net&amp;folderid=FX2B00FBA6-9620-1B31-9E56-09052F5ECF2C","FX211013875")</f>
        <v>FX211013875</v>
      </c>
      <c r="F412" t="s">
        <v>19</v>
      </c>
      <c r="G412" t="s">
        <v>19</v>
      </c>
      <c r="H412" t="s">
        <v>83</v>
      </c>
      <c r="I412" t="s">
        <v>247</v>
      </c>
      <c r="J412">
        <v>145</v>
      </c>
      <c r="K412" t="s">
        <v>85</v>
      </c>
      <c r="L412" t="s">
        <v>86</v>
      </c>
      <c r="M412" t="s">
        <v>87</v>
      </c>
      <c r="N412">
        <v>2</v>
      </c>
      <c r="O412" s="1">
        <v>44501.605381944442</v>
      </c>
      <c r="P412" s="1">
        <v>44501.665381944447</v>
      </c>
      <c r="Q412">
        <v>953</v>
      </c>
      <c r="R412">
        <v>4231</v>
      </c>
      <c r="S412" t="b">
        <v>0</v>
      </c>
      <c r="T412" t="s">
        <v>88</v>
      </c>
      <c r="U412" t="b">
        <v>1</v>
      </c>
      <c r="V412" t="s">
        <v>123</v>
      </c>
      <c r="W412" s="1">
        <v>44501.648784722223</v>
      </c>
      <c r="X412">
        <v>2661</v>
      </c>
      <c r="Y412">
        <v>159</v>
      </c>
      <c r="Z412">
        <v>0</v>
      </c>
      <c r="AA412">
        <v>159</v>
      </c>
      <c r="AB412">
        <v>0</v>
      </c>
      <c r="AC412">
        <v>128</v>
      </c>
      <c r="AD412">
        <v>-14</v>
      </c>
      <c r="AE412">
        <v>0</v>
      </c>
      <c r="AF412">
        <v>0</v>
      </c>
      <c r="AG412">
        <v>0</v>
      </c>
      <c r="AH412" t="s">
        <v>106</v>
      </c>
      <c r="AI412" s="1">
        <v>44501.665381944447</v>
      </c>
      <c r="AJ412">
        <v>1160</v>
      </c>
      <c r="AK412">
        <v>0</v>
      </c>
      <c r="AL412">
        <v>0</v>
      </c>
      <c r="AM412">
        <v>0</v>
      </c>
      <c r="AN412">
        <v>39</v>
      </c>
      <c r="AO412">
        <v>0</v>
      </c>
      <c r="AP412">
        <v>-14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>
      <c r="A413" t="s">
        <v>969</v>
      </c>
      <c r="B413" t="s">
        <v>80</v>
      </c>
      <c r="C413" t="s">
        <v>970</v>
      </c>
      <c r="D413" t="s">
        <v>82</v>
      </c>
      <c r="E413" s="2" t="str">
        <f>HYPERLINK("capsilon://?command=openfolder&amp;siteaddress=FAM.docvelocity-na8.net&amp;folderid=FXC8115E41-769D-3C5D-4F91-8BAEDB79DF62","FX21112407")</f>
        <v>FX21112407</v>
      </c>
      <c r="F413" t="s">
        <v>19</v>
      </c>
      <c r="G413" t="s">
        <v>19</v>
      </c>
      <c r="H413" t="s">
        <v>83</v>
      </c>
      <c r="I413" t="s">
        <v>971</v>
      </c>
      <c r="J413">
        <v>158</v>
      </c>
      <c r="K413" t="s">
        <v>85</v>
      </c>
      <c r="L413" t="s">
        <v>86</v>
      </c>
      <c r="M413" t="s">
        <v>87</v>
      </c>
      <c r="N413">
        <v>1</v>
      </c>
      <c r="O413" s="1">
        <v>44505.716747685183</v>
      </c>
      <c r="P413" s="1">
        <v>44508.198981481481</v>
      </c>
      <c r="Q413">
        <v>213284</v>
      </c>
      <c r="R413">
        <v>1181</v>
      </c>
      <c r="S413" t="b">
        <v>0</v>
      </c>
      <c r="T413" t="s">
        <v>88</v>
      </c>
      <c r="U413" t="b">
        <v>0</v>
      </c>
      <c r="V413" t="s">
        <v>190</v>
      </c>
      <c r="W413" s="1">
        <v>44508.198981481481</v>
      </c>
      <c r="X413">
        <v>867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158</v>
      </c>
      <c r="AE413">
        <v>140</v>
      </c>
      <c r="AF413">
        <v>0</v>
      </c>
      <c r="AG413">
        <v>7</v>
      </c>
      <c r="AH413" t="s">
        <v>88</v>
      </c>
      <c r="AI413" t="s">
        <v>88</v>
      </c>
      <c r="AJ413" t="s">
        <v>88</v>
      </c>
      <c r="AK413" t="s">
        <v>88</v>
      </c>
      <c r="AL413" t="s">
        <v>88</v>
      </c>
      <c r="AM413" t="s">
        <v>88</v>
      </c>
      <c r="AN413" t="s">
        <v>88</v>
      </c>
      <c r="AO413" t="s">
        <v>88</v>
      </c>
      <c r="AP413" t="s">
        <v>88</v>
      </c>
      <c r="AQ413" t="s">
        <v>88</v>
      </c>
      <c r="AR413" t="s">
        <v>88</v>
      </c>
      <c r="AS413" t="s">
        <v>88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>
      <c r="A414" t="s">
        <v>972</v>
      </c>
      <c r="B414" t="s">
        <v>80</v>
      </c>
      <c r="C414" t="s">
        <v>970</v>
      </c>
      <c r="D414" t="s">
        <v>82</v>
      </c>
      <c r="E414" s="2" t="str">
        <f>HYPERLINK("capsilon://?command=openfolder&amp;siteaddress=FAM.docvelocity-na8.net&amp;folderid=FXC8115E41-769D-3C5D-4F91-8BAEDB79DF62","FX21112407")</f>
        <v>FX21112407</v>
      </c>
      <c r="F414" t="s">
        <v>19</v>
      </c>
      <c r="G414" t="s">
        <v>19</v>
      </c>
      <c r="H414" t="s">
        <v>83</v>
      </c>
      <c r="I414" t="s">
        <v>973</v>
      </c>
      <c r="J414">
        <v>158</v>
      </c>
      <c r="K414" t="s">
        <v>85</v>
      </c>
      <c r="L414" t="s">
        <v>86</v>
      </c>
      <c r="M414" t="s">
        <v>87</v>
      </c>
      <c r="N414">
        <v>1</v>
      </c>
      <c r="O414" s="1">
        <v>44505.718784722223</v>
      </c>
      <c r="P414" s="1">
        <v>44508.241226851853</v>
      </c>
      <c r="Q414">
        <v>216856</v>
      </c>
      <c r="R414">
        <v>1083</v>
      </c>
      <c r="S414" t="b">
        <v>0</v>
      </c>
      <c r="T414" t="s">
        <v>88</v>
      </c>
      <c r="U414" t="b">
        <v>0</v>
      </c>
      <c r="V414" t="s">
        <v>190</v>
      </c>
      <c r="W414" s="1">
        <v>44508.241226851853</v>
      </c>
      <c r="X414">
        <v>800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158</v>
      </c>
      <c r="AE414">
        <v>140</v>
      </c>
      <c r="AF414">
        <v>0</v>
      </c>
      <c r="AG414">
        <v>7</v>
      </c>
      <c r="AH414" t="s">
        <v>88</v>
      </c>
      <c r="AI414" t="s">
        <v>88</v>
      </c>
      <c r="AJ414" t="s">
        <v>88</v>
      </c>
      <c r="AK414" t="s">
        <v>88</v>
      </c>
      <c r="AL414" t="s">
        <v>88</v>
      </c>
      <c r="AM414" t="s">
        <v>88</v>
      </c>
      <c r="AN414" t="s">
        <v>88</v>
      </c>
      <c r="AO414" t="s">
        <v>88</v>
      </c>
      <c r="AP414" t="s">
        <v>88</v>
      </c>
      <c r="AQ414" t="s">
        <v>88</v>
      </c>
      <c r="AR414" t="s">
        <v>88</v>
      </c>
      <c r="AS414" t="s">
        <v>88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>
      <c r="A415" t="s">
        <v>974</v>
      </c>
      <c r="B415" t="s">
        <v>80</v>
      </c>
      <c r="C415" t="s">
        <v>975</v>
      </c>
      <c r="D415" t="s">
        <v>82</v>
      </c>
      <c r="E415" s="2" t="str">
        <f>HYPERLINK("capsilon://?command=openfolder&amp;siteaddress=FAM.docvelocity-na8.net&amp;folderid=FX6C16E675-09B0-B197-012A-34D7D3557A64","FX21112393")</f>
        <v>FX21112393</v>
      </c>
      <c r="F415" t="s">
        <v>19</v>
      </c>
      <c r="G415" t="s">
        <v>19</v>
      </c>
      <c r="H415" t="s">
        <v>83</v>
      </c>
      <c r="I415" t="s">
        <v>976</v>
      </c>
      <c r="J415">
        <v>63</v>
      </c>
      <c r="K415" t="s">
        <v>85</v>
      </c>
      <c r="L415" t="s">
        <v>86</v>
      </c>
      <c r="M415" t="s">
        <v>87</v>
      </c>
      <c r="N415">
        <v>1</v>
      </c>
      <c r="O415" s="1">
        <v>44505.720636574071</v>
      </c>
      <c r="P415" s="1">
        <v>44508.244363425925</v>
      </c>
      <c r="Q415">
        <v>217479</v>
      </c>
      <c r="R415">
        <v>571</v>
      </c>
      <c r="S415" t="b">
        <v>0</v>
      </c>
      <c r="T415" t="s">
        <v>88</v>
      </c>
      <c r="U415" t="b">
        <v>0</v>
      </c>
      <c r="V415" t="s">
        <v>190</v>
      </c>
      <c r="W415" s="1">
        <v>44508.244363425925</v>
      </c>
      <c r="X415">
        <v>270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63</v>
      </c>
      <c r="AE415">
        <v>54</v>
      </c>
      <c r="AF415">
        <v>0</v>
      </c>
      <c r="AG415">
        <v>4</v>
      </c>
      <c r="AH415" t="s">
        <v>88</v>
      </c>
      <c r="AI415" t="s">
        <v>88</v>
      </c>
      <c r="AJ415" t="s">
        <v>88</v>
      </c>
      <c r="AK415" t="s">
        <v>88</v>
      </c>
      <c r="AL415" t="s">
        <v>88</v>
      </c>
      <c r="AM415" t="s">
        <v>88</v>
      </c>
      <c r="AN415" t="s">
        <v>88</v>
      </c>
      <c r="AO415" t="s">
        <v>88</v>
      </c>
      <c r="AP415" t="s">
        <v>88</v>
      </c>
      <c r="AQ415" t="s">
        <v>88</v>
      </c>
      <c r="AR415" t="s">
        <v>88</v>
      </c>
      <c r="AS415" t="s">
        <v>88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>
      <c r="A416" t="s">
        <v>977</v>
      </c>
      <c r="B416" t="s">
        <v>80</v>
      </c>
      <c r="C416" t="s">
        <v>820</v>
      </c>
      <c r="D416" t="s">
        <v>82</v>
      </c>
      <c r="E416" s="2" t="str">
        <f>HYPERLINK("capsilon://?command=openfolder&amp;siteaddress=FAM.docvelocity-na8.net&amp;folderid=FXD3FAB762-2B89-5B1C-1221-16AAC3564311","FX211013596")</f>
        <v>FX211013596</v>
      </c>
      <c r="F416" t="s">
        <v>19</v>
      </c>
      <c r="G416" t="s">
        <v>19</v>
      </c>
      <c r="H416" t="s">
        <v>83</v>
      </c>
      <c r="I416" t="s">
        <v>837</v>
      </c>
      <c r="J416">
        <v>222</v>
      </c>
      <c r="K416" t="s">
        <v>85</v>
      </c>
      <c r="L416" t="s">
        <v>86</v>
      </c>
      <c r="M416" t="s">
        <v>87</v>
      </c>
      <c r="N416">
        <v>2</v>
      </c>
      <c r="O416" s="1">
        <v>44505.738530092596</v>
      </c>
      <c r="P416" s="1">
        <v>44505.757870370369</v>
      </c>
      <c r="Q416">
        <v>444</v>
      </c>
      <c r="R416">
        <v>1227</v>
      </c>
      <c r="S416" t="b">
        <v>0</v>
      </c>
      <c r="T416" t="s">
        <v>88</v>
      </c>
      <c r="U416" t="b">
        <v>1</v>
      </c>
      <c r="V416" t="s">
        <v>131</v>
      </c>
      <c r="W416" s="1">
        <v>44505.752222222225</v>
      </c>
      <c r="X416">
        <v>883</v>
      </c>
      <c r="Y416">
        <v>189</v>
      </c>
      <c r="Z416">
        <v>0</v>
      </c>
      <c r="AA416">
        <v>189</v>
      </c>
      <c r="AB416">
        <v>0</v>
      </c>
      <c r="AC416">
        <v>88</v>
      </c>
      <c r="AD416">
        <v>33</v>
      </c>
      <c r="AE416">
        <v>0</v>
      </c>
      <c r="AF416">
        <v>0</v>
      </c>
      <c r="AG416">
        <v>0</v>
      </c>
      <c r="AH416" t="s">
        <v>118</v>
      </c>
      <c r="AI416" s="1">
        <v>44505.757870370369</v>
      </c>
      <c r="AJ416">
        <v>344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33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>
      <c r="A417" t="s">
        <v>978</v>
      </c>
      <c r="B417" t="s">
        <v>80</v>
      </c>
      <c r="C417" t="s">
        <v>979</v>
      </c>
      <c r="D417" t="s">
        <v>82</v>
      </c>
      <c r="E417" s="2" t="str">
        <f>HYPERLINK("capsilon://?command=openfolder&amp;siteaddress=FAM.docvelocity-na8.net&amp;folderid=FX3BB8AF5C-B3C1-2710-E095-9A84F4F0A9FE","FX21112926")</f>
        <v>FX21112926</v>
      </c>
      <c r="F417" t="s">
        <v>19</v>
      </c>
      <c r="G417" t="s">
        <v>19</v>
      </c>
      <c r="H417" t="s">
        <v>83</v>
      </c>
      <c r="I417" t="s">
        <v>980</v>
      </c>
      <c r="J417">
        <v>174</v>
      </c>
      <c r="K417" t="s">
        <v>85</v>
      </c>
      <c r="L417" t="s">
        <v>86</v>
      </c>
      <c r="M417" t="s">
        <v>87</v>
      </c>
      <c r="N417">
        <v>2</v>
      </c>
      <c r="O417" s="1">
        <v>44505.741701388892</v>
      </c>
      <c r="P417" s="1">
        <v>44505.811527777776</v>
      </c>
      <c r="Q417">
        <v>5057</v>
      </c>
      <c r="R417">
        <v>976</v>
      </c>
      <c r="S417" t="b">
        <v>0</v>
      </c>
      <c r="T417" t="s">
        <v>88</v>
      </c>
      <c r="U417" t="b">
        <v>0</v>
      </c>
      <c r="V417" t="s">
        <v>117</v>
      </c>
      <c r="W417" s="1">
        <v>44505.749513888892</v>
      </c>
      <c r="X417">
        <v>623</v>
      </c>
      <c r="Y417">
        <v>145</v>
      </c>
      <c r="Z417">
        <v>0</v>
      </c>
      <c r="AA417">
        <v>145</v>
      </c>
      <c r="AB417">
        <v>0</v>
      </c>
      <c r="AC417">
        <v>47</v>
      </c>
      <c r="AD417">
        <v>29</v>
      </c>
      <c r="AE417">
        <v>0</v>
      </c>
      <c r="AF417">
        <v>0</v>
      </c>
      <c r="AG417">
        <v>0</v>
      </c>
      <c r="AH417" t="s">
        <v>118</v>
      </c>
      <c r="AI417" s="1">
        <v>44505.811527777776</v>
      </c>
      <c r="AJ417">
        <v>353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29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>
      <c r="A418" t="s">
        <v>981</v>
      </c>
      <c r="B418" t="s">
        <v>80</v>
      </c>
      <c r="C418" t="s">
        <v>854</v>
      </c>
      <c r="D418" t="s">
        <v>82</v>
      </c>
      <c r="E418" s="2" t="str">
        <f>HYPERLINK("capsilon://?command=openfolder&amp;siteaddress=FAM.docvelocity-na8.net&amp;folderid=FXD5A798BD-4946-F25A-7B7E-5FD3965DA09E","FX21112909")</f>
        <v>FX21112909</v>
      </c>
      <c r="F418" t="s">
        <v>19</v>
      </c>
      <c r="G418" t="s">
        <v>19</v>
      </c>
      <c r="H418" t="s">
        <v>83</v>
      </c>
      <c r="I418" t="s">
        <v>855</v>
      </c>
      <c r="J418">
        <v>288</v>
      </c>
      <c r="K418" t="s">
        <v>85</v>
      </c>
      <c r="L418" t="s">
        <v>86</v>
      </c>
      <c r="M418" t="s">
        <v>87</v>
      </c>
      <c r="N418">
        <v>2</v>
      </c>
      <c r="O418" s="1">
        <v>44505.751597222225</v>
      </c>
      <c r="P418" s="1">
        <v>44505.775451388887</v>
      </c>
      <c r="Q418">
        <v>67</v>
      </c>
      <c r="R418">
        <v>1994</v>
      </c>
      <c r="S418" t="b">
        <v>0</v>
      </c>
      <c r="T418" t="s">
        <v>88</v>
      </c>
      <c r="U418" t="b">
        <v>1</v>
      </c>
      <c r="V418" t="s">
        <v>131</v>
      </c>
      <c r="W418" s="1">
        <v>44505.763425925928</v>
      </c>
      <c r="X418">
        <v>967</v>
      </c>
      <c r="Y418">
        <v>257</v>
      </c>
      <c r="Z418">
        <v>0</v>
      </c>
      <c r="AA418">
        <v>257</v>
      </c>
      <c r="AB418">
        <v>0</v>
      </c>
      <c r="AC418">
        <v>92</v>
      </c>
      <c r="AD418">
        <v>31</v>
      </c>
      <c r="AE418">
        <v>0</v>
      </c>
      <c r="AF418">
        <v>0</v>
      </c>
      <c r="AG418">
        <v>0</v>
      </c>
      <c r="AH418" t="s">
        <v>106</v>
      </c>
      <c r="AI418" s="1">
        <v>44505.775451388887</v>
      </c>
      <c r="AJ418">
        <v>1021</v>
      </c>
      <c r="AK418">
        <v>2</v>
      </c>
      <c r="AL418">
        <v>0</v>
      </c>
      <c r="AM418">
        <v>2</v>
      </c>
      <c r="AN418">
        <v>0</v>
      </c>
      <c r="AO418">
        <v>2</v>
      </c>
      <c r="AP418">
        <v>29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>
      <c r="A419" t="s">
        <v>982</v>
      </c>
      <c r="B419" t="s">
        <v>80</v>
      </c>
      <c r="C419" t="s">
        <v>631</v>
      </c>
      <c r="D419" t="s">
        <v>82</v>
      </c>
      <c r="E419" s="2" t="str">
        <f>HYPERLINK("capsilon://?command=openfolder&amp;siteaddress=FAM.docvelocity-na8.net&amp;folderid=FXAFED5E7C-61FF-0ED8-E918-282ACBDAFB56","FX211012252")</f>
        <v>FX211012252</v>
      </c>
      <c r="F419" t="s">
        <v>19</v>
      </c>
      <c r="G419" t="s">
        <v>19</v>
      </c>
      <c r="H419" t="s">
        <v>83</v>
      </c>
      <c r="I419" t="s">
        <v>857</v>
      </c>
      <c r="J419">
        <v>104</v>
      </c>
      <c r="K419" t="s">
        <v>85</v>
      </c>
      <c r="L419" t="s">
        <v>86</v>
      </c>
      <c r="M419" t="s">
        <v>87</v>
      </c>
      <c r="N419">
        <v>2</v>
      </c>
      <c r="O419" s="1">
        <v>44505.752083333333</v>
      </c>
      <c r="P419" s="1">
        <v>44505.764456018522</v>
      </c>
      <c r="Q419">
        <v>79</v>
      </c>
      <c r="R419">
        <v>990</v>
      </c>
      <c r="S419" t="b">
        <v>0</v>
      </c>
      <c r="T419" t="s">
        <v>88</v>
      </c>
      <c r="U419" t="b">
        <v>1</v>
      </c>
      <c r="V419" t="s">
        <v>117</v>
      </c>
      <c r="W419" s="1">
        <v>44505.760231481479</v>
      </c>
      <c r="X419">
        <v>663</v>
      </c>
      <c r="Y419">
        <v>84</v>
      </c>
      <c r="Z419">
        <v>0</v>
      </c>
      <c r="AA419">
        <v>84</v>
      </c>
      <c r="AB419">
        <v>0</v>
      </c>
      <c r="AC419">
        <v>29</v>
      </c>
      <c r="AD419">
        <v>20</v>
      </c>
      <c r="AE419">
        <v>0</v>
      </c>
      <c r="AF419">
        <v>0</v>
      </c>
      <c r="AG419">
        <v>0</v>
      </c>
      <c r="AH419" t="s">
        <v>118</v>
      </c>
      <c r="AI419" s="1">
        <v>44505.764456018522</v>
      </c>
      <c r="AJ419">
        <v>327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20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>
      <c r="A420" t="s">
        <v>983</v>
      </c>
      <c r="B420" t="s">
        <v>80</v>
      </c>
      <c r="C420" t="s">
        <v>859</v>
      </c>
      <c r="D420" t="s">
        <v>82</v>
      </c>
      <c r="E420" s="2" t="str">
        <f>HYPERLINK("capsilon://?command=openfolder&amp;siteaddress=FAM.docvelocity-na8.net&amp;folderid=FXC8A6FE14-C365-D730-7956-0896394D571D","FX2111928")</f>
        <v>FX2111928</v>
      </c>
      <c r="F420" t="s">
        <v>19</v>
      </c>
      <c r="G420" t="s">
        <v>19</v>
      </c>
      <c r="H420" t="s">
        <v>83</v>
      </c>
      <c r="I420" t="s">
        <v>860</v>
      </c>
      <c r="J420">
        <v>52</v>
      </c>
      <c r="K420" t="s">
        <v>85</v>
      </c>
      <c r="L420" t="s">
        <v>86</v>
      </c>
      <c r="M420" t="s">
        <v>87</v>
      </c>
      <c r="N420">
        <v>2</v>
      </c>
      <c r="O420" s="1">
        <v>44505.75271990741</v>
      </c>
      <c r="P420" s="1">
        <v>44505.766319444447</v>
      </c>
      <c r="Q420">
        <v>774</v>
      </c>
      <c r="R420">
        <v>401</v>
      </c>
      <c r="S420" t="b">
        <v>0</v>
      </c>
      <c r="T420" t="s">
        <v>88</v>
      </c>
      <c r="U420" t="b">
        <v>1</v>
      </c>
      <c r="V420" t="s">
        <v>117</v>
      </c>
      <c r="W420" s="1">
        <v>44505.76295138889</v>
      </c>
      <c r="X420">
        <v>234</v>
      </c>
      <c r="Y420">
        <v>42</v>
      </c>
      <c r="Z420">
        <v>0</v>
      </c>
      <c r="AA420">
        <v>42</v>
      </c>
      <c r="AB420">
        <v>0</v>
      </c>
      <c r="AC420">
        <v>5</v>
      </c>
      <c r="AD420">
        <v>10</v>
      </c>
      <c r="AE420">
        <v>0</v>
      </c>
      <c r="AF420">
        <v>0</v>
      </c>
      <c r="AG420">
        <v>0</v>
      </c>
      <c r="AH420" t="s">
        <v>118</v>
      </c>
      <c r="AI420" s="1">
        <v>44505.766319444447</v>
      </c>
      <c r="AJ420">
        <v>161</v>
      </c>
      <c r="AK420">
        <v>1</v>
      </c>
      <c r="AL420">
        <v>0</v>
      </c>
      <c r="AM420">
        <v>1</v>
      </c>
      <c r="AN420">
        <v>0</v>
      </c>
      <c r="AO420">
        <v>1</v>
      </c>
      <c r="AP420">
        <v>9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>
      <c r="A421" t="s">
        <v>984</v>
      </c>
      <c r="B421" t="s">
        <v>80</v>
      </c>
      <c r="C421" t="s">
        <v>985</v>
      </c>
      <c r="D421" t="s">
        <v>82</v>
      </c>
      <c r="E421" s="2" t="str">
        <f>HYPERLINK("capsilon://?command=openfolder&amp;siteaddress=FAM.docvelocity-na8.net&amp;folderid=FX1F62894D-E327-F58E-3988-FDFC83B03CA1","FX21113059")</f>
        <v>FX21113059</v>
      </c>
      <c r="F421" t="s">
        <v>19</v>
      </c>
      <c r="G421" t="s">
        <v>19</v>
      </c>
      <c r="H421" t="s">
        <v>83</v>
      </c>
      <c r="I421" t="s">
        <v>986</v>
      </c>
      <c r="J421">
        <v>57</v>
      </c>
      <c r="K421" t="s">
        <v>85</v>
      </c>
      <c r="L421" t="s">
        <v>86</v>
      </c>
      <c r="M421" t="s">
        <v>87</v>
      </c>
      <c r="N421">
        <v>1</v>
      </c>
      <c r="O421" s="1">
        <v>44505.755127314813</v>
      </c>
      <c r="P421" s="1">
        <v>44508.25440972222</v>
      </c>
      <c r="Q421">
        <v>214579</v>
      </c>
      <c r="R421">
        <v>1359</v>
      </c>
      <c r="S421" t="b">
        <v>0</v>
      </c>
      <c r="T421" t="s">
        <v>88</v>
      </c>
      <c r="U421" t="b">
        <v>0</v>
      </c>
      <c r="V421" t="s">
        <v>190</v>
      </c>
      <c r="W421" s="1">
        <v>44508.25440972222</v>
      </c>
      <c r="X421">
        <v>867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57</v>
      </c>
      <c r="AE421">
        <v>48</v>
      </c>
      <c r="AF421">
        <v>0</v>
      </c>
      <c r="AG421">
        <v>4</v>
      </c>
      <c r="AH421" t="s">
        <v>88</v>
      </c>
      <c r="AI421" t="s">
        <v>88</v>
      </c>
      <c r="AJ421" t="s">
        <v>88</v>
      </c>
      <c r="AK421" t="s">
        <v>88</v>
      </c>
      <c r="AL421" t="s">
        <v>88</v>
      </c>
      <c r="AM421" t="s">
        <v>88</v>
      </c>
      <c r="AN421" t="s">
        <v>88</v>
      </c>
      <c r="AO421" t="s">
        <v>88</v>
      </c>
      <c r="AP421" t="s">
        <v>88</v>
      </c>
      <c r="AQ421" t="s">
        <v>88</v>
      </c>
      <c r="AR421" t="s">
        <v>88</v>
      </c>
      <c r="AS421" t="s">
        <v>88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>
      <c r="A422" t="s">
        <v>987</v>
      </c>
      <c r="B422" t="s">
        <v>80</v>
      </c>
      <c r="C422" t="s">
        <v>859</v>
      </c>
      <c r="D422" t="s">
        <v>82</v>
      </c>
      <c r="E422" s="2" t="str">
        <f>HYPERLINK("capsilon://?command=openfolder&amp;siteaddress=FAM.docvelocity-na8.net&amp;folderid=FXC8A6FE14-C365-D730-7956-0896394D571D","FX2111928")</f>
        <v>FX2111928</v>
      </c>
      <c r="F422" t="s">
        <v>19</v>
      </c>
      <c r="G422" t="s">
        <v>19</v>
      </c>
      <c r="H422" t="s">
        <v>83</v>
      </c>
      <c r="I422" t="s">
        <v>862</v>
      </c>
      <c r="J422">
        <v>155</v>
      </c>
      <c r="K422" t="s">
        <v>85</v>
      </c>
      <c r="L422" t="s">
        <v>86</v>
      </c>
      <c r="M422" t="s">
        <v>87</v>
      </c>
      <c r="N422">
        <v>2</v>
      </c>
      <c r="O422" s="1">
        <v>44505.756828703707</v>
      </c>
      <c r="P422" s="1">
        <v>44505.787615740737</v>
      </c>
      <c r="Q422">
        <v>552</v>
      </c>
      <c r="R422">
        <v>2108</v>
      </c>
      <c r="S422" t="b">
        <v>0</v>
      </c>
      <c r="T422" t="s">
        <v>88</v>
      </c>
      <c r="U422" t="b">
        <v>1</v>
      </c>
      <c r="V422" t="s">
        <v>131</v>
      </c>
      <c r="W422" s="1">
        <v>44505.782361111109</v>
      </c>
      <c r="X422">
        <v>1636</v>
      </c>
      <c r="Y422">
        <v>236</v>
      </c>
      <c r="Z422">
        <v>0</v>
      </c>
      <c r="AA422">
        <v>236</v>
      </c>
      <c r="AB422">
        <v>27</v>
      </c>
      <c r="AC422">
        <v>194</v>
      </c>
      <c r="AD422">
        <v>-81</v>
      </c>
      <c r="AE422">
        <v>0</v>
      </c>
      <c r="AF422">
        <v>0</v>
      </c>
      <c r="AG422">
        <v>0</v>
      </c>
      <c r="AH422" t="s">
        <v>118</v>
      </c>
      <c r="AI422" s="1">
        <v>44505.787615740737</v>
      </c>
      <c r="AJ422">
        <v>448</v>
      </c>
      <c r="AK422">
        <v>0</v>
      </c>
      <c r="AL422">
        <v>0</v>
      </c>
      <c r="AM422">
        <v>0</v>
      </c>
      <c r="AN422">
        <v>27</v>
      </c>
      <c r="AO422">
        <v>0</v>
      </c>
      <c r="AP422">
        <v>-81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>
      <c r="A423" t="s">
        <v>988</v>
      </c>
      <c r="B423" t="s">
        <v>80</v>
      </c>
      <c r="C423" t="s">
        <v>859</v>
      </c>
      <c r="D423" t="s">
        <v>82</v>
      </c>
      <c r="E423" s="2" t="str">
        <f>HYPERLINK("capsilon://?command=openfolder&amp;siteaddress=FAM.docvelocity-na8.net&amp;folderid=FXC8A6FE14-C365-D730-7956-0896394D571D","FX2111928")</f>
        <v>FX2111928</v>
      </c>
      <c r="F423" t="s">
        <v>19</v>
      </c>
      <c r="G423" t="s">
        <v>19</v>
      </c>
      <c r="H423" t="s">
        <v>83</v>
      </c>
      <c r="I423" t="s">
        <v>864</v>
      </c>
      <c r="J423">
        <v>180</v>
      </c>
      <c r="K423" t="s">
        <v>85</v>
      </c>
      <c r="L423" t="s">
        <v>86</v>
      </c>
      <c r="M423" t="s">
        <v>87</v>
      </c>
      <c r="N423">
        <v>2</v>
      </c>
      <c r="O423" s="1">
        <v>44505.759143518517</v>
      </c>
      <c r="P423" s="1">
        <v>44505.791666666664</v>
      </c>
      <c r="Q423">
        <v>1548</v>
      </c>
      <c r="R423">
        <v>1262</v>
      </c>
      <c r="S423" t="b">
        <v>0</v>
      </c>
      <c r="T423" t="s">
        <v>88</v>
      </c>
      <c r="U423" t="b">
        <v>1</v>
      </c>
      <c r="V423" t="s">
        <v>117</v>
      </c>
      <c r="W423" s="1">
        <v>44505.787465277775</v>
      </c>
      <c r="X423">
        <v>907</v>
      </c>
      <c r="Y423">
        <v>156</v>
      </c>
      <c r="Z423">
        <v>0</v>
      </c>
      <c r="AA423">
        <v>156</v>
      </c>
      <c r="AB423">
        <v>27</v>
      </c>
      <c r="AC423">
        <v>124</v>
      </c>
      <c r="AD423">
        <v>24</v>
      </c>
      <c r="AE423">
        <v>0</v>
      </c>
      <c r="AF423">
        <v>0</v>
      </c>
      <c r="AG423">
        <v>0</v>
      </c>
      <c r="AH423" t="s">
        <v>118</v>
      </c>
      <c r="AI423" s="1">
        <v>44505.791666666664</v>
      </c>
      <c r="AJ423">
        <v>349</v>
      </c>
      <c r="AK423">
        <v>0</v>
      </c>
      <c r="AL423">
        <v>0</v>
      </c>
      <c r="AM423">
        <v>0</v>
      </c>
      <c r="AN423">
        <v>27</v>
      </c>
      <c r="AO423">
        <v>0</v>
      </c>
      <c r="AP423">
        <v>24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>
      <c r="A424" t="s">
        <v>989</v>
      </c>
      <c r="B424" t="s">
        <v>80</v>
      </c>
      <c r="C424" t="s">
        <v>878</v>
      </c>
      <c r="D424" t="s">
        <v>82</v>
      </c>
      <c r="E424" s="2" t="str">
        <f>HYPERLINK("capsilon://?command=openfolder&amp;siteaddress=FAM.docvelocity-na8.net&amp;folderid=FX01F0CC4E-2A34-4E29-3DA9-A3B40189EFEF","FX21111253")</f>
        <v>FX21111253</v>
      </c>
      <c r="F424" t="s">
        <v>19</v>
      </c>
      <c r="G424" t="s">
        <v>19</v>
      </c>
      <c r="H424" t="s">
        <v>83</v>
      </c>
      <c r="I424" t="s">
        <v>883</v>
      </c>
      <c r="J424">
        <v>157</v>
      </c>
      <c r="K424" t="s">
        <v>85</v>
      </c>
      <c r="L424" t="s">
        <v>86</v>
      </c>
      <c r="M424" t="s">
        <v>87</v>
      </c>
      <c r="N424">
        <v>2</v>
      </c>
      <c r="O424" s="1">
        <v>44505.760983796295</v>
      </c>
      <c r="P424" s="1">
        <v>44505.800509259258</v>
      </c>
      <c r="Q424">
        <v>2035</v>
      </c>
      <c r="R424">
        <v>1380</v>
      </c>
      <c r="S424" t="b">
        <v>0</v>
      </c>
      <c r="T424" t="s">
        <v>88</v>
      </c>
      <c r="U424" t="b">
        <v>1</v>
      </c>
      <c r="V424" t="s">
        <v>131</v>
      </c>
      <c r="W424" s="1">
        <v>44505.796574074076</v>
      </c>
      <c r="X424">
        <v>1007</v>
      </c>
      <c r="Y424">
        <v>148</v>
      </c>
      <c r="Z424">
        <v>0</v>
      </c>
      <c r="AA424">
        <v>148</v>
      </c>
      <c r="AB424">
        <v>0</v>
      </c>
      <c r="AC424">
        <v>102</v>
      </c>
      <c r="AD424">
        <v>9</v>
      </c>
      <c r="AE424">
        <v>0</v>
      </c>
      <c r="AF424">
        <v>0</v>
      </c>
      <c r="AG424">
        <v>0</v>
      </c>
      <c r="AH424" t="s">
        <v>118</v>
      </c>
      <c r="AI424" s="1">
        <v>44505.800509259258</v>
      </c>
      <c r="AJ424">
        <v>332</v>
      </c>
      <c r="AK424">
        <v>1</v>
      </c>
      <c r="AL424">
        <v>0</v>
      </c>
      <c r="AM424">
        <v>1</v>
      </c>
      <c r="AN424">
        <v>0</v>
      </c>
      <c r="AO424">
        <v>1</v>
      </c>
      <c r="AP424">
        <v>8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>
      <c r="A425" t="s">
        <v>990</v>
      </c>
      <c r="B425" t="s">
        <v>80</v>
      </c>
      <c r="C425" t="s">
        <v>991</v>
      </c>
      <c r="D425" t="s">
        <v>82</v>
      </c>
      <c r="E425" s="2" t="str">
        <f>HYPERLINK("capsilon://?command=openfolder&amp;siteaddress=FAM.docvelocity-na8.net&amp;folderid=FX3A177261-917F-78DA-8C08-DE5B5F5E4946","FX21112109")</f>
        <v>FX21112109</v>
      </c>
      <c r="F425" t="s">
        <v>19</v>
      </c>
      <c r="G425" t="s">
        <v>19</v>
      </c>
      <c r="H425" t="s">
        <v>83</v>
      </c>
      <c r="I425" t="s">
        <v>992</v>
      </c>
      <c r="J425">
        <v>125</v>
      </c>
      <c r="K425" t="s">
        <v>85</v>
      </c>
      <c r="L425" t="s">
        <v>86</v>
      </c>
      <c r="M425" t="s">
        <v>87</v>
      </c>
      <c r="N425">
        <v>1</v>
      </c>
      <c r="O425" s="1">
        <v>44505.762083333335</v>
      </c>
      <c r="P425" s="1">
        <v>44508.257418981484</v>
      </c>
      <c r="Q425">
        <v>215047</v>
      </c>
      <c r="R425">
        <v>550</v>
      </c>
      <c r="S425" t="b">
        <v>0</v>
      </c>
      <c r="T425" t="s">
        <v>88</v>
      </c>
      <c r="U425" t="b">
        <v>0</v>
      </c>
      <c r="V425" t="s">
        <v>190</v>
      </c>
      <c r="W425" s="1">
        <v>44508.257418981484</v>
      </c>
      <c r="X425">
        <v>259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125</v>
      </c>
      <c r="AE425">
        <v>116</v>
      </c>
      <c r="AF425">
        <v>0</v>
      </c>
      <c r="AG425">
        <v>5</v>
      </c>
      <c r="AH425" t="s">
        <v>88</v>
      </c>
      <c r="AI425" t="s">
        <v>88</v>
      </c>
      <c r="AJ425" t="s">
        <v>88</v>
      </c>
      <c r="AK425" t="s">
        <v>88</v>
      </c>
      <c r="AL425" t="s">
        <v>88</v>
      </c>
      <c r="AM425" t="s">
        <v>88</v>
      </c>
      <c r="AN425" t="s">
        <v>88</v>
      </c>
      <c r="AO425" t="s">
        <v>88</v>
      </c>
      <c r="AP425" t="s">
        <v>88</v>
      </c>
      <c r="AQ425" t="s">
        <v>88</v>
      </c>
      <c r="AR425" t="s">
        <v>88</v>
      </c>
      <c r="AS425" t="s">
        <v>88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>
      <c r="A426" t="s">
        <v>993</v>
      </c>
      <c r="B426" t="s">
        <v>80</v>
      </c>
      <c r="C426" t="s">
        <v>914</v>
      </c>
      <c r="D426" t="s">
        <v>82</v>
      </c>
      <c r="E426" s="2" t="str">
        <f>HYPERLINK("capsilon://?command=openfolder&amp;siteaddress=FAM.docvelocity-na8.net&amp;folderid=FXBAAC0246-6516-296D-C80B-17E00C18187F","FX21112578")</f>
        <v>FX21112578</v>
      </c>
      <c r="F426" t="s">
        <v>19</v>
      </c>
      <c r="G426" t="s">
        <v>19</v>
      </c>
      <c r="H426" t="s">
        <v>83</v>
      </c>
      <c r="I426" t="s">
        <v>915</v>
      </c>
      <c r="J426">
        <v>258</v>
      </c>
      <c r="K426" t="s">
        <v>85</v>
      </c>
      <c r="L426" t="s">
        <v>86</v>
      </c>
      <c r="M426" t="s">
        <v>87</v>
      </c>
      <c r="N426">
        <v>2</v>
      </c>
      <c r="O426" s="1">
        <v>44505.76462962963</v>
      </c>
      <c r="P426" s="1">
        <v>44508.273877314816</v>
      </c>
      <c r="Q426">
        <v>206533</v>
      </c>
      <c r="R426">
        <v>10266</v>
      </c>
      <c r="S426" t="b">
        <v>0</v>
      </c>
      <c r="T426" t="s">
        <v>88</v>
      </c>
      <c r="U426" t="b">
        <v>1</v>
      </c>
      <c r="V426" t="s">
        <v>186</v>
      </c>
      <c r="W426" s="1">
        <v>44505.84101851852</v>
      </c>
      <c r="X426">
        <v>2969</v>
      </c>
      <c r="Y426">
        <v>416</v>
      </c>
      <c r="Z426">
        <v>0</v>
      </c>
      <c r="AA426">
        <v>416</v>
      </c>
      <c r="AB426">
        <v>27</v>
      </c>
      <c r="AC426">
        <v>377</v>
      </c>
      <c r="AD426">
        <v>-158</v>
      </c>
      <c r="AE426">
        <v>0</v>
      </c>
      <c r="AF426">
        <v>0</v>
      </c>
      <c r="AG426">
        <v>0</v>
      </c>
      <c r="AH426" t="s">
        <v>106</v>
      </c>
      <c r="AI426" s="1">
        <v>44508.273877314816</v>
      </c>
      <c r="AJ426">
        <v>2193</v>
      </c>
      <c r="AK426">
        <v>6</v>
      </c>
      <c r="AL426">
        <v>0</v>
      </c>
      <c r="AM426">
        <v>6</v>
      </c>
      <c r="AN426">
        <v>27</v>
      </c>
      <c r="AO426">
        <v>6</v>
      </c>
      <c r="AP426">
        <v>-164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>
      <c r="A427" t="s">
        <v>994</v>
      </c>
      <c r="B427" t="s">
        <v>80</v>
      </c>
      <c r="C427" t="s">
        <v>995</v>
      </c>
      <c r="D427" t="s">
        <v>82</v>
      </c>
      <c r="E427" s="2" t="str">
        <f>HYPERLINK("capsilon://?command=openfolder&amp;siteaddress=FAM.docvelocity-na8.net&amp;folderid=FX31C95C9B-19D0-CCE4-5A3F-AD1D49D87683","FX21113220")</f>
        <v>FX21113220</v>
      </c>
      <c r="F427" t="s">
        <v>19</v>
      </c>
      <c r="G427" t="s">
        <v>19</v>
      </c>
      <c r="H427" t="s">
        <v>83</v>
      </c>
      <c r="I427" t="s">
        <v>996</v>
      </c>
      <c r="J427">
        <v>144</v>
      </c>
      <c r="K427" t="s">
        <v>85</v>
      </c>
      <c r="L427" t="s">
        <v>86</v>
      </c>
      <c r="M427" t="s">
        <v>87</v>
      </c>
      <c r="N427">
        <v>1</v>
      </c>
      <c r="O427" s="1">
        <v>44505.77207175926</v>
      </c>
      <c r="P427" s="1">
        <v>44508.32953703704</v>
      </c>
      <c r="Q427">
        <v>219972</v>
      </c>
      <c r="R427">
        <v>993</v>
      </c>
      <c r="S427" t="b">
        <v>0</v>
      </c>
      <c r="T427" t="s">
        <v>88</v>
      </c>
      <c r="U427" t="b">
        <v>0</v>
      </c>
      <c r="V427" t="s">
        <v>190</v>
      </c>
      <c r="W427" s="1">
        <v>44508.32953703704</v>
      </c>
      <c r="X427">
        <v>880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144</v>
      </c>
      <c r="AE427">
        <v>126</v>
      </c>
      <c r="AF427">
        <v>0</v>
      </c>
      <c r="AG427">
        <v>9</v>
      </c>
      <c r="AH427" t="s">
        <v>88</v>
      </c>
      <c r="AI427" t="s">
        <v>88</v>
      </c>
      <c r="AJ427" t="s">
        <v>88</v>
      </c>
      <c r="AK427" t="s">
        <v>88</v>
      </c>
      <c r="AL427" t="s">
        <v>88</v>
      </c>
      <c r="AM427" t="s">
        <v>88</v>
      </c>
      <c r="AN427" t="s">
        <v>88</v>
      </c>
      <c r="AO427" t="s">
        <v>88</v>
      </c>
      <c r="AP427" t="s">
        <v>88</v>
      </c>
      <c r="AQ427" t="s">
        <v>88</v>
      </c>
      <c r="AR427" t="s">
        <v>88</v>
      </c>
      <c r="AS427" t="s">
        <v>88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>
      <c r="A428" t="s">
        <v>997</v>
      </c>
      <c r="B428" t="s">
        <v>80</v>
      </c>
      <c r="C428" t="s">
        <v>226</v>
      </c>
      <c r="D428" t="s">
        <v>82</v>
      </c>
      <c r="E428" s="2" t="str">
        <f>HYPERLINK("capsilon://?command=openfolder&amp;siteaddress=FAM.docvelocity-na8.net&amp;folderid=FX24658558-B01B-FA97-05B5-6C5CB6B251BE","FX2111638")</f>
        <v>FX2111638</v>
      </c>
      <c r="F428" t="s">
        <v>19</v>
      </c>
      <c r="G428" t="s">
        <v>19</v>
      </c>
      <c r="H428" t="s">
        <v>83</v>
      </c>
      <c r="I428" t="s">
        <v>998</v>
      </c>
      <c r="J428">
        <v>31</v>
      </c>
      <c r="K428" t="s">
        <v>85</v>
      </c>
      <c r="L428" t="s">
        <v>86</v>
      </c>
      <c r="M428" t="s">
        <v>87</v>
      </c>
      <c r="N428">
        <v>1</v>
      </c>
      <c r="O428" s="1">
        <v>44505.774687500001</v>
      </c>
      <c r="P428" s="1">
        <v>44508.417048611111</v>
      </c>
      <c r="Q428">
        <v>224237</v>
      </c>
      <c r="R428">
        <v>4063</v>
      </c>
      <c r="S428" t="b">
        <v>0</v>
      </c>
      <c r="T428" t="s">
        <v>88</v>
      </c>
      <c r="U428" t="b">
        <v>0</v>
      </c>
      <c r="V428" t="s">
        <v>190</v>
      </c>
      <c r="W428" s="1">
        <v>44508.417048611111</v>
      </c>
      <c r="X428">
        <v>381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31</v>
      </c>
      <c r="AE428">
        <v>27</v>
      </c>
      <c r="AF428">
        <v>0</v>
      </c>
      <c r="AG428">
        <v>6</v>
      </c>
      <c r="AH428" t="s">
        <v>88</v>
      </c>
      <c r="AI428" t="s">
        <v>88</v>
      </c>
      <c r="AJ428" t="s">
        <v>88</v>
      </c>
      <c r="AK428" t="s">
        <v>88</v>
      </c>
      <c r="AL428" t="s">
        <v>88</v>
      </c>
      <c r="AM428" t="s">
        <v>88</v>
      </c>
      <c r="AN428" t="s">
        <v>88</v>
      </c>
      <c r="AO428" t="s">
        <v>88</v>
      </c>
      <c r="AP428" t="s">
        <v>88</v>
      </c>
      <c r="AQ428" t="s">
        <v>88</v>
      </c>
      <c r="AR428" t="s">
        <v>88</v>
      </c>
      <c r="AS428" t="s">
        <v>88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>
      <c r="A429" t="s">
        <v>999</v>
      </c>
      <c r="B429" t="s">
        <v>80</v>
      </c>
      <c r="C429" t="s">
        <v>1000</v>
      </c>
      <c r="D429" t="s">
        <v>82</v>
      </c>
      <c r="E429" s="2" t="str">
        <f>HYPERLINK("capsilon://?command=openfolder&amp;siteaddress=FAM.docvelocity-na8.net&amp;folderid=FX482D27C9-50B0-4EC9-27BF-485D840A3CF1","FX21112300")</f>
        <v>FX21112300</v>
      </c>
      <c r="F429" t="s">
        <v>19</v>
      </c>
      <c r="G429" t="s">
        <v>19</v>
      </c>
      <c r="H429" t="s">
        <v>83</v>
      </c>
      <c r="I429" t="s">
        <v>1001</v>
      </c>
      <c r="J429">
        <v>57</v>
      </c>
      <c r="K429" t="s">
        <v>85</v>
      </c>
      <c r="L429" t="s">
        <v>86</v>
      </c>
      <c r="M429" t="s">
        <v>87</v>
      </c>
      <c r="N429">
        <v>1</v>
      </c>
      <c r="O429" s="1">
        <v>44505.777627314812</v>
      </c>
      <c r="P429" s="1">
        <v>44508.407546296294</v>
      </c>
      <c r="Q429">
        <v>226389</v>
      </c>
      <c r="R429">
        <v>836</v>
      </c>
      <c r="S429" t="b">
        <v>0</v>
      </c>
      <c r="T429" t="s">
        <v>88</v>
      </c>
      <c r="U429" t="b">
        <v>0</v>
      </c>
      <c r="V429" t="s">
        <v>190</v>
      </c>
      <c r="W429" s="1">
        <v>44508.407546296294</v>
      </c>
      <c r="X429">
        <v>709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57</v>
      </c>
      <c r="AE429">
        <v>48</v>
      </c>
      <c r="AF429">
        <v>0</v>
      </c>
      <c r="AG429">
        <v>4</v>
      </c>
      <c r="AH429" t="s">
        <v>88</v>
      </c>
      <c r="AI429" t="s">
        <v>88</v>
      </c>
      <c r="AJ429" t="s">
        <v>88</v>
      </c>
      <c r="AK429" t="s">
        <v>88</v>
      </c>
      <c r="AL429" t="s">
        <v>88</v>
      </c>
      <c r="AM429" t="s">
        <v>88</v>
      </c>
      <c r="AN429" t="s">
        <v>88</v>
      </c>
      <c r="AO429" t="s">
        <v>88</v>
      </c>
      <c r="AP429" t="s">
        <v>88</v>
      </c>
      <c r="AQ429" t="s">
        <v>88</v>
      </c>
      <c r="AR429" t="s">
        <v>88</v>
      </c>
      <c r="AS429" t="s">
        <v>88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>
      <c r="A430" t="s">
        <v>1002</v>
      </c>
      <c r="B430" t="s">
        <v>80</v>
      </c>
      <c r="C430" t="s">
        <v>1003</v>
      </c>
      <c r="D430" t="s">
        <v>82</v>
      </c>
      <c r="E430" s="2" t="str">
        <f>HYPERLINK("capsilon://?command=openfolder&amp;siteaddress=FAM.docvelocity-na8.net&amp;folderid=FXCCDA5393-338A-436F-F3AD-A4FD65AEDCBA","FX21111233")</f>
        <v>FX21111233</v>
      </c>
      <c r="F430" t="s">
        <v>19</v>
      </c>
      <c r="G430" t="s">
        <v>19</v>
      </c>
      <c r="H430" t="s">
        <v>83</v>
      </c>
      <c r="I430" t="s">
        <v>1004</v>
      </c>
      <c r="J430">
        <v>235</v>
      </c>
      <c r="K430" t="s">
        <v>85</v>
      </c>
      <c r="L430" t="s">
        <v>86</v>
      </c>
      <c r="M430" t="s">
        <v>87</v>
      </c>
      <c r="N430">
        <v>1</v>
      </c>
      <c r="O430" s="1">
        <v>44505.778622685182</v>
      </c>
      <c r="P430" s="1">
        <v>44508.424756944441</v>
      </c>
      <c r="Q430">
        <v>227745</v>
      </c>
      <c r="R430">
        <v>881</v>
      </c>
      <c r="S430" t="b">
        <v>0</v>
      </c>
      <c r="T430" t="s">
        <v>88</v>
      </c>
      <c r="U430" t="b">
        <v>0</v>
      </c>
      <c r="V430" t="s">
        <v>190</v>
      </c>
      <c r="W430" s="1">
        <v>44508.424756944441</v>
      </c>
      <c r="X430">
        <v>665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235</v>
      </c>
      <c r="AE430">
        <v>217</v>
      </c>
      <c r="AF430">
        <v>0</v>
      </c>
      <c r="AG430">
        <v>12</v>
      </c>
      <c r="AH430" t="s">
        <v>88</v>
      </c>
      <c r="AI430" t="s">
        <v>88</v>
      </c>
      <c r="AJ430" t="s">
        <v>88</v>
      </c>
      <c r="AK430" t="s">
        <v>88</v>
      </c>
      <c r="AL430" t="s">
        <v>88</v>
      </c>
      <c r="AM430" t="s">
        <v>88</v>
      </c>
      <c r="AN430" t="s">
        <v>88</v>
      </c>
      <c r="AO430" t="s">
        <v>88</v>
      </c>
      <c r="AP430" t="s">
        <v>88</v>
      </c>
      <c r="AQ430" t="s">
        <v>88</v>
      </c>
      <c r="AR430" t="s">
        <v>88</v>
      </c>
      <c r="AS430" t="s">
        <v>88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>
      <c r="A431" t="s">
        <v>1005</v>
      </c>
      <c r="B431" t="s">
        <v>80</v>
      </c>
      <c r="C431" t="s">
        <v>1006</v>
      </c>
      <c r="D431" t="s">
        <v>82</v>
      </c>
      <c r="E431" s="2" t="str">
        <f>HYPERLINK("capsilon://?command=openfolder&amp;siteaddress=FAM.docvelocity-na8.net&amp;folderid=FX5CAA0B23-C759-A720-F72A-6059FA7D9E03","FX21112437")</f>
        <v>FX21112437</v>
      </c>
      <c r="F431" t="s">
        <v>19</v>
      </c>
      <c r="G431" t="s">
        <v>19</v>
      </c>
      <c r="H431" t="s">
        <v>83</v>
      </c>
      <c r="I431" t="s">
        <v>1007</v>
      </c>
      <c r="J431">
        <v>71</v>
      </c>
      <c r="K431" t="s">
        <v>85</v>
      </c>
      <c r="L431" t="s">
        <v>86</v>
      </c>
      <c r="M431" t="s">
        <v>87</v>
      </c>
      <c r="N431">
        <v>2</v>
      </c>
      <c r="O431" s="1">
        <v>44505.781504629631</v>
      </c>
      <c r="P431" s="1">
        <v>44508.197025462963</v>
      </c>
      <c r="Q431">
        <v>207086</v>
      </c>
      <c r="R431">
        <v>1615</v>
      </c>
      <c r="S431" t="b">
        <v>0</v>
      </c>
      <c r="T431" t="s">
        <v>88</v>
      </c>
      <c r="U431" t="b">
        <v>0</v>
      </c>
      <c r="V431" t="s">
        <v>388</v>
      </c>
      <c r="W431" s="1">
        <v>44508.159861111111</v>
      </c>
      <c r="X431">
        <v>926</v>
      </c>
      <c r="Y431">
        <v>73</v>
      </c>
      <c r="Z431">
        <v>0</v>
      </c>
      <c r="AA431">
        <v>73</v>
      </c>
      <c r="AB431">
        <v>0</v>
      </c>
      <c r="AC431">
        <v>37</v>
      </c>
      <c r="AD431">
        <v>-2</v>
      </c>
      <c r="AE431">
        <v>0</v>
      </c>
      <c r="AF431">
        <v>0</v>
      </c>
      <c r="AG431">
        <v>0</v>
      </c>
      <c r="AH431" t="s">
        <v>90</v>
      </c>
      <c r="AI431" s="1">
        <v>44508.197025462963</v>
      </c>
      <c r="AJ431">
        <v>604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-3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>
      <c r="A432" t="s">
        <v>1008</v>
      </c>
      <c r="B432" t="s">
        <v>80</v>
      </c>
      <c r="C432" t="s">
        <v>1006</v>
      </c>
      <c r="D432" t="s">
        <v>82</v>
      </c>
      <c r="E432" s="2" t="str">
        <f>HYPERLINK("capsilon://?command=openfolder&amp;siteaddress=FAM.docvelocity-na8.net&amp;folderid=FX5CAA0B23-C759-A720-F72A-6059FA7D9E03","FX21112437")</f>
        <v>FX21112437</v>
      </c>
      <c r="F432" t="s">
        <v>19</v>
      </c>
      <c r="G432" t="s">
        <v>19</v>
      </c>
      <c r="H432" t="s">
        <v>83</v>
      </c>
      <c r="I432" t="s">
        <v>1009</v>
      </c>
      <c r="J432">
        <v>26</v>
      </c>
      <c r="K432" t="s">
        <v>85</v>
      </c>
      <c r="L432" t="s">
        <v>86</v>
      </c>
      <c r="M432" t="s">
        <v>87</v>
      </c>
      <c r="N432">
        <v>2</v>
      </c>
      <c r="O432" s="1">
        <v>44505.782094907408</v>
      </c>
      <c r="P432" s="1">
        <v>44508.197245370371</v>
      </c>
      <c r="Q432">
        <v>207609</v>
      </c>
      <c r="R432">
        <v>1060</v>
      </c>
      <c r="S432" t="b">
        <v>0</v>
      </c>
      <c r="T432" t="s">
        <v>88</v>
      </c>
      <c r="U432" t="b">
        <v>0</v>
      </c>
      <c r="V432" t="s">
        <v>388</v>
      </c>
      <c r="W432" s="1">
        <v>44508.168078703704</v>
      </c>
      <c r="X432">
        <v>709</v>
      </c>
      <c r="Y432">
        <v>21</v>
      </c>
      <c r="Z432">
        <v>0</v>
      </c>
      <c r="AA432">
        <v>21</v>
      </c>
      <c r="AB432">
        <v>0</v>
      </c>
      <c r="AC432">
        <v>19</v>
      </c>
      <c r="AD432">
        <v>5</v>
      </c>
      <c r="AE432">
        <v>0</v>
      </c>
      <c r="AF432">
        <v>0</v>
      </c>
      <c r="AG432">
        <v>0</v>
      </c>
      <c r="AH432" t="s">
        <v>99</v>
      </c>
      <c r="AI432" s="1">
        <v>44508.197245370371</v>
      </c>
      <c r="AJ432">
        <v>351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5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>
      <c r="A433" t="s">
        <v>1010</v>
      </c>
      <c r="B433" t="s">
        <v>80</v>
      </c>
      <c r="C433" t="s">
        <v>1011</v>
      </c>
      <c r="D433" t="s">
        <v>82</v>
      </c>
      <c r="E433" s="2" t="str">
        <f>HYPERLINK("capsilon://?command=openfolder&amp;siteaddress=FAM.docvelocity-na8.net&amp;folderid=FX26911A99-5D9C-D320-CD8B-FBB2AB575FE6","FX21113081")</f>
        <v>FX21113081</v>
      </c>
      <c r="F433" t="s">
        <v>19</v>
      </c>
      <c r="G433" t="s">
        <v>19</v>
      </c>
      <c r="H433" t="s">
        <v>83</v>
      </c>
      <c r="I433" t="s">
        <v>1012</v>
      </c>
      <c r="J433">
        <v>141</v>
      </c>
      <c r="K433" t="s">
        <v>85</v>
      </c>
      <c r="L433" t="s">
        <v>86</v>
      </c>
      <c r="M433" t="s">
        <v>87</v>
      </c>
      <c r="N433">
        <v>1</v>
      </c>
      <c r="O433" s="1">
        <v>44505.783796296295</v>
      </c>
      <c r="P433" s="1">
        <v>44508.429398148146</v>
      </c>
      <c r="Q433">
        <v>228087</v>
      </c>
      <c r="R433">
        <v>493</v>
      </c>
      <c r="S433" t="b">
        <v>0</v>
      </c>
      <c r="T433" t="s">
        <v>88</v>
      </c>
      <c r="U433" t="b">
        <v>0</v>
      </c>
      <c r="V433" t="s">
        <v>190</v>
      </c>
      <c r="W433" s="1">
        <v>44508.429398148146</v>
      </c>
      <c r="X433">
        <v>369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141</v>
      </c>
      <c r="AE433">
        <v>123</v>
      </c>
      <c r="AF433">
        <v>0</v>
      </c>
      <c r="AG433">
        <v>6</v>
      </c>
      <c r="AH433" t="s">
        <v>88</v>
      </c>
      <c r="AI433" t="s">
        <v>88</v>
      </c>
      <c r="AJ433" t="s">
        <v>88</v>
      </c>
      <c r="AK433" t="s">
        <v>88</v>
      </c>
      <c r="AL433" t="s">
        <v>88</v>
      </c>
      <c r="AM433" t="s">
        <v>88</v>
      </c>
      <c r="AN433" t="s">
        <v>88</v>
      </c>
      <c r="AO433" t="s">
        <v>88</v>
      </c>
      <c r="AP433" t="s">
        <v>88</v>
      </c>
      <c r="AQ433" t="s">
        <v>88</v>
      </c>
      <c r="AR433" t="s">
        <v>88</v>
      </c>
      <c r="AS433" t="s">
        <v>88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>
      <c r="A434" t="s">
        <v>1013</v>
      </c>
      <c r="B434" t="s">
        <v>80</v>
      </c>
      <c r="C434" t="s">
        <v>1014</v>
      </c>
      <c r="D434" t="s">
        <v>82</v>
      </c>
      <c r="E434" s="2" t="str">
        <f>HYPERLINK("capsilon://?command=openfolder&amp;siteaddress=FAM.docvelocity-na8.net&amp;folderid=FXD0C476A6-6E85-A27B-A114-6A3784DD9A4C","FX21111018")</f>
        <v>FX21111018</v>
      </c>
      <c r="F434" t="s">
        <v>19</v>
      </c>
      <c r="G434" t="s">
        <v>19</v>
      </c>
      <c r="H434" t="s">
        <v>83</v>
      </c>
      <c r="I434" t="s">
        <v>1015</v>
      </c>
      <c r="J434">
        <v>60</v>
      </c>
      <c r="K434" t="s">
        <v>85</v>
      </c>
      <c r="L434" t="s">
        <v>86</v>
      </c>
      <c r="M434" t="s">
        <v>87</v>
      </c>
      <c r="N434">
        <v>1</v>
      </c>
      <c r="O434" s="1">
        <v>44505.821967592594</v>
      </c>
      <c r="P434" s="1">
        <v>44508.432025462964</v>
      </c>
      <c r="Q434">
        <v>225113</v>
      </c>
      <c r="R434">
        <v>396</v>
      </c>
      <c r="S434" t="b">
        <v>0</v>
      </c>
      <c r="T434" t="s">
        <v>88</v>
      </c>
      <c r="U434" t="b">
        <v>0</v>
      </c>
      <c r="V434" t="s">
        <v>190</v>
      </c>
      <c r="W434" s="1">
        <v>44508.432025462964</v>
      </c>
      <c r="X434">
        <v>200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60</v>
      </c>
      <c r="AE434">
        <v>51</v>
      </c>
      <c r="AF434">
        <v>0</v>
      </c>
      <c r="AG434">
        <v>5</v>
      </c>
      <c r="AH434" t="s">
        <v>88</v>
      </c>
      <c r="AI434" t="s">
        <v>88</v>
      </c>
      <c r="AJ434" t="s">
        <v>88</v>
      </c>
      <c r="AK434" t="s">
        <v>88</v>
      </c>
      <c r="AL434" t="s">
        <v>88</v>
      </c>
      <c r="AM434" t="s">
        <v>88</v>
      </c>
      <c r="AN434" t="s">
        <v>88</v>
      </c>
      <c r="AO434" t="s">
        <v>88</v>
      </c>
      <c r="AP434" t="s">
        <v>88</v>
      </c>
      <c r="AQ434" t="s">
        <v>88</v>
      </c>
      <c r="AR434" t="s">
        <v>88</v>
      </c>
      <c r="AS434" t="s">
        <v>88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>
      <c r="A435" t="s">
        <v>1016</v>
      </c>
      <c r="B435" t="s">
        <v>80</v>
      </c>
      <c r="C435" t="s">
        <v>286</v>
      </c>
      <c r="D435" t="s">
        <v>82</v>
      </c>
      <c r="E435" s="2" t="str">
        <f>HYPERLINK("capsilon://?command=openfolder&amp;siteaddress=FAM.docvelocity-na8.net&amp;folderid=FX97F0524A-6E1E-F021-2F05-F13E89C06ABE","FX211012825")</f>
        <v>FX211012825</v>
      </c>
      <c r="F435" t="s">
        <v>19</v>
      </c>
      <c r="G435" t="s">
        <v>19</v>
      </c>
      <c r="H435" t="s">
        <v>83</v>
      </c>
      <c r="I435" t="s">
        <v>287</v>
      </c>
      <c r="J435">
        <v>216</v>
      </c>
      <c r="K435" t="s">
        <v>85</v>
      </c>
      <c r="L435" t="s">
        <v>86</v>
      </c>
      <c r="M435" t="s">
        <v>87</v>
      </c>
      <c r="N435">
        <v>2</v>
      </c>
      <c r="O435" s="1">
        <v>44501.608935185184</v>
      </c>
      <c r="P435" s="1">
        <v>44501.66951388889</v>
      </c>
      <c r="Q435">
        <v>2872</v>
      </c>
      <c r="R435">
        <v>2362</v>
      </c>
      <c r="S435" t="b">
        <v>0</v>
      </c>
      <c r="T435" t="s">
        <v>88</v>
      </c>
      <c r="U435" t="b">
        <v>1</v>
      </c>
      <c r="V435" t="s">
        <v>284</v>
      </c>
      <c r="W435" s="1">
        <v>44501.650393518517</v>
      </c>
      <c r="X435">
        <v>1778</v>
      </c>
      <c r="Y435">
        <v>183</v>
      </c>
      <c r="Z435">
        <v>0</v>
      </c>
      <c r="AA435">
        <v>183</v>
      </c>
      <c r="AB435">
        <v>0</v>
      </c>
      <c r="AC435">
        <v>28</v>
      </c>
      <c r="AD435">
        <v>33</v>
      </c>
      <c r="AE435">
        <v>0</v>
      </c>
      <c r="AF435">
        <v>0</v>
      </c>
      <c r="AG435">
        <v>0</v>
      </c>
      <c r="AH435" t="s">
        <v>118</v>
      </c>
      <c r="AI435" s="1">
        <v>44501.66951388889</v>
      </c>
      <c r="AJ435">
        <v>576</v>
      </c>
      <c r="AK435">
        <v>2</v>
      </c>
      <c r="AL435">
        <v>0</v>
      </c>
      <c r="AM435">
        <v>2</v>
      </c>
      <c r="AN435">
        <v>0</v>
      </c>
      <c r="AO435">
        <v>2</v>
      </c>
      <c r="AP435">
        <v>31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>
      <c r="A436" t="s">
        <v>1017</v>
      </c>
      <c r="B436" t="s">
        <v>80</v>
      </c>
      <c r="C436" t="s">
        <v>1018</v>
      </c>
      <c r="D436" t="s">
        <v>82</v>
      </c>
      <c r="E436" s="2" t="str">
        <f>HYPERLINK("capsilon://?command=openfolder&amp;siteaddress=FAM.docvelocity-na8.net&amp;folderid=FXD9229DC4-849B-D4BF-2EF1-0AA8A8A0FB4A","FX21112962")</f>
        <v>FX21112962</v>
      </c>
      <c r="F436" t="s">
        <v>19</v>
      </c>
      <c r="G436" t="s">
        <v>19</v>
      </c>
      <c r="H436" t="s">
        <v>83</v>
      </c>
      <c r="I436" t="s">
        <v>1019</v>
      </c>
      <c r="J436">
        <v>62</v>
      </c>
      <c r="K436" t="s">
        <v>85</v>
      </c>
      <c r="L436" t="s">
        <v>86</v>
      </c>
      <c r="M436" t="s">
        <v>87</v>
      </c>
      <c r="N436">
        <v>1</v>
      </c>
      <c r="O436" s="1">
        <v>44505.861400462964</v>
      </c>
      <c r="P436" s="1">
        <v>44508.433796296296</v>
      </c>
      <c r="Q436">
        <v>222033</v>
      </c>
      <c r="R436">
        <v>222</v>
      </c>
      <c r="S436" t="b">
        <v>0</v>
      </c>
      <c r="T436" t="s">
        <v>88</v>
      </c>
      <c r="U436" t="b">
        <v>0</v>
      </c>
      <c r="V436" t="s">
        <v>190</v>
      </c>
      <c r="W436" s="1">
        <v>44508.433796296296</v>
      </c>
      <c r="X436">
        <v>122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62</v>
      </c>
      <c r="AE436">
        <v>53</v>
      </c>
      <c r="AF436">
        <v>0</v>
      </c>
      <c r="AG436">
        <v>3</v>
      </c>
      <c r="AH436" t="s">
        <v>88</v>
      </c>
      <c r="AI436" t="s">
        <v>88</v>
      </c>
      <c r="AJ436" t="s">
        <v>88</v>
      </c>
      <c r="AK436" t="s">
        <v>88</v>
      </c>
      <c r="AL436" t="s">
        <v>88</v>
      </c>
      <c r="AM436" t="s">
        <v>88</v>
      </c>
      <c r="AN436" t="s">
        <v>88</v>
      </c>
      <c r="AO436" t="s">
        <v>88</v>
      </c>
      <c r="AP436" t="s">
        <v>88</v>
      </c>
      <c r="AQ436" t="s">
        <v>88</v>
      </c>
      <c r="AR436" t="s">
        <v>88</v>
      </c>
      <c r="AS436" t="s">
        <v>88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>
      <c r="A437" t="s">
        <v>1020</v>
      </c>
      <c r="B437" t="s">
        <v>80</v>
      </c>
      <c r="C437" t="s">
        <v>1021</v>
      </c>
      <c r="D437" t="s">
        <v>82</v>
      </c>
      <c r="E437" s="2" t="str">
        <f>HYPERLINK("capsilon://?command=openfolder&amp;siteaddress=FAM.docvelocity-na8.net&amp;folderid=FXCCDCB6F6-3F22-01C1-5C77-00C81774E9EB","FX21113134")</f>
        <v>FX21113134</v>
      </c>
      <c r="F437" t="s">
        <v>19</v>
      </c>
      <c r="G437" t="s">
        <v>19</v>
      </c>
      <c r="H437" t="s">
        <v>83</v>
      </c>
      <c r="I437" t="s">
        <v>1022</v>
      </c>
      <c r="J437">
        <v>129</v>
      </c>
      <c r="K437" t="s">
        <v>85</v>
      </c>
      <c r="L437" t="s">
        <v>86</v>
      </c>
      <c r="M437" t="s">
        <v>87</v>
      </c>
      <c r="N437">
        <v>1</v>
      </c>
      <c r="O437" s="1">
        <v>44505.869259259256</v>
      </c>
      <c r="P437" s="1">
        <v>44508.435694444444</v>
      </c>
      <c r="Q437">
        <v>221343</v>
      </c>
      <c r="R437">
        <v>397</v>
      </c>
      <c r="S437" t="b">
        <v>0</v>
      </c>
      <c r="T437" t="s">
        <v>88</v>
      </c>
      <c r="U437" t="b">
        <v>0</v>
      </c>
      <c r="V437" t="s">
        <v>190</v>
      </c>
      <c r="W437" s="1">
        <v>44508.435694444444</v>
      </c>
      <c r="X437">
        <v>158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129</v>
      </c>
      <c r="AE437">
        <v>120</v>
      </c>
      <c r="AF437">
        <v>0</v>
      </c>
      <c r="AG437">
        <v>6</v>
      </c>
      <c r="AH437" t="s">
        <v>88</v>
      </c>
      <c r="AI437" t="s">
        <v>88</v>
      </c>
      <c r="AJ437" t="s">
        <v>88</v>
      </c>
      <c r="AK437" t="s">
        <v>88</v>
      </c>
      <c r="AL437" t="s">
        <v>88</v>
      </c>
      <c r="AM437" t="s">
        <v>88</v>
      </c>
      <c r="AN437" t="s">
        <v>88</v>
      </c>
      <c r="AO437" t="s">
        <v>88</v>
      </c>
      <c r="AP437" t="s">
        <v>88</v>
      </c>
      <c r="AQ437" t="s">
        <v>88</v>
      </c>
      <c r="AR437" t="s">
        <v>88</v>
      </c>
      <c r="AS437" t="s">
        <v>88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>
      <c r="A438" t="s">
        <v>1023</v>
      </c>
      <c r="B438" t="s">
        <v>80</v>
      </c>
      <c r="C438" t="s">
        <v>1024</v>
      </c>
      <c r="D438" t="s">
        <v>82</v>
      </c>
      <c r="E438" s="2" t="str">
        <f>HYPERLINK("capsilon://?command=openfolder&amp;siteaddress=FAM.docvelocity-na8.net&amp;folderid=FX3510B7B9-DCDE-87AF-1D18-16CED3FE2E5C","FX21112846")</f>
        <v>FX21112846</v>
      </c>
      <c r="F438" t="s">
        <v>19</v>
      </c>
      <c r="G438" t="s">
        <v>19</v>
      </c>
      <c r="H438" t="s">
        <v>83</v>
      </c>
      <c r="I438" t="s">
        <v>1025</v>
      </c>
      <c r="J438">
        <v>293</v>
      </c>
      <c r="K438" t="s">
        <v>85</v>
      </c>
      <c r="L438" t="s">
        <v>86</v>
      </c>
      <c r="M438" t="s">
        <v>87</v>
      </c>
      <c r="N438">
        <v>2</v>
      </c>
      <c r="O438" s="1">
        <v>44505.894687499997</v>
      </c>
      <c r="P438" s="1">
        <v>44508.208055555559</v>
      </c>
      <c r="Q438">
        <v>198225</v>
      </c>
      <c r="R438">
        <v>1650</v>
      </c>
      <c r="S438" t="b">
        <v>0</v>
      </c>
      <c r="T438" t="s">
        <v>88</v>
      </c>
      <c r="U438" t="b">
        <v>0</v>
      </c>
      <c r="V438" t="s">
        <v>110</v>
      </c>
      <c r="W438" s="1">
        <v>44508.16988425926</v>
      </c>
      <c r="X438">
        <v>698</v>
      </c>
      <c r="Y438">
        <v>235</v>
      </c>
      <c r="Z438">
        <v>0</v>
      </c>
      <c r="AA438">
        <v>235</v>
      </c>
      <c r="AB438">
        <v>0</v>
      </c>
      <c r="AC438">
        <v>17</v>
      </c>
      <c r="AD438">
        <v>58</v>
      </c>
      <c r="AE438">
        <v>0</v>
      </c>
      <c r="AF438">
        <v>0</v>
      </c>
      <c r="AG438">
        <v>0</v>
      </c>
      <c r="AH438" t="s">
        <v>90</v>
      </c>
      <c r="AI438" s="1">
        <v>44508.208055555559</v>
      </c>
      <c r="AJ438">
        <v>952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58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>
      <c r="A439" t="s">
        <v>1026</v>
      </c>
      <c r="B439" t="s">
        <v>80</v>
      </c>
      <c r="C439" t="s">
        <v>1027</v>
      </c>
      <c r="D439" t="s">
        <v>82</v>
      </c>
      <c r="E439" s="2" t="str">
        <f>HYPERLINK("capsilon://?command=openfolder&amp;siteaddress=FAM.docvelocity-na8.net&amp;folderid=FX62BD8034-D50E-D17C-47EA-20D44EC26B5F","FX211013670")</f>
        <v>FX211013670</v>
      </c>
      <c r="F439" t="s">
        <v>19</v>
      </c>
      <c r="G439" t="s">
        <v>19</v>
      </c>
      <c r="H439" t="s">
        <v>83</v>
      </c>
      <c r="I439" t="s">
        <v>1028</v>
      </c>
      <c r="J439">
        <v>163</v>
      </c>
      <c r="K439" t="s">
        <v>85</v>
      </c>
      <c r="L439" t="s">
        <v>86</v>
      </c>
      <c r="M439" t="s">
        <v>87</v>
      </c>
      <c r="N439">
        <v>1</v>
      </c>
      <c r="O439" s="1">
        <v>44505.963946759257</v>
      </c>
      <c r="P439" s="1">
        <v>44508.437407407408</v>
      </c>
      <c r="Q439">
        <v>213472</v>
      </c>
      <c r="R439">
        <v>235</v>
      </c>
      <c r="S439" t="b">
        <v>0</v>
      </c>
      <c r="T439" t="s">
        <v>88</v>
      </c>
      <c r="U439" t="b">
        <v>0</v>
      </c>
      <c r="V439" t="s">
        <v>190</v>
      </c>
      <c r="W439" s="1">
        <v>44508.437407407408</v>
      </c>
      <c r="X439">
        <v>122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163</v>
      </c>
      <c r="AE439">
        <v>140</v>
      </c>
      <c r="AF439">
        <v>0</v>
      </c>
      <c r="AG439">
        <v>5</v>
      </c>
      <c r="AH439" t="s">
        <v>88</v>
      </c>
      <c r="AI439" t="s">
        <v>88</v>
      </c>
      <c r="AJ439" t="s">
        <v>88</v>
      </c>
      <c r="AK439" t="s">
        <v>88</v>
      </c>
      <c r="AL439" t="s">
        <v>88</v>
      </c>
      <c r="AM439" t="s">
        <v>88</v>
      </c>
      <c r="AN439" t="s">
        <v>88</v>
      </c>
      <c r="AO439" t="s">
        <v>88</v>
      </c>
      <c r="AP439" t="s">
        <v>88</v>
      </c>
      <c r="AQ439" t="s">
        <v>88</v>
      </c>
      <c r="AR439" t="s">
        <v>88</v>
      </c>
      <c r="AS439" t="s">
        <v>88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>
      <c r="A440" t="s">
        <v>1029</v>
      </c>
      <c r="B440" t="s">
        <v>80</v>
      </c>
      <c r="C440" t="s">
        <v>1030</v>
      </c>
      <c r="D440" t="s">
        <v>82</v>
      </c>
      <c r="E440" s="2" t="str">
        <f>HYPERLINK("capsilon://?command=openfolder&amp;siteaddress=FAM.docvelocity-na8.net&amp;folderid=FXD12C4FBE-0641-27D0-E80A-D06470F93B9D","FX211011604")</f>
        <v>FX211011604</v>
      </c>
      <c r="F440" t="s">
        <v>19</v>
      </c>
      <c r="G440" t="s">
        <v>19</v>
      </c>
      <c r="H440" t="s">
        <v>83</v>
      </c>
      <c r="I440" t="s">
        <v>1031</v>
      </c>
      <c r="J440">
        <v>92</v>
      </c>
      <c r="K440" t="s">
        <v>85</v>
      </c>
      <c r="L440" t="s">
        <v>86</v>
      </c>
      <c r="M440" t="s">
        <v>87</v>
      </c>
      <c r="N440">
        <v>1</v>
      </c>
      <c r="O440" s="1">
        <v>44505.971643518518</v>
      </c>
      <c r="P440" s="1">
        <v>44508.439085648148</v>
      </c>
      <c r="Q440">
        <v>212885</v>
      </c>
      <c r="R440">
        <v>302</v>
      </c>
      <c r="S440" t="b">
        <v>0</v>
      </c>
      <c r="T440" t="s">
        <v>88</v>
      </c>
      <c r="U440" t="b">
        <v>0</v>
      </c>
      <c r="V440" t="s">
        <v>190</v>
      </c>
      <c r="W440" s="1">
        <v>44508.439085648148</v>
      </c>
      <c r="X440">
        <v>145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92</v>
      </c>
      <c r="AE440">
        <v>73</v>
      </c>
      <c r="AF440">
        <v>0</v>
      </c>
      <c r="AG440">
        <v>3</v>
      </c>
      <c r="AH440" t="s">
        <v>88</v>
      </c>
      <c r="AI440" t="s">
        <v>88</v>
      </c>
      <c r="AJ440" t="s">
        <v>88</v>
      </c>
      <c r="AK440" t="s">
        <v>88</v>
      </c>
      <c r="AL440" t="s">
        <v>88</v>
      </c>
      <c r="AM440" t="s">
        <v>88</v>
      </c>
      <c r="AN440" t="s">
        <v>88</v>
      </c>
      <c r="AO440" t="s">
        <v>88</v>
      </c>
      <c r="AP440" t="s">
        <v>88</v>
      </c>
      <c r="AQ440" t="s">
        <v>88</v>
      </c>
      <c r="AR440" t="s">
        <v>88</v>
      </c>
      <c r="AS440" t="s">
        <v>88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>
      <c r="A441" t="s">
        <v>1032</v>
      </c>
      <c r="B441" t="s">
        <v>80</v>
      </c>
      <c r="C441" t="s">
        <v>1033</v>
      </c>
      <c r="D441" t="s">
        <v>82</v>
      </c>
      <c r="E441" s="2" t="str">
        <f>HYPERLINK("capsilon://?command=openfolder&amp;siteaddress=FAM.docvelocity-na8.net&amp;folderid=FX0DC07B0E-5CF1-F11A-1857-699024A464C1","FX21112035")</f>
        <v>FX21112035</v>
      </c>
      <c r="F441" t="s">
        <v>19</v>
      </c>
      <c r="G441" t="s">
        <v>19</v>
      </c>
      <c r="H441" t="s">
        <v>83</v>
      </c>
      <c r="I441" t="s">
        <v>1034</v>
      </c>
      <c r="J441">
        <v>26</v>
      </c>
      <c r="K441" t="s">
        <v>85</v>
      </c>
      <c r="L441" t="s">
        <v>86</v>
      </c>
      <c r="M441" t="s">
        <v>87</v>
      </c>
      <c r="N441">
        <v>2</v>
      </c>
      <c r="O441" s="1">
        <v>44505.998460648145</v>
      </c>
      <c r="P441" s="1">
        <v>44508.200937499998</v>
      </c>
      <c r="Q441">
        <v>189773</v>
      </c>
      <c r="R441">
        <v>521</v>
      </c>
      <c r="S441" t="b">
        <v>0</v>
      </c>
      <c r="T441" t="s">
        <v>88</v>
      </c>
      <c r="U441" t="b">
        <v>0</v>
      </c>
      <c r="V441" t="s">
        <v>388</v>
      </c>
      <c r="W441" s="1">
        <v>44508.172349537039</v>
      </c>
      <c r="X441">
        <v>202</v>
      </c>
      <c r="Y441">
        <v>21</v>
      </c>
      <c r="Z441">
        <v>0</v>
      </c>
      <c r="AA441">
        <v>21</v>
      </c>
      <c r="AB441">
        <v>0</v>
      </c>
      <c r="AC441">
        <v>8</v>
      </c>
      <c r="AD441">
        <v>5</v>
      </c>
      <c r="AE441">
        <v>0</v>
      </c>
      <c r="AF441">
        <v>0</v>
      </c>
      <c r="AG441">
        <v>0</v>
      </c>
      <c r="AH441" t="s">
        <v>99</v>
      </c>
      <c r="AI441" s="1">
        <v>44508.200937499998</v>
      </c>
      <c r="AJ441">
        <v>319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5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>
      <c r="A442" t="s">
        <v>1035</v>
      </c>
      <c r="B442" t="s">
        <v>80</v>
      </c>
      <c r="C442" t="s">
        <v>1033</v>
      </c>
      <c r="D442" t="s">
        <v>82</v>
      </c>
      <c r="E442" s="2" t="str">
        <f>HYPERLINK("capsilon://?command=openfolder&amp;siteaddress=FAM.docvelocity-na8.net&amp;folderid=FX0DC07B0E-5CF1-F11A-1857-699024A464C1","FX21112035")</f>
        <v>FX21112035</v>
      </c>
      <c r="F442" t="s">
        <v>19</v>
      </c>
      <c r="G442" t="s">
        <v>19</v>
      </c>
      <c r="H442" t="s">
        <v>83</v>
      </c>
      <c r="I442" t="s">
        <v>1036</v>
      </c>
      <c r="J442">
        <v>26</v>
      </c>
      <c r="K442" t="s">
        <v>85</v>
      </c>
      <c r="L442" t="s">
        <v>86</v>
      </c>
      <c r="M442" t="s">
        <v>87</v>
      </c>
      <c r="N442">
        <v>2</v>
      </c>
      <c r="O442" s="1">
        <v>44506.000127314815</v>
      </c>
      <c r="P442" s="1">
        <v>44508.203958333332</v>
      </c>
      <c r="Q442">
        <v>189898</v>
      </c>
      <c r="R442">
        <v>513</v>
      </c>
      <c r="S442" t="b">
        <v>0</v>
      </c>
      <c r="T442" t="s">
        <v>88</v>
      </c>
      <c r="U442" t="b">
        <v>0</v>
      </c>
      <c r="V442" t="s">
        <v>110</v>
      </c>
      <c r="W442" s="1">
        <v>44508.173333333332</v>
      </c>
      <c r="X442">
        <v>253</v>
      </c>
      <c r="Y442">
        <v>21</v>
      </c>
      <c r="Z442">
        <v>0</v>
      </c>
      <c r="AA442">
        <v>21</v>
      </c>
      <c r="AB442">
        <v>0</v>
      </c>
      <c r="AC442">
        <v>14</v>
      </c>
      <c r="AD442">
        <v>5</v>
      </c>
      <c r="AE442">
        <v>0</v>
      </c>
      <c r="AF442">
        <v>0</v>
      </c>
      <c r="AG442">
        <v>0</v>
      </c>
      <c r="AH442" t="s">
        <v>99</v>
      </c>
      <c r="AI442" s="1">
        <v>44508.203958333332</v>
      </c>
      <c r="AJ442">
        <v>260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5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>
      <c r="A443" t="s">
        <v>1037</v>
      </c>
      <c r="B443" t="s">
        <v>80</v>
      </c>
      <c r="C443" t="s">
        <v>1038</v>
      </c>
      <c r="D443" t="s">
        <v>82</v>
      </c>
      <c r="E443" s="2" t="str">
        <f>HYPERLINK("capsilon://?command=openfolder&amp;siteaddress=FAM.docvelocity-na8.net&amp;folderid=FXF758AAC3-9841-7C60-CE35-81ABAF26ED49","FX211013179")</f>
        <v>FX211013179</v>
      </c>
      <c r="F443" t="s">
        <v>19</v>
      </c>
      <c r="G443" t="s">
        <v>19</v>
      </c>
      <c r="H443" t="s">
        <v>83</v>
      </c>
      <c r="I443" t="s">
        <v>1039</v>
      </c>
      <c r="J443">
        <v>43</v>
      </c>
      <c r="K443" t="s">
        <v>85</v>
      </c>
      <c r="L443" t="s">
        <v>86</v>
      </c>
      <c r="M443" t="s">
        <v>87</v>
      </c>
      <c r="N443">
        <v>1</v>
      </c>
      <c r="O443" s="1">
        <v>44501.61278935185</v>
      </c>
      <c r="P443" s="1">
        <v>44501.653946759259</v>
      </c>
      <c r="Q443">
        <v>2880</v>
      </c>
      <c r="R443">
        <v>676</v>
      </c>
      <c r="S443" t="b">
        <v>0</v>
      </c>
      <c r="T443" t="s">
        <v>88</v>
      </c>
      <c r="U443" t="b">
        <v>0</v>
      </c>
      <c r="V443" t="s">
        <v>606</v>
      </c>
      <c r="W443" s="1">
        <v>44501.653946759259</v>
      </c>
      <c r="X443">
        <v>636</v>
      </c>
      <c r="Y443">
        <v>74</v>
      </c>
      <c r="Z443">
        <v>0</v>
      </c>
      <c r="AA443">
        <v>74</v>
      </c>
      <c r="AB443">
        <v>0</v>
      </c>
      <c r="AC443">
        <v>68</v>
      </c>
      <c r="AD443">
        <v>-31</v>
      </c>
      <c r="AE443">
        <v>0</v>
      </c>
      <c r="AF443">
        <v>0</v>
      </c>
      <c r="AG443">
        <v>0</v>
      </c>
      <c r="AH443" t="s">
        <v>88</v>
      </c>
      <c r="AI443" t="s">
        <v>88</v>
      </c>
      <c r="AJ443" t="s">
        <v>88</v>
      </c>
      <c r="AK443" t="s">
        <v>88</v>
      </c>
      <c r="AL443" t="s">
        <v>88</v>
      </c>
      <c r="AM443" t="s">
        <v>88</v>
      </c>
      <c r="AN443" t="s">
        <v>88</v>
      </c>
      <c r="AO443" t="s">
        <v>88</v>
      </c>
      <c r="AP443" t="s">
        <v>88</v>
      </c>
      <c r="AQ443" t="s">
        <v>88</v>
      </c>
      <c r="AR443" t="s">
        <v>88</v>
      </c>
      <c r="AS443" t="s">
        <v>88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>
      <c r="A444" t="s">
        <v>1040</v>
      </c>
      <c r="B444" t="s">
        <v>80</v>
      </c>
      <c r="C444" t="s">
        <v>917</v>
      </c>
      <c r="D444" t="s">
        <v>82</v>
      </c>
      <c r="E444" s="2" t="str">
        <f>HYPERLINK("capsilon://?command=openfolder&amp;siteaddress=FAM.docvelocity-na8.net&amp;folderid=FX1128BAE8-BB11-5349-70DF-CB4922BADDE6","FX21112754")</f>
        <v>FX21112754</v>
      </c>
      <c r="F444" t="s">
        <v>19</v>
      </c>
      <c r="G444" t="s">
        <v>19</v>
      </c>
      <c r="H444" t="s">
        <v>83</v>
      </c>
      <c r="I444" t="s">
        <v>918</v>
      </c>
      <c r="J444">
        <v>531</v>
      </c>
      <c r="K444" t="s">
        <v>85</v>
      </c>
      <c r="L444" t="s">
        <v>86</v>
      </c>
      <c r="M444" t="s">
        <v>87</v>
      </c>
      <c r="N444">
        <v>2</v>
      </c>
      <c r="O444" s="1">
        <v>44508.184131944443</v>
      </c>
      <c r="P444" s="1">
        <v>44508.304085648146</v>
      </c>
      <c r="Q444">
        <v>999</v>
      </c>
      <c r="R444">
        <v>9365</v>
      </c>
      <c r="S444" t="b">
        <v>0</v>
      </c>
      <c r="T444" t="s">
        <v>88</v>
      </c>
      <c r="U444" t="b">
        <v>1</v>
      </c>
      <c r="V444" t="s">
        <v>110</v>
      </c>
      <c r="W444" s="1">
        <v>44508.245312500003</v>
      </c>
      <c r="X444">
        <v>5081</v>
      </c>
      <c r="Y444">
        <v>441</v>
      </c>
      <c r="Z444">
        <v>0</v>
      </c>
      <c r="AA444">
        <v>441</v>
      </c>
      <c r="AB444">
        <v>73</v>
      </c>
      <c r="AC444">
        <v>308</v>
      </c>
      <c r="AD444">
        <v>90</v>
      </c>
      <c r="AE444">
        <v>0</v>
      </c>
      <c r="AF444">
        <v>0</v>
      </c>
      <c r="AG444">
        <v>0</v>
      </c>
      <c r="AH444" t="s">
        <v>99</v>
      </c>
      <c r="AI444" s="1">
        <v>44508.304085648146</v>
      </c>
      <c r="AJ444">
        <v>4284</v>
      </c>
      <c r="AK444">
        <v>33</v>
      </c>
      <c r="AL444">
        <v>0</v>
      </c>
      <c r="AM444">
        <v>33</v>
      </c>
      <c r="AN444">
        <v>73</v>
      </c>
      <c r="AO444">
        <v>32</v>
      </c>
      <c r="AP444">
        <v>57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>
      <c r="A445" t="s">
        <v>1041</v>
      </c>
      <c r="B445" t="s">
        <v>80</v>
      </c>
      <c r="C445" t="s">
        <v>956</v>
      </c>
      <c r="D445" t="s">
        <v>82</v>
      </c>
      <c r="E445" s="2" t="str">
        <f>HYPERLINK("capsilon://?command=openfolder&amp;siteaddress=FAM.docvelocity-na8.net&amp;folderid=FXCB8F4FC5-E4BC-806C-5C24-FE0D7A49265D","FX21113013")</f>
        <v>FX21113013</v>
      </c>
      <c r="F445" t="s">
        <v>19</v>
      </c>
      <c r="G445" t="s">
        <v>19</v>
      </c>
      <c r="H445" t="s">
        <v>83</v>
      </c>
      <c r="I445" t="s">
        <v>957</v>
      </c>
      <c r="J445">
        <v>174</v>
      </c>
      <c r="K445" t="s">
        <v>85</v>
      </c>
      <c r="L445" t="s">
        <v>86</v>
      </c>
      <c r="M445" t="s">
        <v>87</v>
      </c>
      <c r="N445">
        <v>2</v>
      </c>
      <c r="O445" s="1">
        <v>44508.189062500001</v>
      </c>
      <c r="P445" s="1">
        <v>44508.27784722222</v>
      </c>
      <c r="Q445">
        <v>3920</v>
      </c>
      <c r="R445">
        <v>3751</v>
      </c>
      <c r="S445" t="b">
        <v>0</v>
      </c>
      <c r="T445" t="s">
        <v>88</v>
      </c>
      <c r="U445" t="b">
        <v>1</v>
      </c>
      <c r="V445" t="s">
        <v>388</v>
      </c>
      <c r="W445" s="1">
        <v>44508.249826388892</v>
      </c>
      <c r="X445">
        <v>1947</v>
      </c>
      <c r="Y445">
        <v>131</v>
      </c>
      <c r="Z445">
        <v>0</v>
      </c>
      <c r="AA445">
        <v>131</v>
      </c>
      <c r="AB445">
        <v>0</v>
      </c>
      <c r="AC445">
        <v>71</v>
      </c>
      <c r="AD445">
        <v>43</v>
      </c>
      <c r="AE445">
        <v>0</v>
      </c>
      <c r="AF445">
        <v>0</v>
      </c>
      <c r="AG445">
        <v>0</v>
      </c>
      <c r="AH445" t="s">
        <v>90</v>
      </c>
      <c r="AI445" s="1">
        <v>44508.27784722222</v>
      </c>
      <c r="AJ445">
        <v>1745</v>
      </c>
      <c r="AK445">
        <v>9</v>
      </c>
      <c r="AL445">
        <v>0</v>
      </c>
      <c r="AM445">
        <v>9</v>
      </c>
      <c r="AN445">
        <v>0</v>
      </c>
      <c r="AO445">
        <v>16</v>
      </c>
      <c r="AP445">
        <v>34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>
      <c r="A446" t="s">
        <v>1042</v>
      </c>
      <c r="B446" t="s">
        <v>80</v>
      </c>
      <c r="C446" t="s">
        <v>970</v>
      </c>
      <c r="D446" t="s">
        <v>82</v>
      </c>
      <c r="E446" s="2" t="str">
        <f>HYPERLINK("capsilon://?command=openfolder&amp;siteaddress=FAM.docvelocity-na8.net&amp;folderid=FXC8115E41-769D-3C5D-4F91-8BAEDB79DF62","FX21112407")</f>
        <v>FX21112407</v>
      </c>
      <c r="F446" t="s">
        <v>19</v>
      </c>
      <c r="G446" t="s">
        <v>19</v>
      </c>
      <c r="H446" t="s">
        <v>83</v>
      </c>
      <c r="I446" t="s">
        <v>971</v>
      </c>
      <c r="J446">
        <v>287</v>
      </c>
      <c r="K446" t="s">
        <v>85</v>
      </c>
      <c r="L446" t="s">
        <v>86</v>
      </c>
      <c r="M446" t="s">
        <v>87</v>
      </c>
      <c r="N446">
        <v>2</v>
      </c>
      <c r="O446" s="1">
        <v>44508.200844907406</v>
      </c>
      <c r="P446" s="1">
        <v>44508.297071759262</v>
      </c>
      <c r="Q446">
        <v>2798</v>
      </c>
      <c r="R446">
        <v>5516</v>
      </c>
      <c r="S446" t="b">
        <v>0</v>
      </c>
      <c r="T446" t="s">
        <v>88</v>
      </c>
      <c r="U446" t="b">
        <v>1</v>
      </c>
      <c r="V446" t="s">
        <v>98</v>
      </c>
      <c r="W446" s="1">
        <v>44508.260659722226</v>
      </c>
      <c r="X446">
        <v>2739</v>
      </c>
      <c r="Y446">
        <v>308</v>
      </c>
      <c r="Z446">
        <v>0</v>
      </c>
      <c r="AA446">
        <v>308</v>
      </c>
      <c r="AB446">
        <v>0</v>
      </c>
      <c r="AC446">
        <v>212</v>
      </c>
      <c r="AD446">
        <v>-21</v>
      </c>
      <c r="AE446">
        <v>0</v>
      </c>
      <c r="AF446">
        <v>0</v>
      </c>
      <c r="AG446">
        <v>0</v>
      </c>
      <c r="AH446" t="s">
        <v>1043</v>
      </c>
      <c r="AI446" s="1">
        <v>44508.297071759262</v>
      </c>
      <c r="AJ446">
        <v>29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-21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>
      <c r="A447" t="s">
        <v>1044</v>
      </c>
      <c r="B447" t="s">
        <v>80</v>
      </c>
      <c r="C447" t="s">
        <v>970</v>
      </c>
      <c r="D447" t="s">
        <v>82</v>
      </c>
      <c r="E447" s="2" t="str">
        <f>HYPERLINK("capsilon://?command=openfolder&amp;siteaddress=FAM.docvelocity-na8.net&amp;folderid=FXC8115E41-769D-3C5D-4F91-8BAEDB79DF62","FX21112407")</f>
        <v>FX21112407</v>
      </c>
      <c r="F447" t="s">
        <v>19</v>
      </c>
      <c r="G447" t="s">
        <v>19</v>
      </c>
      <c r="H447" t="s">
        <v>83</v>
      </c>
      <c r="I447" t="s">
        <v>973</v>
      </c>
      <c r="J447">
        <v>287</v>
      </c>
      <c r="K447" t="s">
        <v>85</v>
      </c>
      <c r="L447" t="s">
        <v>86</v>
      </c>
      <c r="M447" t="s">
        <v>87</v>
      </c>
      <c r="N447">
        <v>2</v>
      </c>
      <c r="O447" s="1">
        <v>44508.243113425924</v>
      </c>
      <c r="P447" s="1">
        <v>44508.329722222225</v>
      </c>
      <c r="Q447">
        <v>2563</v>
      </c>
      <c r="R447">
        <v>4920</v>
      </c>
      <c r="S447" t="b">
        <v>0</v>
      </c>
      <c r="T447" t="s">
        <v>88</v>
      </c>
      <c r="U447" t="b">
        <v>1</v>
      </c>
      <c r="V447" t="s">
        <v>393</v>
      </c>
      <c r="W447" s="1">
        <v>44508.276898148149</v>
      </c>
      <c r="X447">
        <v>2850</v>
      </c>
      <c r="Y447">
        <v>308</v>
      </c>
      <c r="Z447">
        <v>0</v>
      </c>
      <c r="AA447">
        <v>308</v>
      </c>
      <c r="AB447">
        <v>0</v>
      </c>
      <c r="AC447">
        <v>192</v>
      </c>
      <c r="AD447">
        <v>-21</v>
      </c>
      <c r="AE447">
        <v>0</v>
      </c>
      <c r="AF447">
        <v>0</v>
      </c>
      <c r="AG447">
        <v>0</v>
      </c>
      <c r="AH447" t="s">
        <v>1043</v>
      </c>
      <c r="AI447" s="1">
        <v>44508.329722222225</v>
      </c>
      <c r="AJ447">
        <v>2009</v>
      </c>
      <c r="AK447">
        <v>4</v>
      </c>
      <c r="AL447">
        <v>0</v>
      </c>
      <c r="AM447">
        <v>4</v>
      </c>
      <c r="AN447">
        <v>0</v>
      </c>
      <c r="AO447">
        <v>3</v>
      </c>
      <c r="AP447">
        <v>-25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>
      <c r="A448" t="s">
        <v>1045</v>
      </c>
      <c r="B448" t="s">
        <v>80</v>
      </c>
      <c r="C448" t="s">
        <v>975</v>
      </c>
      <c r="D448" t="s">
        <v>82</v>
      </c>
      <c r="E448" s="2" t="str">
        <f>HYPERLINK("capsilon://?command=openfolder&amp;siteaddress=FAM.docvelocity-na8.net&amp;folderid=FX6C16E675-09B0-B197-012A-34D7D3557A64","FX21112393")</f>
        <v>FX21112393</v>
      </c>
      <c r="F448" t="s">
        <v>19</v>
      </c>
      <c r="G448" t="s">
        <v>19</v>
      </c>
      <c r="H448" t="s">
        <v>83</v>
      </c>
      <c r="I448" t="s">
        <v>976</v>
      </c>
      <c r="J448">
        <v>132</v>
      </c>
      <c r="K448" t="s">
        <v>85</v>
      </c>
      <c r="L448" t="s">
        <v>86</v>
      </c>
      <c r="M448" t="s">
        <v>87</v>
      </c>
      <c r="N448">
        <v>2</v>
      </c>
      <c r="O448" s="1">
        <v>44508.245949074073</v>
      </c>
      <c r="P448" s="1">
        <v>44508.285092592596</v>
      </c>
      <c r="Q448">
        <v>1353</v>
      </c>
      <c r="R448">
        <v>2029</v>
      </c>
      <c r="S448" t="b">
        <v>0</v>
      </c>
      <c r="T448" t="s">
        <v>88</v>
      </c>
      <c r="U448" t="b">
        <v>1</v>
      </c>
      <c r="V448" t="s">
        <v>89</v>
      </c>
      <c r="W448" s="1">
        <v>44508.259687500002</v>
      </c>
      <c r="X448">
        <v>1060</v>
      </c>
      <c r="Y448">
        <v>108</v>
      </c>
      <c r="Z448">
        <v>0</v>
      </c>
      <c r="AA448">
        <v>108</v>
      </c>
      <c r="AB448">
        <v>0</v>
      </c>
      <c r="AC448">
        <v>66</v>
      </c>
      <c r="AD448">
        <v>24</v>
      </c>
      <c r="AE448">
        <v>0</v>
      </c>
      <c r="AF448">
        <v>0</v>
      </c>
      <c r="AG448">
        <v>0</v>
      </c>
      <c r="AH448" t="s">
        <v>106</v>
      </c>
      <c r="AI448" s="1">
        <v>44508.285092592596</v>
      </c>
      <c r="AJ448">
        <v>969</v>
      </c>
      <c r="AK448">
        <v>2</v>
      </c>
      <c r="AL448">
        <v>0</v>
      </c>
      <c r="AM448">
        <v>2</v>
      </c>
      <c r="AN448">
        <v>0</v>
      </c>
      <c r="AO448">
        <v>2</v>
      </c>
      <c r="AP448">
        <v>22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>
      <c r="A449" t="s">
        <v>1046</v>
      </c>
      <c r="B449" t="s">
        <v>80</v>
      </c>
      <c r="C449" t="s">
        <v>985</v>
      </c>
      <c r="D449" t="s">
        <v>82</v>
      </c>
      <c r="E449" s="2" t="str">
        <f>HYPERLINK("capsilon://?command=openfolder&amp;siteaddress=FAM.docvelocity-na8.net&amp;folderid=FX1F62894D-E327-F58E-3988-FDFC83B03CA1","FX21113059")</f>
        <v>FX21113059</v>
      </c>
      <c r="F449" t="s">
        <v>19</v>
      </c>
      <c r="G449" t="s">
        <v>19</v>
      </c>
      <c r="H449" t="s">
        <v>83</v>
      </c>
      <c r="I449" t="s">
        <v>986</v>
      </c>
      <c r="J449">
        <v>120</v>
      </c>
      <c r="K449" t="s">
        <v>85</v>
      </c>
      <c r="L449" t="s">
        <v>86</v>
      </c>
      <c r="M449" t="s">
        <v>87</v>
      </c>
      <c r="N449">
        <v>2</v>
      </c>
      <c r="O449" s="1">
        <v>44508.256840277776</v>
      </c>
      <c r="P449" s="1">
        <v>44508.327881944446</v>
      </c>
      <c r="Q449">
        <v>3321</v>
      </c>
      <c r="R449">
        <v>2817</v>
      </c>
      <c r="S449" t="b">
        <v>0</v>
      </c>
      <c r="T449" t="s">
        <v>88</v>
      </c>
      <c r="U449" t="b">
        <v>1</v>
      </c>
      <c r="V449" t="s">
        <v>89</v>
      </c>
      <c r="W449" s="1">
        <v>44508.280451388891</v>
      </c>
      <c r="X449">
        <v>1793</v>
      </c>
      <c r="Y449">
        <v>138</v>
      </c>
      <c r="Z449">
        <v>0</v>
      </c>
      <c r="AA449">
        <v>138</v>
      </c>
      <c r="AB449">
        <v>0</v>
      </c>
      <c r="AC449">
        <v>103</v>
      </c>
      <c r="AD449">
        <v>-18</v>
      </c>
      <c r="AE449">
        <v>0</v>
      </c>
      <c r="AF449">
        <v>0</v>
      </c>
      <c r="AG449">
        <v>0</v>
      </c>
      <c r="AH449" t="s">
        <v>90</v>
      </c>
      <c r="AI449" s="1">
        <v>44508.327881944446</v>
      </c>
      <c r="AJ449">
        <v>1017</v>
      </c>
      <c r="AK449">
        <v>2</v>
      </c>
      <c r="AL449">
        <v>0</v>
      </c>
      <c r="AM449">
        <v>2</v>
      </c>
      <c r="AN449">
        <v>0</v>
      </c>
      <c r="AO449">
        <v>2</v>
      </c>
      <c r="AP449">
        <v>-20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>
      <c r="A450" t="s">
        <v>1047</v>
      </c>
      <c r="B450" t="s">
        <v>80</v>
      </c>
      <c r="C450" t="s">
        <v>991</v>
      </c>
      <c r="D450" t="s">
        <v>82</v>
      </c>
      <c r="E450" s="2" t="str">
        <f>HYPERLINK("capsilon://?command=openfolder&amp;siteaddress=FAM.docvelocity-na8.net&amp;folderid=FX3A177261-917F-78DA-8C08-DE5B5F5E4946","FX21112109")</f>
        <v>FX21112109</v>
      </c>
      <c r="F450" t="s">
        <v>19</v>
      </c>
      <c r="G450" t="s">
        <v>19</v>
      </c>
      <c r="H450" t="s">
        <v>83</v>
      </c>
      <c r="I450" t="s">
        <v>992</v>
      </c>
      <c r="J450">
        <v>392</v>
      </c>
      <c r="K450" t="s">
        <v>85</v>
      </c>
      <c r="L450" t="s">
        <v>86</v>
      </c>
      <c r="M450" t="s">
        <v>87</v>
      </c>
      <c r="N450">
        <v>2</v>
      </c>
      <c r="O450" s="1">
        <v>44508.259085648147</v>
      </c>
      <c r="P450" s="1">
        <v>44508.346215277779</v>
      </c>
      <c r="Q450">
        <v>3513</v>
      </c>
      <c r="R450">
        <v>4015</v>
      </c>
      <c r="S450" t="b">
        <v>0</v>
      </c>
      <c r="T450" t="s">
        <v>88</v>
      </c>
      <c r="U450" t="b">
        <v>1</v>
      </c>
      <c r="V450" t="s">
        <v>98</v>
      </c>
      <c r="W450" s="1">
        <v>44508.288819444446</v>
      </c>
      <c r="X450">
        <v>2432</v>
      </c>
      <c r="Y450">
        <v>317</v>
      </c>
      <c r="Z450">
        <v>0</v>
      </c>
      <c r="AA450">
        <v>317</v>
      </c>
      <c r="AB450">
        <v>0</v>
      </c>
      <c r="AC450">
        <v>127</v>
      </c>
      <c r="AD450">
        <v>75</v>
      </c>
      <c r="AE450">
        <v>0</v>
      </c>
      <c r="AF450">
        <v>0</v>
      </c>
      <c r="AG450">
        <v>0</v>
      </c>
      <c r="AH450" t="s">
        <v>90</v>
      </c>
      <c r="AI450" s="1">
        <v>44508.346215277779</v>
      </c>
      <c r="AJ450">
        <v>1583</v>
      </c>
      <c r="AK450">
        <v>4</v>
      </c>
      <c r="AL450">
        <v>0</v>
      </c>
      <c r="AM450">
        <v>4</v>
      </c>
      <c r="AN450">
        <v>0</v>
      </c>
      <c r="AO450">
        <v>4</v>
      </c>
      <c r="AP450">
        <v>71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>
      <c r="A451" t="s">
        <v>1048</v>
      </c>
      <c r="B451" t="s">
        <v>80</v>
      </c>
      <c r="C451" t="s">
        <v>995</v>
      </c>
      <c r="D451" t="s">
        <v>82</v>
      </c>
      <c r="E451" s="2" t="str">
        <f>HYPERLINK("capsilon://?command=openfolder&amp;siteaddress=FAM.docvelocity-na8.net&amp;folderid=FX31C95C9B-19D0-CCE4-5A3F-AD1D49D87683","FX21113220")</f>
        <v>FX21113220</v>
      </c>
      <c r="F451" t="s">
        <v>19</v>
      </c>
      <c r="G451" t="s">
        <v>19</v>
      </c>
      <c r="H451" t="s">
        <v>83</v>
      </c>
      <c r="I451" t="s">
        <v>996</v>
      </c>
      <c r="J451">
        <v>328</v>
      </c>
      <c r="K451" t="s">
        <v>85</v>
      </c>
      <c r="L451" t="s">
        <v>86</v>
      </c>
      <c r="M451" t="s">
        <v>87</v>
      </c>
      <c r="N451">
        <v>2</v>
      </c>
      <c r="O451" s="1">
        <v>44508.330995370372</v>
      </c>
      <c r="P451" s="1">
        <v>44508.499421296299</v>
      </c>
      <c r="Q451">
        <v>5440</v>
      </c>
      <c r="R451">
        <v>9112</v>
      </c>
      <c r="S451" t="b">
        <v>0</v>
      </c>
      <c r="T451" t="s">
        <v>88</v>
      </c>
      <c r="U451" t="b">
        <v>1</v>
      </c>
      <c r="V451" t="s">
        <v>393</v>
      </c>
      <c r="W451" s="1">
        <v>44508.447812500002</v>
      </c>
      <c r="X451">
        <v>6512</v>
      </c>
      <c r="Y451">
        <v>321</v>
      </c>
      <c r="Z451">
        <v>0</v>
      </c>
      <c r="AA451">
        <v>321</v>
      </c>
      <c r="AB451">
        <v>0</v>
      </c>
      <c r="AC451">
        <v>107</v>
      </c>
      <c r="AD451">
        <v>7</v>
      </c>
      <c r="AE451">
        <v>0</v>
      </c>
      <c r="AF451">
        <v>0</v>
      </c>
      <c r="AG451">
        <v>0</v>
      </c>
      <c r="AH451" t="s">
        <v>1043</v>
      </c>
      <c r="AI451" s="1">
        <v>44508.499421296299</v>
      </c>
      <c r="AJ451">
        <v>2484</v>
      </c>
      <c r="AK451">
        <v>3</v>
      </c>
      <c r="AL451">
        <v>0</v>
      </c>
      <c r="AM451">
        <v>3</v>
      </c>
      <c r="AN451">
        <v>0</v>
      </c>
      <c r="AO451">
        <v>2</v>
      </c>
      <c r="AP451">
        <v>4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>
      <c r="A452" t="s">
        <v>1049</v>
      </c>
      <c r="B452" t="s">
        <v>80</v>
      </c>
      <c r="C452" t="s">
        <v>1038</v>
      </c>
      <c r="D452" t="s">
        <v>82</v>
      </c>
      <c r="E452" s="2" t="str">
        <f>HYPERLINK("capsilon://?command=openfolder&amp;siteaddress=FAM.docvelocity-na8.net&amp;folderid=FXF758AAC3-9841-7C60-CE35-81ABAF26ED49","FX211013179")</f>
        <v>FX211013179</v>
      </c>
      <c r="F452" t="s">
        <v>19</v>
      </c>
      <c r="G452" t="s">
        <v>19</v>
      </c>
      <c r="H452" t="s">
        <v>83</v>
      </c>
      <c r="I452" t="s">
        <v>1050</v>
      </c>
      <c r="J452">
        <v>26</v>
      </c>
      <c r="K452" t="s">
        <v>85</v>
      </c>
      <c r="L452" t="s">
        <v>86</v>
      </c>
      <c r="M452" t="s">
        <v>87</v>
      </c>
      <c r="N452">
        <v>2</v>
      </c>
      <c r="O452" s="1">
        <v>44501.613171296296</v>
      </c>
      <c r="P452" s="1">
        <v>44501.669444444444</v>
      </c>
      <c r="Q452">
        <v>4207</v>
      </c>
      <c r="R452">
        <v>655</v>
      </c>
      <c r="S452" t="b">
        <v>0</v>
      </c>
      <c r="T452" t="s">
        <v>88</v>
      </c>
      <c r="U452" t="b">
        <v>0</v>
      </c>
      <c r="V452" t="s">
        <v>284</v>
      </c>
      <c r="W452" s="1">
        <v>44501.653657407405</v>
      </c>
      <c r="X452">
        <v>281</v>
      </c>
      <c r="Y452">
        <v>21</v>
      </c>
      <c r="Z452">
        <v>0</v>
      </c>
      <c r="AA452">
        <v>21</v>
      </c>
      <c r="AB452">
        <v>0</v>
      </c>
      <c r="AC452">
        <v>3</v>
      </c>
      <c r="AD452">
        <v>5</v>
      </c>
      <c r="AE452">
        <v>0</v>
      </c>
      <c r="AF452">
        <v>0</v>
      </c>
      <c r="AG452">
        <v>0</v>
      </c>
      <c r="AH452" t="s">
        <v>90</v>
      </c>
      <c r="AI452" s="1">
        <v>44501.669444444444</v>
      </c>
      <c r="AJ452">
        <v>315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5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>
      <c r="A453" t="s">
        <v>1051</v>
      </c>
      <c r="B453" t="s">
        <v>80</v>
      </c>
      <c r="C453" t="s">
        <v>1038</v>
      </c>
      <c r="D453" t="s">
        <v>82</v>
      </c>
      <c r="E453" s="2" t="str">
        <f>HYPERLINK("capsilon://?command=openfolder&amp;siteaddress=FAM.docvelocity-na8.net&amp;folderid=FXF758AAC3-9841-7C60-CE35-81ABAF26ED49","FX211013179")</f>
        <v>FX211013179</v>
      </c>
      <c r="F453" t="s">
        <v>19</v>
      </c>
      <c r="G453" t="s">
        <v>19</v>
      </c>
      <c r="H453" t="s">
        <v>83</v>
      </c>
      <c r="I453" t="s">
        <v>1052</v>
      </c>
      <c r="J453">
        <v>43</v>
      </c>
      <c r="K453" t="s">
        <v>85</v>
      </c>
      <c r="L453" t="s">
        <v>86</v>
      </c>
      <c r="M453" t="s">
        <v>87</v>
      </c>
      <c r="N453">
        <v>2</v>
      </c>
      <c r="O453" s="1">
        <v>44501.61341435185</v>
      </c>
      <c r="P453" s="1">
        <v>44501.693136574075</v>
      </c>
      <c r="Q453">
        <v>4286</v>
      </c>
      <c r="R453">
        <v>2602</v>
      </c>
      <c r="S453" t="b">
        <v>0</v>
      </c>
      <c r="T453" t="s">
        <v>88</v>
      </c>
      <c r="U453" t="b">
        <v>0</v>
      </c>
      <c r="V453" t="s">
        <v>284</v>
      </c>
      <c r="W453" s="1">
        <v>44501.675219907411</v>
      </c>
      <c r="X453">
        <v>1862</v>
      </c>
      <c r="Y453">
        <v>74</v>
      </c>
      <c r="Z453">
        <v>0</v>
      </c>
      <c r="AA453">
        <v>74</v>
      </c>
      <c r="AB453">
        <v>0</v>
      </c>
      <c r="AC453">
        <v>67</v>
      </c>
      <c r="AD453">
        <v>-31</v>
      </c>
      <c r="AE453">
        <v>0</v>
      </c>
      <c r="AF453">
        <v>0</v>
      </c>
      <c r="AG453">
        <v>0</v>
      </c>
      <c r="AH453" t="s">
        <v>90</v>
      </c>
      <c r="AI453" s="1">
        <v>44501.693136574075</v>
      </c>
      <c r="AJ453">
        <v>670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-31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>
      <c r="A454" t="s">
        <v>1053</v>
      </c>
      <c r="B454" t="s">
        <v>80</v>
      </c>
      <c r="C454" t="s">
        <v>1000</v>
      </c>
      <c r="D454" t="s">
        <v>82</v>
      </c>
      <c r="E454" s="2" t="str">
        <f>HYPERLINK("capsilon://?command=openfolder&amp;siteaddress=FAM.docvelocity-na8.net&amp;folderid=FX482D27C9-50B0-4EC9-27BF-485D840A3CF1","FX21112300")</f>
        <v>FX21112300</v>
      </c>
      <c r="F454" t="s">
        <v>19</v>
      </c>
      <c r="G454" t="s">
        <v>19</v>
      </c>
      <c r="H454" t="s">
        <v>83</v>
      </c>
      <c r="I454" t="s">
        <v>1001</v>
      </c>
      <c r="J454">
        <v>120</v>
      </c>
      <c r="K454" t="s">
        <v>85</v>
      </c>
      <c r="L454" t="s">
        <v>86</v>
      </c>
      <c r="M454" t="s">
        <v>87</v>
      </c>
      <c r="N454">
        <v>2</v>
      </c>
      <c r="O454" s="1">
        <v>44508.40902777778</v>
      </c>
      <c r="P454" s="1">
        <v>44508.490972222222</v>
      </c>
      <c r="Q454">
        <v>4434</v>
      </c>
      <c r="R454">
        <v>2646</v>
      </c>
      <c r="S454" t="b">
        <v>0</v>
      </c>
      <c r="T454" t="s">
        <v>88</v>
      </c>
      <c r="U454" t="b">
        <v>1</v>
      </c>
      <c r="V454" t="s">
        <v>131</v>
      </c>
      <c r="W454" s="1">
        <v>44508.447881944441</v>
      </c>
      <c r="X454">
        <v>904</v>
      </c>
      <c r="Y454">
        <v>184</v>
      </c>
      <c r="Z454">
        <v>0</v>
      </c>
      <c r="AA454">
        <v>184</v>
      </c>
      <c r="AB454">
        <v>0</v>
      </c>
      <c r="AC454">
        <v>112</v>
      </c>
      <c r="AD454">
        <v>-64</v>
      </c>
      <c r="AE454">
        <v>0</v>
      </c>
      <c r="AF454">
        <v>0</v>
      </c>
      <c r="AG454">
        <v>0</v>
      </c>
      <c r="AH454" t="s">
        <v>99</v>
      </c>
      <c r="AI454" s="1">
        <v>44508.490972222222</v>
      </c>
      <c r="AJ454">
        <v>1598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-64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>
      <c r="A455" t="s">
        <v>1054</v>
      </c>
      <c r="B455" t="s">
        <v>80</v>
      </c>
      <c r="C455" t="s">
        <v>1055</v>
      </c>
      <c r="D455" t="s">
        <v>82</v>
      </c>
      <c r="E455" s="2" t="str">
        <f>HYPERLINK("capsilon://?command=openfolder&amp;siteaddress=FAM.docvelocity-na8.net&amp;folderid=FX4F86FE97-3384-AA00-1567-905D78922BBF","FX21112398")</f>
        <v>FX21112398</v>
      </c>
      <c r="F455" t="s">
        <v>19</v>
      </c>
      <c r="G455" t="s">
        <v>19</v>
      </c>
      <c r="H455" t="s">
        <v>83</v>
      </c>
      <c r="I455" t="s">
        <v>1056</v>
      </c>
      <c r="J455">
        <v>28</v>
      </c>
      <c r="K455" t="s">
        <v>85</v>
      </c>
      <c r="L455" t="s">
        <v>86</v>
      </c>
      <c r="M455" t="s">
        <v>87</v>
      </c>
      <c r="N455">
        <v>2</v>
      </c>
      <c r="O455" s="1">
        <v>44508.415682870371</v>
      </c>
      <c r="P455" s="1">
        <v>44508.447800925926</v>
      </c>
      <c r="Q455">
        <v>2358</v>
      </c>
      <c r="R455">
        <v>417</v>
      </c>
      <c r="S455" t="b">
        <v>0</v>
      </c>
      <c r="T455" t="s">
        <v>88</v>
      </c>
      <c r="U455" t="b">
        <v>0</v>
      </c>
      <c r="V455" t="s">
        <v>190</v>
      </c>
      <c r="W455" s="1">
        <v>44508.440451388888</v>
      </c>
      <c r="X455">
        <v>110</v>
      </c>
      <c r="Y455">
        <v>21</v>
      </c>
      <c r="Z455">
        <v>0</v>
      </c>
      <c r="AA455">
        <v>21</v>
      </c>
      <c r="AB455">
        <v>0</v>
      </c>
      <c r="AC455">
        <v>4</v>
      </c>
      <c r="AD455">
        <v>7</v>
      </c>
      <c r="AE455">
        <v>0</v>
      </c>
      <c r="AF455">
        <v>0</v>
      </c>
      <c r="AG455">
        <v>0</v>
      </c>
      <c r="AH455" t="s">
        <v>90</v>
      </c>
      <c r="AI455" s="1">
        <v>44508.447800925926</v>
      </c>
      <c r="AJ455">
        <v>307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7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>
      <c r="A456" t="s">
        <v>1057</v>
      </c>
      <c r="B456" t="s">
        <v>80</v>
      </c>
      <c r="C456" t="s">
        <v>1055</v>
      </c>
      <c r="D456" t="s">
        <v>82</v>
      </c>
      <c r="E456" s="2" t="str">
        <f>HYPERLINK("capsilon://?command=openfolder&amp;siteaddress=FAM.docvelocity-na8.net&amp;folderid=FX4F86FE97-3384-AA00-1567-905D78922BBF","FX21112398")</f>
        <v>FX21112398</v>
      </c>
      <c r="F456" t="s">
        <v>19</v>
      </c>
      <c r="G456" t="s">
        <v>19</v>
      </c>
      <c r="H456" t="s">
        <v>83</v>
      </c>
      <c r="I456" t="s">
        <v>1058</v>
      </c>
      <c r="J456">
        <v>268</v>
      </c>
      <c r="K456" t="s">
        <v>85</v>
      </c>
      <c r="L456" t="s">
        <v>86</v>
      </c>
      <c r="M456" t="s">
        <v>87</v>
      </c>
      <c r="N456">
        <v>2</v>
      </c>
      <c r="O456" s="1">
        <v>44508.416273148148</v>
      </c>
      <c r="P456" s="1">
        <v>44508.621493055558</v>
      </c>
      <c r="Q456">
        <v>15953</v>
      </c>
      <c r="R456">
        <v>1778</v>
      </c>
      <c r="S456" t="b">
        <v>0</v>
      </c>
      <c r="T456" t="s">
        <v>88</v>
      </c>
      <c r="U456" t="b">
        <v>0</v>
      </c>
      <c r="V456" t="s">
        <v>393</v>
      </c>
      <c r="W456" s="1">
        <v>44508.531018518515</v>
      </c>
      <c r="X456">
        <v>816</v>
      </c>
      <c r="Y456">
        <v>163</v>
      </c>
      <c r="Z456">
        <v>0</v>
      </c>
      <c r="AA456">
        <v>163</v>
      </c>
      <c r="AB456">
        <v>0</v>
      </c>
      <c r="AC456">
        <v>57</v>
      </c>
      <c r="AD456">
        <v>105</v>
      </c>
      <c r="AE456">
        <v>0</v>
      </c>
      <c r="AF456">
        <v>0</v>
      </c>
      <c r="AG456">
        <v>0</v>
      </c>
      <c r="AH456" t="s">
        <v>118</v>
      </c>
      <c r="AI456" s="1">
        <v>44508.621493055558</v>
      </c>
      <c r="AJ456">
        <v>540</v>
      </c>
      <c r="AK456">
        <v>1</v>
      </c>
      <c r="AL456">
        <v>0</v>
      </c>
      <c r="AM456">
        <v>1</v>
      </c>
      <c r="AN456">
        <v>0</v>
      </c>
      <c r="AO456">
        <v>1</v>
      </c>
      <c r="AP456">
        <v>104</v>
      </c>
      <c r="AQ456">
        <v>21</v>
      </c>
      <c r="AR456">
        <v>0</v>
      </c>
      <c r="AS456">
        <v>2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>
      <c r="A457" t="s">
        <v>1059</v>
      </c>
      <c r="B457" t="s">
        <v>80</v>
      </c>
      <c r="C457" t="s">
        <v>226</v>
      </c>
      <c r="D457" t="s">
        <v>82</v>
      </c>
      <c r="E457" s="2" t="str">
        <f>HYPERLINK("capsilon://?command=openfolder&amp;siteaddress=FAM.docvelocity-na8.net&amp;folderid=FX24658558-B01B-FA97-05B5-6C5CB6B251BE","FX2111638")</f>
        <v>FX2111638</v>
      </c>
      <c r="F457" t="s">
        <v>19</v>
      </c>
      <c r="G457" t="s">
        <v>19</v>
      </c>
      <c r="H457" t="s">
        <v>83</v>
      </c>
      <c r="I457" t="s">
        <v>998</v>
      </c>
      <c r="J457">
        <v>192</v>
      </c>
      <c r="K457" t="s">
        <v>85</v>
      </c>
      <c r="L457" t="s">
        <v>86</v>
      </c>
      <c r="M457" t="s">
        <v>87</v>
      </c>
      <c r="N457">
        <v>2</v>
      </c>
      <c r="O457" s="1">
        <v>44508.418761574074</v>
      </c>
      <c r="P457" s="1">
        <v>44508.53528935185</v>
      </c>
      <c r="Q457">
        <v>3605</v>
      </c>
      <c r="R457">
        <v>6463</v>
      </c>
      <c r="S457" t="b">
        <v>0</v>
      </c>
      <c r="T457" t="s">
        <v>88</v>
      </c>
      <c r="U457" t="b">
        <v>1</v>
      </c>
      <c r="V457" t="s">
        <v>98</v>
      </c>
      <c r="W457" s="1">
        <v>44508.485555555555</v>
      </c>
      <c r="X457">
        <v>3223</v>
      </c>
      <c r="Y457">
        <v>181</v>
      </c>
      <c r="Z457">
        <v>0</v>
      </c>
      <c r="AA457">
        <v>181</v>
      </c>
      <c r="AB457">
        <v>54</v>
      </c>
      <c r="AC457">
        <v>98</v>
      </c>
      <c r="AD457">
        <v>11</v>
      </c>
      <c r="AE457">
        <v>0</v>
      </c>
      <c r="AF457">
        <v>0</v>
      </c>
      <c r="AG457">
        <v>0</v>
      </c>
      <c r="AH457" t="s">
        <v>1043</v>
      </c>
      <c r="AI457" s="1">
        <v>44508.53528935185</v>
      </c>
      <c r="AJ457">
        <v>3098</v>
      </c>
      <c r="AK457">
        <v>1</v>
      </c>
      <c r="AL457">
        <v>0</v>
      </c>
      <c r="AM457">
        <v>1</v>
      </c>
      <c r="AN457">
        <v>54</v>
      </c>
      <c r="AO457">
        <v>1</v>
      </c>
      <c r="AP457">
        <v>10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>
      <c r="A458" t="s">
        <v>1060</v>
      </c>
      <c r="B458" t="s">
        <v>80</v>
      </c>
      <c r="C458" t="s">
        <v>1003</v>
      </c>
      <c r="D458" t="s">
        <v>82</v>
      </c>
      <c r="E458" s="2" t="str">
        <f>HYPERLINK("capsilon://?command=openfolder&amp;siteaddress=FAM.docvelocity-na8.net&amp;folderid=FXCCDA5393-338A-436F-F3AD-A4FD65AEDCBA","FX21111233")</f>
        <v>FX21111233</v>
      </c>
      <c r="F458" t="s">
        <v>19</v>
      </c>
      <c r="G458" t="s">
        <v>19</v>
      </c>
      <c r="H458" t="s">
        <v>83</v>
      </c>
      <c r="I458" t="s">
        <v>1004</v>
      </c>
      <c r="J458">
        <v>686</v>
      </c>
      <c r="K458" t="s">
        <v>85</v>
      </c>
      <c r="L458" t="s">
        <v>86</v>
      </c>
      <c r="M458" t="s">
        <v>87</v>
      </c>
      <c r="N458">
        <v>2</v>
      </c>
      <c r="O458" s="1">
        <v>44508.426655092589</v>
      </c>
      <c r="P458" s="1">
        <v>44508.534004629626</v>
      </c>
      <c r="Q458">
        <v>6351</v>
      </c>
      <c r="R458">
        <v>2924</v>
      </c>
      <c r="S458" t="b">
        <v>0</v>
      </c>
      <c r="T458" t="s">
        <v>88</v>
      </c>
      <c r="U458" t="b">
        <v>1</v>
      </c>
      <c r="V458" t="s">
        <v>123</v>
      </c>
      <c r="W458" s="1">
        <v>44508.474189814813</v>
      </c>
      <c r="X458">
        <v>1808</v>
      </c>
      <c r="Y458">
        <v>472</v>
      </c>
      <c r="Z458">
        <v>0</v>
      </c>
      <c r="AA458">
        <v>472</v>
      </c>
      <c r="AB458">
        <v>61</v>
      </c>
      <c r="AC458">
        <v>250</v>
      </c>
      <c r="AD458">
        <v>214</v>
      </c>
      <c r="AE458">
        <v>0</v>
      </c>
      <c r="AF458">
        <v>0</v>
      </c>
      <c r="AG458">
        <v>0</v>
      </c>
      <c r="AH458" t="s">
        <v>118</v>
      </c>
      <c r="AI458" s="1">
        <v>44508.534004629626</v>
      </c>
      <c r="AJ458">
        <v>1044</v>
      </c>
      <c r="AK458">
        <v>1</v>
      </c>
      <c r="AL458">
        <v>0</v>
      </c>
      <c r="AM458">
        <v>1</v>
      </c>
      <c r="AN458">
        <v>61</v>
      </c>
      <c r="AO458">
        <v>1</v>
      </c>
      <c r="AP458">
        <v>213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>
      <c r="A459" t="s">
        <v>1061</v>
      </c>
      <c r="B459" t="s">
        <v>80</v>
      </c>
      <c r="C459" t="s">
        <v>220</v>
      </c>
      <c r="D459" t="s">
        <v>82</v>
      </c>
      <c r="E459" s="2" t="str">
        <f>HYPERLINK("capsilon://?command=openfolder&amp;siteaddress=FAM.docvelocity-na8.net&amp;folderid=FX2EF6844D-54FB-E45A-1588-DC387429E620","FX2111199")</f>
        <v>FX2111199</v>
      </c>
      <c r="F459" t="s">
        <v>19</v>
      </c>
      <c r="G459" t="s">
        <v>19</v>
      </c>
      <c r="H459" t="s">
        <v>83</v>
      </c>
      <c r="I459" t="s">
        <v>1062</v>
      </c>
      <c r="J459">
        <v>30</v>
      </c>
      <c r="K459" t="s">
        <v>85</v>
      </c>
      <c r="L459" t="s">
        <v>86</v>
      </c>
      <c r="M459" t="s">
        <v>87</v>
      </c>
      <c r="N459">
        <v>2</v>
      </c>
      <c r="O459" s="1">
        <v>44508.426840277774</v>
      </c>
      <c r="P459" s="1">
        <v>44508.618495370371</v>
      </c>
      <c r="Q459">
        <v>16045</v>
      </c>
      <c r="R459">
        <v>514</v>
      </c>
      <c r="S459" t="b">
        <v>0</v>
      </c>
      <c r="T459" t="s">
        <v>88</v>
      </c>
      <c r="U459" t="b">
        <v>0</v>
      </c>
      <c r="V459" t="s">
        <v>388</v>
      </c>
      <c r="W459" s="1">
        <v>44508.493020833332</v>
      </c>
      <c r="X459">
        <v>293</v>
      </c>
      <c r="Y459">
        <v>9</v>
      </c>
      <c r="Z459">
        <v>0</v>
      </c>
      <c r="AA459">
        <v>9</v>
      </c>
      <c r="AB459">
        <v>0</v>
      </c>
      <c r="AC459">
        <v>2</v>
      </c>
      <c r="AD459">
        <v>21</v>
      </c>
      <c r="AE459">
        <v>0</v>
      </c>
      <c r="AF459">
        <v>0</v>
      </c>
      <c r="AG459">
        <v>0</v>
      </c>
      <c r="AH459" t="s">
        <v>606</v>
      </c>
      <c r="AI459" s="1">
        <v>44508.618495370371</v>
      </c>
      <c r="AJ459">
        <v>221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21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>
      <c r="A460" t="s">
        <v>1063</v>
      </c>
      <c r="B460" t="s">
        <v>80</v>
      </c>
      <c r="C460" t="s">
        <v>1011</v>
      </c>
      <c r="D460" t="s">
        <v>82</v>
      </c>
      <c r="E460" s="2" t="str">
        <f>HYPERLINK("capsilon://?command=openfolder&amp;siteaddress=FAM.docvelocity-na8.net&amp;folderid=FX26911A99-5D9C-D320-CD8B-FBB2AB575FE6","FX21113081")</f>
        <v>FX21113081</v>
      </c>
      <c r="F460" t="s">
        <v>19</v>
      </c>
      <c r="G460" t="s">
        <v>19</v>
      </c>
      <c r="H460" t="s">
        <v>83</v>
      </c>
      <c r="I460" t="s">
        <v>1012</v>
      </c>
      <c r="J460">
        <v>263</v>
      </c>
      <c r="K460" t="s">
        <v>85</v>
      </c>
      <c r="L460" t="s">
        <v>86</v>
      </c>
      <c r="M460" t="s">
        <v>87</v>
      </c>
      <c r="N460">
        <v>2</v>
      </c>
      <c r="O460" s="1">
        <v>44508.430925925924</v>
      </c>
      <c r="P460" s="1">
        <v>44508.568368055552</v>
      </c>
      <c r="Q460">
        <v>9190</v>
      </c>
      <c r="R460">
        <v>2685</v>
      </c>
      <c r="S460" t="b">
        <v>0</v>
      </c>
      <c r="T460" t="s">
        <v>88</v>
      </c>
      <c r="U460" t="b">
        <v>1</v>
      </c>
      <c r="V460" t="s">
        <v>131</v>
      </c>
      <c r="W460" s="1">
        <v>44508.462719907409</v>
      </c>
      <c r="X460">
        <v>1281</v>
      </c>
      <c r="Y460">
        <v>272</v>
      </c>
      <c r="Z460">
        <v>0</v>
      </c>
      <c r="AA460">
        <v>272</v>
      </c>
      <c r="AB460">
        <v>0</v>
      </c>
      <c r="AC460">
        <v>107</v>
      </c>
      <c r="AD460">
        <v>-9</v>
      </c>
      <c r="AE460">
        <v>0</v>
      </c>
      <c r="AF460">
        <v>0</v>
      </c>
      <c r="AG460">
        <v>0</v>
      </c>
      <c r="AH460" t="s">
        <v>106</v>
      </c>
      <c r="AI460" s="1">
        <v>44508.568368055552</v>
      </c>
      <c r="AJ460">
        <v>1354</v>
      </c>
      <c r="AK460">
        <v>1</v>
      </c>
      <c r="AL460">
        <v>0</v>
      </c>
      <c r="AM460">
        <v>1</v>
      </c>
      <c r="AN460">
        <v>0</v>
      </c>
      <c r="AO460">
        <v>0</v>
      </c>
      <c r="AP460">
        <v>-10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>
      <c r="A461" t="s">
        <v>1064</v>
      </c>
      <c r="B461" t="s">
        <v>80</v>
      </c>
      <c r="C461" t="s">
        <v>1014</v>
      </c>
      <c r="D461" t="s">
        <v>82</v>
      </c>
      <c r="E461" s="2" t="str">
        <f>HYPERLINK("capsilon://?command=openfolder&amp;siteaddress=FAM.docvelocity-na8.net&amp;folderid=FXD0C476A6-6E85-A27B-A114-6A3784DD9A4C","FX21111018")</f>
        <v>FX21111018</v>
      </c>
      <c r="F461" t="s">
        <v>19</v>
      </c>
      <c r="G461" t="s">
        <v>19</v>
      </c>
      <c r="H461" t="s">
        <v>83</v>
      </c>
      <c r="I461" t="s">
        <v>1015</v>
      </c>
      <c r="J461">
        <v>151</v>
      </c>
      <c r="K461" t="s">
        <v>85</v>
      </c>
      <c r="L461" t="s">
        <v>86</v>
      </c>
      <c r="M461" t="s">
        <v>87</v>
      </c>
      <c r="N461">
        <v>2</v>
      </c>
      <c r="O461" s="1">
        <v>44508.43377314815</v>
      </c>
      <c r="P461" s="1">
        <v>44508.582002314812</v>
      </c>
      <c r="Q461">
        <v>9768</v>
      </c>
      <c r="R461">
        <v>3039</v>
      </c>
      <c r="S461" t="b">
        <v>0</v>
      </c>
      <c r="T461" t="s">
        <v>88</v>
      </c>
      <c r="U461" t="b">
        <v>1</v>
      </c>
      <c r="V461" t="s">
        <v>131</v>
      </c>
      <c r="W461" s="1">
        <v>44508.484236111108</v>
      </c>
      <c r="X461">
        <v>1858</v>
      </c>
      <c r="Y461">
        <v>164</v>
      </c>
      <c r="Z461">
        <v>0</v>
      </c>
      <c r="AA461">
        <v>164</v>
      </c>
      <c r="AB461">
        <v>21</v>
      </c>
      <c r="AC461">
        <v>113</v>
      </c>
      <c r="AD461">
        <v>-13</v>
      </c>
      <c r="AE461">
        <v>0</v>
      </c>
      <c r="AF461">
        <v>0</v>
      </c>
      <c r="AG461">
        <v>0</v>
      </c>
      <c r="AH461" t="s">
        <v>106</v>
      </c>
      <c r="AI461" s="1">
        <v>44508.582002314812</v>
      </c>
      <c r="AJ461">
        <v>1177</v>
      </c>
      <c r="AK461">
        <v>2</v>
      </c>
      <c r="AL461">
        <v>0</v>
      </c>
      <c r="AM461">
        <v>2</v>
      </c>
      <c r="AN461">
        <v>21</v>
      </c>
      <c r="AO461">
        <v>2</v>
      </c>
      <c r="AP461">
        <v>-15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>
      <c r="A462" t="s">
        <v>1065</v>
      </c>
      <c r="B462" t="s">
        <v>80</v>
      </c>
      <c r="C462" t="s">
        <v>1018</v>
      </c>
      <c r="D462" t="s">
        <v>82</v>
      </c>
      <c r="E462" s="2" t="str">
        <f>HYPERLINK("capsilon://?command=openfolder&amp;siteaddress=FAM.docvelocity-na8.net&amp;folderid=FXD9229DC4-849B-D4BF-2EF1-0AA8A8A0FB4A","FX21112962")</f>
        <v>FX21112962</v>
      </c>
      <c r="F462" t="s">
        <v>19</v>
      </c>
      <c r="G462" t="s">
        <v>19</v>
      </c>
      <c r="H462" t="s">
        <v>83</v>
      </c>
      <c r="I462" t="s">
        <v>1019</v>
      </c>
      <c r="J462">
        <v>93</v>
      </c>
      <c r="K462" t="s">
        <v>85</v>
      </c>
      <c r="L462" t="s">
        <v>86</v>
      </c>
      <c r="M462" t="s">
        <v>87</v>
      </c>
      <c r="N462">
        <v>2</v>
      </c>
      <c r="O462" s="1">
        <v>44508.435127314813</v>
      </c>
      <c r="P462" s="1">
        <v>44508.587199074071</v>
      </c>
      <c r="Q462">
        <v>11657</v>
      </c>
      <c r="R462">
        <v>1482</v>
      </c>
      <c r="S462" t="b">
        <v>0</v>
      </c>
      <c r="T462" t="s">
        <v>88</v>
      </c>
      <c r="U462" t="b">
        <v>1</v>
      </c>
      <c r="V462" t="s">
        <v>123</v>
      </c>
      <c r="W462" s="1">
        <v>44508.485856481479</v>
      </c>
      <c r="X462">
        <v>1008</v>
      </c>
      <c r="Y462">
        <v>85</v>
      </c>
      <c r="Z462">
        <v>0</v>
      </c>
      <c r="AA462">
        <v>85</v>
      </c>
      <c r="AB462">
        <v>0</v>
      </c>
      <c r="AC462">
        <v>50</v>
      </c>
      <c r="AD462">
        <v>8</v>
      </c>
      <c r="AE462">
        <v>0</v>
      </c>
      <c r="AF462">
        <v>0</v>
      </c>
      <c r="AG462">
        <v>0</v>
      </c>
      <c r="AH462" t="s">
        <v>106</v>
      </c>
      <c r="AI462" s="1">
        <v>44508.587199074071</v>
      </c>
      <c r="AJ462">
        <v>449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8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>
      <c r="A463" t="s">
        <v>1066</v>
      </c>
      <c r="B463" t="s">
        <v>80</v>
      </c>
      <c r="C463" t="s">
        <v>1067</v>
      </c>
      <c r="D463" t="s">
        <v>82</v>
      </c>
      <c r="E463" s="2" t="str">
        <f>HYPERLINK("capsilon://?command=openfolder&amp;siteaddress=FAM.docvelocity-na8.net&amp;folderid=FX4DDAC92B-44BB-9902-745B-A57F314DEF11","FX211013783")</f>
        <v>FX211013783</v>
      </c>
      <c r="F463" t="s">
        <v>19</v>
      </c>
      <c r="G463" t="s">
        <v>19</v>
      </c>
      <c r="H463" t="s">
        <v>83</v>
      </c>
      <c r="I463" t="s">
        <v>1068</v>
      </c>
      <c r="J463">
        <v>26</v>
      </c>
      <c r="K463" t="s">
        <v>85</v>
      </c>
      <c r="L463" t="s">
        <v>86</v>
      </c>
      <c r="M463" t="s">
        <v>87</v>
      </c>
      <c r="N463">
        <v>1</v>
      </c>
      <c r="O463" s="1">
        <v>44501.614421296297</v>
      </c>
      <c r="P463" s="1">
        <v>44501.657789351855</v>
      </c>
      <c r="Q463">
        <v>3416</v>
      </c>
      <c r="R463">
        <v>331</v>
      </c>
      <c r="S463" t="b">
        <v>0</v>
      </c>
      <c r="T463" t="s">
        <v>88</v>
      </c>
      <c r="U463" t="b">
        <v>0</v>
      </c>
      <c r="V463" t="s">
        <v>606</v>
      </c>
      <c r="W463" s="1">
        <v>44501.657789351855</v>
      </c>
      <c r="X463">
        <v>315</v>
      </c>
      <c r="Y463">
        <v>21</v>
      </c>
      <c r="Z463">
        <v>0</v>
      </c>
      <c r="AA463">
        <v>21</v>
      </c>
      <c r="AB463">
        <v>0</v>
      </c>
      <c r="AC463">
        <v>18</v>
      </c>
      <c r="AD463">
        <v>5</v>
      </c>
      <c r="AE463">
        <v>0</v>
      </c>
      <c r="AF463">
        <v>0</v>
      </c>
      <c r="AG463">
        <v>0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>
      <c r="A464" t="s">
        <v>1069</v>
      </c>
      <c r="B464" t="s">
        <v>80</v>
      </c>
      <c r="C464" t="s">
        <v>1021</v>
      </c>
      <c r="D464" t="s">
        <v>82</v>
      </c>
      <c r="E464" s="2" t="str">
        <f>HYPERLINK("capsilon://?command=openfolder&amp;siteaddress=FAM.docvelocity-na8.net&amp;folderid=FXCCDCB6F6-3F22-01C1-5C77-00C81774E9EB","FX21113134")</f>
        <v>FX21113134</v>
      </c>
      <c r="F464" t="s">
        <v>19</v>
      </c>
      <c r="G464" t="s">
        <v>19</v>
      </c>
      <c r="H464" t="s">
        <v>83</v>
      </c>
      <c r="I464" t="s">
        <v>1022</v>
      </c>
      <c r="J464">
        <v>347</v>
      </c>
      <c r="K464" t="s">
        <v>85</v>
      </c>
      <c r="L464" t="s">
        <v>86</v>
      </c>
      <c r="M464" t="s">
        <v>87</v>
      </c>
      <c r="N464">
        <v>2</v>
      </c>
      <c r="O464" s="1">
        <v>44508.438657407409</v>
      </c>
      <c r="P464" s="1">
        <v>44508.610937500001</v>
      </c>
      <c r="Q464">
        <v>10594</v>
      </c>
      <c r="R464">
        <v>4291</v>
      </c>
      <c r="S464" t="b">
        <v>0</v>
      </c>
      <c r="T464" t="s">
        <v>88</v>
      </c>
      <c r="U464" t="b">
        <v>1</v>
      </c>
      <c r="V464" t="s">
        <v>393</v>
      </c>
      <c r="W464" s="1">
        <v>44508.514236111114</v>
      </c>
      <c r="X464">
        <v>2146</v>
      </c>
      <c r="Y464">
        <v>354</v>
      </c>
      <c r="Z464">
        <v>0</v>
      </c>
      <c r="AA464">
        <v>354</v>
      </c>
      <c r="AB464">
        <v>0</v>
      </c>
      <c r="AC464">
        <v>178</v>
      </c>
      <c r="AD464">
        <v>-7</v>
      </c>
      <c r="AE464">
        <v>0</v>
      </c>
      <c r="AF464">
        <v>0</v>
      </c>
      <c r="AG464">
        <v>0</v>
      </c>
      <c r="AH464" t="s">
        <v>106</v>
      </c>
      <c r="AI464" s="1">
        <v>44508.610937500001</v>
      </c>
      <c r="AJ464">
        <v>2050</v>
      </c>
      <c r="AK464">
        <v>2</v>
      </c>
      <c r="AL464">
        <v>0</v>
      </c>
      <c r="AM464">
        <v>2</v>
      </c>
      <c r="AN464">
        <v>0</v>
      </c>
      <c r="AO464">
        <v>6</v>
      </c>
      <c r="AP464">
        <v>-9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>
      <c r="A465" t="s">
        <v>1070</v>
      </c>
      <c r="B465" t="s">
        <v>80</v>
      </c>
      <c r="C465" t="s">
        <v>1027</v>
      </c>
      <c r="D465" t="s">
        <v>82</v>
      </c>
      <c r="E465" s="2" t="str">
        <f>HYPERLINK("capsilon://?command=openfolder&amp;siteaddress=FAM.docvelocity-na8.net&amp;folderid=FX62BD8034-D50E-D17C-47EA-20D44EC26B5F","FX211013670")</f>
        <v>FX211013670</v>
      </c>
      <c r="F465" t="s">
        <v>19</v>
      </c>
      <c r="G465" t="s">
        <v>19</v>
      </c>
      <c r="H465" t="s">
        <v>83</v>
      </c>
      <c r="I465" t="s">
        <v>1028</v>
      </c>
      <c r="J465">
        <v>266</v>
      </c>
      <c r="K465" t="s">
        <v>85</v>
      </c>
      <c r="L465" t="s">
        <v>86</v>
      </c>
      <c r="M465" t="s">
        <v>87</v>
      </c>
      <c r="N465">
        <v>2</v>
      </c>
      <c r="O465" s="1">
        <v>44508.43917824074</v>
      </c>
      <c r="P465" s="1">
        <v>44508.611608796295</v>
      </c>
      <c r="Q465">
        <v>11734</v>
      </c>
      <c r="R465">
        <v>3164</v>
      </c>
      <c r="S465" t="b">
        <v>0</v>
      </c>
      <c r="T465" t="s">
        <v>88</v>
      </c>
      <c r="U465" t="b">
        <v>1</v>
      </c>
      <c r="V465" t="s">
        <v>98</v>
      </c>
      <c r="W465" s="1">
        <v>44508.513761574075</v>
      </c>
      <c r="X465">
        <v>2436</v>
      </c>
      <c r="Y465">
        <v>238</v>
      </c>
      <c r="Z465">
        <v>0</v>
      </c>
      <c r="AA465">
        <v>238</v>
      </c>
      <c r="AB465">
        <v>0</v>
      </c>
      <c r="AC465">
        <v>181</v>
      </c>
      <c r="AD465">
        <v>28</v>
      </c>
      <c r="AE465">
        <v>0</v>
      </c>
      <c r="AF465">
        <v>0</v>
      </c>
      <c r="AG465">
        <v>0</v>
      </c>
      <c r="AH465" t="s">
        <v>118</v>
      </c>
      <c r="AI465" s="1">
        <v>44508.611608796295</v>
      </c>
      <c r="AJ465">
        <v>718</v>
      </c>
      <c r="AK465">
        <v>3</v>
      </c>
      <c r="AL465">
        <v>0</v>
      </c>
      <c r="AM465">
        <v>3</v>
      </c>
      <c r="AN465">
        <v>0</v>
      </c>
      <c r="AO465">
        <v>3</v>
      </c>
      <c r="AP465">
        <v>25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>
      <c r="A466" t="s">
        <v>1071</v>
      </c>
      <c r="B466" t="s">
        <v>80</v>
      </c>
      <c r="C466" t="s">
        <v>1030</v>
      </c>
      <c r="D466" t="s">
        <v>82</v>
      </c>
      <c r="E466" s="2" t="str">
        <f>HYPERLINK("capsilon://?command=openfolder&amp;siteaddress=FAM.docvelocity-na8.net&amp;folderid=FXD12C4FBE-0641-27D0-E80A-D06470F93B9D","FX211011604")</f>
        <v>FX211011604</v>
      </c>
      <c r="F466" t="s">
        <v>19</v>
      </c>
      <c r="G466" t="s">
        <v>19</v>
      </c>
      <c r="H466" t="s">
        <v>83</v>
      </c>
      <c r="I466" t="s">
        <v>1031</v>
      </c>
      <c r="J466">
        <v>122</v>
      </c>
      <c r="K466" t="s">
        <v>85</v>
      </c>
      <c r="L466" t="s">
        <v>86</v>
      </c>
      <c r="M466" t="s">
        <v>87</v>
      </c>
      <c r="N466">
        <v>2</v>
      </c>
      <c r="O466" s="1">
        <v>44508.439953703702</v>
      </c>
      <c r="P466" s="1">
        <v>44508.617997685185</v>
      </c>
      <c r="Q466">
        <v>12850</v>
      </c>
      <c r="R466">
        <v>2533</v>
      </c>
      <c r="S466" t="b">
        <v>0</v>
      </c>
      <c r="T466" t="s">
        <v>88</v>
      </c>
      <c r="U466" t="b">
        <v>1</v>
      </c>
      <c r="V466" t="s">
        <v>388</v>
      </c>
      <c r="W466" s="1">
        <v>44508.511076388888</v>
      </c>
      <c r="X466">
        <v>1559</v>
      </c>
      <c r="Y466">
        <v>94</v>
      </c>
      <c r="Z466">
        <v>0</v>
      </c>
      <c r="AA466">
        <v>94</v>
      </c>
      <c r="AB466">
        <v>0</v>
      </c>
      <c r="AC466">
        <v>59</v>
      </c>
      <c r="AD466">
        <v>28</v>
      </c>
      <c r="AE466">
        <v>0</v>
      </c>
      <c r="AF466">
        <v>0</v>
      </c>
      <c r="AG466">
        <v>0</v>
      </c>
      <c r="AH466" t="s">
        <v>106</v>
      </c>
      <c r="AI466" s="1">
        <v>44508.617997685185</v>
      </c>
      <c r="AJ466">
        <v>559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28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>
      <c r="A467" t="s">
        <v>1072</v>
      </c>
      <c r="B467" t="s">
        <v>80</v>
      </c>
      <c r="C467" t="s">
        <v>1073</v>
      </c>
      <c r="D467" t="s">
        <v>82</v>
      </c>
      <c r="E467" s="2" t="str">
        <f>HYPERLINK("capsilon://?command=openfolder&amp;siteaddress=FAM.docvelocity-na8.net&amp;folderid=FXC5681D15-43F8-7088-BAB2-2C98DCEA6C92","FX21113234")</f>
        <v>FX21113234</v>
      </c>
      <c r="F467" t="s">
        <v>19</v>
      </c>
      <c r="G467" t="s">
        <v>19</v>
      </c>
      <c r="H467" t="s">
        <v>83</v>
      </c>
      <c r="I467" t="s">
        <v>1074</v>
      </c>
      <c r="J467">
        <v>46</v>
      </c>
      <c r="K467" t="s">
        <v>85</v>
      </c>
      <c r="L467" t="s">
        <v>86</v>
      </c>
      <c r="M467" t="s">
        <v>87</v>
      </c>
      <c r="N467">
        <v>2</v>
      </c>
      <c r="O467" s="1">
        <v>44508.464363425926</v>
      </c>
      <c r="P467" s="1">
        <v>44508.626909722225</v>
      </c>
      <c r="Q467">
        <v>12673</v>
      </c>
      <c r="R467">
        <v>1371</v>
      </c>
      <c r="S467" t="b">
        <v>0</v>
      </c>
      <c r="T467" t="s">
        <v>88</v>
      </c>
      <c r="U467" t="b">
        <v>0</v>
      </c>
      <c r="V467" t="s">
        <v>131</v>
      </c>
      <c r="W467" s="1">
        <v>44508.516041666669</v>
      </c>
      <c r="X467">
        <v>645</v>
      </c>
      <c r="Y467">
        <v>47</v>
      </c>
      <c r="Z467">
        <v>0</v>
      </c>
      <c r="AA467">
        <v>47</v>
      </c>
      <c r="AB467">
        <v>0</v>
      </c>
      <c r="AC467">
        <v>28</v>
      </c>
      <c r="AD467">
        <v>-1</v>
      </c>
      <c r="AE467">
        <v>0</v>
      </c>
      <c r="AF467">
        <v>0</v>
      </c>
      <c r="AG467">
        <v>0</v>
      </c>
      <c r="AH467" t="s">
        <v>606</v>
      </c>
      <c r="AI467" s="1">
        <v>44508.626909722225</v>
      </c>
      <c r="AJ467">
        <v>726</v>
      </c>
      <c r="AK467">
        <v>3</v>
      </c>
      <c r="AL467">
        <v>0</v>
      </c>
      <c r="AM467">
        <v>3</v>
      </c>
      <c r="AN467">
        <v>0</v>
      </c>
      <c r="AO467">
        <v>3</v>
      </c>
      <c r="AP467">
        <v>-4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>
      <c r="A468" t="s">
        <v>1075</v>
      </c>
      <c r="B468" t="s">
        <v>80</v>
      </c>
      <c r="C468" t="s">
        <v>1073</v>
      </c>
      <c r="D468" t="s">
        <v>82</v>
      </c>
      <c r="E468" s="2" t="str">
        <f>HYPERLINK("capsilon://?command=openfolder&amp;siteaddress=FAM.docvelocity-na8.net&amp;folderid=FXC5681D15-43F8-7088-BAB2-2C98DCEA6C92","FX21113234")</f>
        <v>FX21113234</v>
      </c>
      <c r="F468" t="s">
        <v>19</v>
      </c>
      <c r="G468" t="s">
        <v>19</v>
      </c>
      <c r="H468" t="s">
        <v>83</v>
      </c>
      <c r="I468" t="s">
        <v>1076</v>
      </c>
      <c r="J468">
        <v>46</v>
      </c>
      <c r="K468" t="s">
        <v>85</v>
      </c>
      <c r="L468" t="s">
        <v>86</v>
      </c>
      <c r="M468" t="s">
        <v>87</v>
      </c>
      <c r="N468">
        <v>2</v>
      </c>
      <c r="O468" s="1">
        <v>44508.464398148149</v>
      </c>
      <c r="P468" s="1">
        <v>44508.631608796299</v>
      </c>
      <c r="Q468">
        <v>13875</v>
      </c>
      <c r="R468">
        <v>572</v>
      </c>
      <c r="S468" t="b">
        <v>0</v>
      </c>
      <c r="T468" t="s">
        <v>88</v>
      </c>
      <c r="U468" t="b">
        <v>0</v>
      </c>
      <c r="V468" t="s">
        <v>131</v>
      </c>
      <c r="W468" s="1">
        <v>44508.518506944441</v>
      </c>
      <c r="X468">
        <v>213</v>
      </c>
      <c r="Y468">
        <v>47</v>
      </c>
      <c r="Z468">
        <v>0</v>
      </c>
      <c r="AA468">
        <v>47</v>
      </c>
      <c r="AB468">
        <v>0</v>
      </c>
      <c r="AC468">
        <v>27</v>
      </c>
      <c r="AD468">
        <v>-1</v>
      </c>
      <c r="AE468">
        <v>0</v>
      </c>
      <c r="AF468">
        <v>0</v>
      </c>
      <c r="AG468">
        <v>0</v>
      </c>
      <c r="AH468" t="s">
        <v>106</v>
      </c>
      <c r="AI468" s="1">
        <v>44508.631608796299</v>
      </c>
      <c r="AJ468">
        <v>340</v>
      </c>
      <c r="AK468">
        <v>1</v>
      </c>
      <c r="AL468">
        <v>0</v>
      </c>
      <c r="AM468">
        <v>1</v>
      </c>
      <c r="AN468">
        <v>0</v>
      </c>
      <c r="AO468">
        <v>1</v>
      </c>
      <c r="AP468">
        <v>-2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>
      <c r="A469" t="s">
        <v>1077</v>
      </c>
      <c r="B469" t="s">
        <v>80</v>
      </c>
      <c r="C469" t="s">
        <v>1067</v>
      </c>
      <c r="D469" t="s">
        <v>82</v>
      </c>
      <c r="E469" s="2" t="str">
        <f>HYPERLINK("capsilon://?command=openfolder&amp;siteaddress=FAM.docvelocity-na8.net&amp;folderid=FX4DDAC92B-44BB-9902-745B-A57F314DEF11","FX211013783")</f>
        <v>FX211013783</v>
      </c>
      <c r="F469" t="s">
        <v>19</v>
      </c>
      <c r="G469" t="s">
        <v>19</v>
      </c>
      <c r="H469" t="s">
        <v>83</v>
      </c>
      <c r="I469" t="s">
        <v>1078</v>
      </c>
      <c r="J469">
        <v>26</v>
      </c>
      <c r="K469" t="s">
        <v>85</v>
      </c>
      <c r="L469" t="s">
        <v>86</v>
      </c>
      <c r="M469" t="s">
        <v>87</v>
      </c>
      <c r="N469">
        <v>2</v>
      </c>
      <c r="O469" s="1">
        <v>44501.615532407406</v>
      </c>
      <c r="P469" s="1">
        <v>44501.696539351855</v>
      </c>
      <c r="Q469">
        <v>6466</v>
      </c>
      <c r="R469">
        <v>533</v>
      </c>
      <c r="S469" t="b">
        <v>0</v>
      </c>
      <c r="T469" t="s">
        <v>88</v>
      </c>
      <c r="U469" t="b">
        <v>0</v>
      </c>
      <c r="V469" t="s">
        <v>284</v>
      </c>
      <c r="W469" s="1">
        <v>44501.689803240741</v>
      </c>
      <c r="X469">
        <v>202</v>
      </c>
      <c r="Y469">
        <v>21</v>
      </c>
      <c r="Z469">
        <v>0</v>
      </c>
      <c r="AA469">
        <v>21</v>
      </c>
      <c r="AB469">
        <v>0</v>
      </c>
      <c r="AC469">
        <v>4</v>
      </c>
      <c r="AD469">
        <v>5</v>
      </c>
      <c r="AE469">
        <v>0</v>
      </c>
      <c r="AF469">
        <v>0</v>
      </c>
      <c r="AG469">
        <v>0</v>
      </c>
      <c r="AH469" t="s">
        <v>90</v>
      </c>
      <c r="AI469" s="1">
        <v>44501.696539351855</v>
      </c>
      <c r="AJ469">
        <v>293</v>
      </c>
      <c r="AK469">
        <v>3</v>
      </c>
      <c r="AL469">
        <v>0</v>
      </c>
      <c r="AM469">
        <v>3</v>
      </c>
      <c r="AN469">
        <v>0</v>
      </c>
      <c r="AO469">
        <v>3</v>
      </c>
      <c r="AP469">
        <v>2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>
      <c r="A470" t="s">
        <v>1079</v>
      </c>
      <c r="B470" t="s">
        <v>80</v>
      </c>
      <c r="C470" t="s">
        <v>1067</v>
      </c>
      <c r="D470" t="s">
        <v>82</v>
      </c>
      <c r="E470" s="2" t="str">
        <f>HYPERLINK("capsilon://?command=openfolder&amp;siteaddress=FAM.docvelocity-na8.net&amp;folderid=FX4DDAC92B-44BB-9902-745B-A57F314DEF11","FX211013783")</f>
        <v>FX211013783</v>
      </c>
      <c r="F470" t="s">
        <v>19</v>
      </c>
      <c r="G470" t="s">
        <v>19</v>
      </c>
      <c r="H470" t="s">
        <v>83</v>
      </c>
      <c r="I470" t="s">
        <v>1080</v>
      </c>
      <c r="J470">
        <v>26</v>
      </c>
      <c r="K470" t="s">
        <v>85</v>
      </c>
      <c r="L470" t="s">
        <v>86</v>
      </c>
      <c r="M470" t="s">
        <v>87</v>
      </c>
      <c r="N470">
        <v>2</v>
      </c>
      <c r="O470" s="1">
        <v>44501.615555555552</v>
      </c>
      <c r="P470" s="1">
        <v>44501.699537037035</v>
      </c>
      <c r="Q470">
        <v>6703</v>
      </c>
      <c r="R470">
        <v>553</v>
      </c>
      <c r="S470" t="b">
        <v>0</v>
      </c>
      <c r="T470" t="s">
        <v>88</v>
      </c>
      <c r="U470" t="b">
        <v>0</v>
      </c>
      <c r="V470" t="s">
        <v>284</v>
      </c>
      <c r="W470" s="1">
        <v>44501.692870370367</v>
      </c>
      <c r="X470">
        <v>264</v>
      </c>
      <c r="Y470">
        <v>21</v>
      </c>
      <c r="Z470">
        <v>0</v>
      </c>
      <c r="AA470">
        <v>21</v>
      </c>
      <c r="AB470">
        <v>0</v>
      </c>
      <c r="AC470">
        <v>3</v>
      </c>
      <c r="AD470">
        <v>5</v>
      </c>
      <c r="AE470">
        <v>0</v>
      </c>
      <c r="AF470">
        <v>0</v>
      </c>
      <c r="AG470">
        <v>0</v>
      </c>
      <c r="AH470" t="s">
        <v>90</v>
      </c>
      <c r="AI470" s="1">
        <v>44501.699537037035</v>
      </c>
      <c r="AJ470">
        <v>258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5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>
      <c r="A471" t="s">
        <v>1081</v>
      </c>
      <c r="B471" t="s">
        <v>80</v>
      </c>
      <c r="C471" t="s">
        <v>1073</v>
      </c>
      <c r="D471" t="s">
        <v>82</v>
      </c>
      <c r="E471" s="2" t="str">
        <f>HYPERLINK("capsilon://?command=openfolder&amp;siteaddress=FAM.docvelocity-na8.net&amp;folderid=FXC5681D15-43F8-7088-BAB2-2C98DCEA6C92","FX21113234")</f>
        <v>FX21113234</v>
      </c>
      <c r="F471" t="s">
        <v>19</v>
      </c>
      <c r="G471" t="s">
        <v>19</v>
      </c>
      <c r="H471" t="s">
        <v>83</v>
      </c>
      <c r="I471" t="s">
        <v>1082</v>
      </c>
      <c r="J471">
        <v>41</v>
      </c>
      <c r="K471" t="s">
        <v>85</v>
      </c>
      <c r="L471" t="s">
        <v>86</v>
      </c>
      <c r="M471" t="s">
        <v>87</v>
      </c>
      <c r="N471">
        <v>2</v>
      </c>
      <c r="O471" s="1">
        <v>44508.465439814812</v>
      </c>
      <c r="P471" s="1">
        <v>44508.648148148146</v>
      </c>
      <c r="Q471">
        <v>14302</v>
      </c>
      <c r="R471">
        <v>1484</v>
      </c>
      <c r="S471" t="b">
        <v>0</v>
      </c>
      <c r="T471" t="s">
        <v>88</v>
      </c>
      <c r="U471" t="b">
        <v>0</v>
      </c>
      <c r="V471" t="s">
        <v>123</v>
      </c>
      <c r="W471" s="1">
        <v>44508.52915509259</v>
      </c>
      <c r="X471">
        <v>1031</v>
      </c>
      <c r="Y471">
        <v>39</v>
      </c>
      <c r="Z471">
        <v>0</v>
      </c>
      <c r="AA471">
        <v>39</v>
      </c>
      <c r="AB471">
        <v>0</v>
      </c>
      <c r="AC471">
        <v>24</v>
      </c>
      <c r="AD471">
        <v>2</v>
      </c>
      <c r="AE471">
        <v>0</v>
      </c>
      <c r="AF471">
        <v>0</v>
      </c>
      <c r="AG471">
        <v>0</v>
      </c>
      <c r="AH471" t="s">
        <v>606</v>
      </c>
      <c r="AI471" s="1">
        <v>44508.648148148146</v>
      </c>
      <c r="AJ471">
        <v>437</v>
      </c>
      <c r="AK471">
        <v>1</v>
      </c>
      <c r="AL471">
        <v>0</v>
      </c>
      <c r="AM471">
        <v>1</v>
      </c>
      <c r="AN471">
        <v>0</v>
      </c>
      <c r="AO471">
        <v>1</v>
      </c>
      <c r="AP471">
        <v>1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>
      <c r="A472" t="s">
        <v>1083</v>
      </c>
      <c r="B472" t="s">
        <v>80</v>
      </c>
      <c r="C472" t="s">
        <v>1073</v>
      </c>
      <c r="D472" t="s">
        <v>82</v>
      </c>
      <c r="E472" s="2" t="str">
        <f>HYPERLINK("capsilon://?command=openfolder&amp;siteaddress=FAM.docvelocity-na8.net&amp;folderid=FXC5681D15-43F8-7088-BAB2-2C98DCEA6C92","FX21113234")</f>
        <v>FX21113234</v>
      </c>
      <c r="F472" t="s">
        <v>19</v>
      </c>
      <c r="G472" t="s">
        <v>19</v>
      </c>
      <c r="H472" t="s">
        <v>83</v>
      </c>
      <c r="I472" t="s">
        <v>1084</v>
      </c>
      <c r="J472">
        <v>41</v>
      </c>
      <c r="K472" t="s">
        <v>85</v>
      </c>
      <c r="L472" t="s">
        <v>86</v>
      </c>
      <c r="M472" t="s">
        <v>87</v>
      </c>
      <c r="N472">
        <v>2</v>
      </c>
      <c r="O472" s="1">
        <v>44508.465682870374</v>
      </c>
      <c r="P472" s="1">
        <v>44508.646516203706</v>
      </c>
      <c r="Q472">
        <v>15294</v>
      </c>
      <c r="R472">
        <v>330</v>
      </c>
      <c r="S472" t="b">
        <v>0</v>
      </c>
      <c r="T472" t="s">
        <v>88</v>
      </c>
      <c r="U472" t="b">
        <v>0</v>
      </c>
      <c r="V472" t="s">
        <v>131</v>
      </c>
      <c r="W472" s="1">
        <v>44508.52039351852</v>
      </c>
      <c r="X472">
        <v>162</v>
      </c>
      <c r="Y472">
        <v>39</v>
      </c>
      <c r="Z472">
        <v>0</v>
      </c>
      <c r="AA472">
        <v>39</v>
      </c>
      <c r="AB472">
        <v>0</v>
      </c>
      <c r="AC472">
        <v>22</v>
      </c>
      <c r="AD472">
        <v>2</v>
      </c>
      <c r="AE472">
        <v>0</v>
      </c>
      <c r="AF472">
        <v>0</v>
      </c>
      <c r="AG472">
        <v>0</v>
      </c>
      <c r="AH472" t="s">
        <v>118</v>
      </c>
      <c r="AI472" s="1">
        <v>44508.646516203706</v>
      </c>
      <c r="AJ472">
        <v>168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2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>
      <c r="A473" t="s">
        <v>1085</v>
      </c>
      <c r="B473" t="s">
        <v>80</v>
      </c>
      <c r="C473" t="s">
        <v>1073</v>
      </c>
      <c r="D473" t="s">
        <v>82</v>
      </c>
      <c r="E473" s="2" t="str">
        <f>HYPERLINK("capsilon://?command=openfolder&amp;siteaddress=FAM.docvelocity-na8.net&amp;folderid=FXC5681D15-43F8-7088-BAB2-2C98DCEA6C92","FX21113234")</f>
        <v>FX21113234</v>
      </c>
      <c r="F473" t="s">
        <v>19</v>
      </c>
      <c r="G473" t="s">
        <v>19</v>
      </c>
      <c r="H473" t="s">
        <v>83</v>
      </c>
      <c r="I473" t="s">
        <v>1086</v>
      </c>
      <c r="J473">
        <v>28</v>
      </c>
      <c r="K473" t="s">
        <v>85</v>
      </c>
      <c r="L473" t="s">
        <v>86</v>
      </c>
      <c r="M473" t="s">
        <v>87</v>
      </c>
      <c r="N473">
        <v>2</v>
      </c>
      <c r="O473" s="1">
        <v>44508.465717592589</v>
      </c>
      <c r="P473" s="1">
        <v>44508.647662037038</v>
      </c>
      <c r="Q473">
        <v>15373</v>
      </c>
      <c r="R473">
        <v>347</v>
      </c>
      <c r="S473" t="b">
        <v>0</v>
      </c>
      <c r="T473" t="s">
        <v>88</v>
      </c>
      <c r="U473" t="b">
        <v>0</v>
      </c>
      <c r="V473" t="s">
        <v>131</v>
      </c>
      <c r="W473" s="1">
        <v>44508.523125</v>
      </c>
      <c r="X473">
        <v>235</v>
      </c>
      <c r="Y473">
        <v>21</v>
      </c>
      <c r="Z473">
        <v>0</v>
      </c>
      <c r="AA473">
        <v>21</v>
      </c>
      <c r="AB473">
        <v>0</v>
      </c>
      <c r="AC473">
        <v>18</v>
      </c>
      <c r="AD473">
        <v>7</v>
      </c>
      <c r="AE473">
        <v>0</v>
      </c>
      <c r="AF473">
        <v>0</v>
      </c>
      <c r="AG473">
        <v>0</v>
      </c>
      <c r="AH473" t="s">
        <v>118</v>
      </c>
      <c r="AI473" s="1">
        <v>44508.647662037038</v>
      </c>
      <c r="AJ473">
        <v>98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>
      <c r="A474" t="s">
        <v>1087</v>
      </c>
      <c r="B474" t="s">
        <v>80</v>
      </c>
      <c r="C474" t="s">
        <v>1073</v>
      </c>
      <c r="D474" t="s">
        <v>82</v>
      </c>
      <c r="E474" s="2" t="str">
        <f>HYPERLINK("capsilon://?command=openfolder&amp;siteaddress=FAM.docvelocity-na8.net&amp;folderid=FXC5681D15-43F8-7088-BAB2-2C98DCEA6C92","FX21113234")</f>
        <v>FX21113234</v>
      </c>
      <c r="F474" t="s">
        <v>19</v>
      </c>
      <c r="G474" t="s">
        <v>19</v>
      </c>
      <c r="H474" t="s">
        <v>83</v>
      </c>
      <c r="I474" t="s">
        <v>1088</v>
      </c>
      <c r="J474">
        <v>28</v>
      </c>
      <c r="K474" t="s">
        <v>85</v>
      </c>
      <c r="L474" t="s">
        <v>86</v>
      </c>
      <c r="M474" t="s">
        <v>87</v>
      </c>
      <c r="N474">
        <v>2</v>
      </c>
      <c r="O474" s="1">
        <v>44508.465995370374</v>
      </c>
      <c r="P474" s="1">
        <v>44508.648645833331</v>
      </c>
      <c r="Q474">
        <v>15547</v>
      </c>
      <c r="R474">
        <v>234</v>
      </c>
      <c r="S474" t="b">
        <v>0</v>
      </c>
      <c r="T474" t="s">
        <v>88</v>
      </c>
      <c r="U474" t="b">
        <v>0</v>
      </c>
      <c r="V474" t="s">
        <v>131</v>
      </c>
      <c r="W474" s="1">
        <v>44508.524861111109</v>
      </c>
      <c r="X474">
        <v>149</v>
      </c>
      <c r="Y474">
        <v>21</v>
      </c>
      <c r="Z474">
        <v>0</v>
      </c>
      <c r="AA474">
        <v>21</v>
      </c>
      <c r="AB474">
        <v>0</v>
      </c>
      <c r="AC474">
        <v>19</v>
      </c>
      <c r="AD474">
        <v>7</v>
      </c>
      <c r="AE474">
        <v>0</v>
      </c>
      <c r="AF474">
        <v>0</v>
      </c>
      <c r="AG474">
        <v>0</v>
      </c>
      <c r="AH474" t="s">
        <v>118</v>
      </c>
      <c r="AI474" s="1">
        <v>44508.648645833331</v>
      </c>
      <c r="AJ474">
        <v>85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>
      <c r="A475" t="s">
        <v>1089</v>
      </c>
      <c r="B475" t="s">
        <v>80</v>
      </c>
      <c r="C475" t="s">
        <v>1073</v>
      </c>
      <c r="D475" t="s">
        <v>82</v>
      </c>
      <c r="E475" s="2" t="str">
        <f>HYPERLINK("capsilon://?command=openfolder&amp;siteaddress=FAM.docvelocity-na8.net&amp;folderid=FXC5681D15-43F8-7088-BAB2-2C98DCEA6C92","FX21113234")</f>
        <v>FX21113234</v>
      </c>
      <c r="F475" t="s">
        <v>19</v>
      </c>
      <c r="G475" t="s">
        <v>19</v>
      </c>
      <c r="H475" t="s">
        <v>83</v>
      </c>
      <c r="I475" t="s">
        <v>1090</v>
      </c>
      <c r="J475">
        <v>28</v>
      </c>
      <c r="K475" t="s">
        <v>85</v>
      </c>
      <c r="L475" t="s">
        <v>86</v>
      </c>
      <c r="M475" t="s">
        <v>87</v>
      </c>
      <c r="N475">
        <v>2</v>
      </c>
      <c r="O475" s="1">
        <v>44508.46603009259</v>
      </c>
      <c r="P475" s="1">
        <v>44508.651898148149</v>
      </c>
      <c r="Q475">
        <v>15552</v>
      </c>
      <c r="R475">
        <v>507</v>
      </c>
      <c r="S475" t="b">
        <v>0</v>
      </c>
      <c r="T475" t="s">
        <v>88</v>
      </c>
      <c r="U475" t="b">
        <v>0</v>
      </c>
      <c r="V475" t="s">
        <v>131</v>
      </c>
      <c r="W475" s="1">
        <v>44508.526736111111</v>
      </c>
      <c r="X475">
        <v>161</v>
      </c>
      <c r="Y475">
        <v>21</v>
      </c>
      <c r="Z475">
        <v>0</v>
      </c>
      <c r="AA475">
        <v>21</v>
      </c>
      <c r="AB475">
        <v>0</v>
      </c>
      <c r="AC475">
        <v>19</v>
      </c>
      <c r="AD475">
        <v>7</v>
      </c>
      <c r="AE475">
        <v>0</v>
      </c>
      <c r="AF475">
        <v>0</v>
      </c>
      <c r="AG475">
        <v>0</v>
      </c>
      <c r="AH475" t="s">
        <v>606</v>
      </c>
      <c r="AI475" s="1">
        <v>44508.651898148149</v>
      </c>
      <c r="AJ475">
        <v>323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7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>
      <c r="A476" t="s">
        <v>1091</v>
      </c>
      <c r="B476" t="s">
        <v>80</v>
      </c>
      <c r="C476" t="s">
        <v>1073</v>
      </c>
      <c r="D476" t="s">
        <v>82</v>
      </c>
      <c r="E476" s="2" t="str">
        <f>HYPERLINK("capsilon://?command=openfolder&amp;siteaddress=FAM.docvelocity-na8.net&amp;folderid=FXC5681D15-43F8-7088-BAB2-2C98DCEA6C92","FX21113234")</f>
        <v>FX21113234</v>
      </c>
      <c r="F476" t="s">
        <v>19</v>
      </c>
      <c r="G476" t="s">
        <v>19</v>
      </c>
      <c r="H476" t="s">
        <v>83</v>
      </c>
      <c r="I476" t="s">
        <v>1092</v>
      </c>
      <c r="J476">
        <v>28</v>
      </c>
      <c r="K476" t="s">
        <v>85</v>
      </c>
      <c r="L476" t="s">
        <v>86</v>
      </c>
      <c r="M476" t="s">
        <v>87</v>
      </c>
      <c r="N476">
        <v>2</v>
      </c>
      <c r="O476" s="1">
        <v>44508.466331018521</v>
      </c>
      <c r="P476" s="1">
        <v>44508.649583333332</v>
      </c>
      <c r="Q476">
        <v>15475</v>
      </c>
      <c r="R476">
        <v>358</v>
      </c>
      <c r="S476" t="b">
        <v>0</v>
      </c>
      <c r="T476" t="s">
        <v>88</v>
      </c>
      <c r="U476" t="b">
        <v>0</v>
      </c>
      <c r="V476" t="s">
        <v>131</v>
      </c>
      <c r="W476" s="1">
        <v>44508.529965277776</v>
      </c>
      <c r="X476">
        <v>278</v>
      </c>
      <c r="Y476">
        <v>21</v>
      </c>
      <c r="Z476">
        <v>0</v>
      </c>
      <c r="AA476">
        <v>21</v>
      </c>
      <c r="AB476">
        <v>0</v>
      </c>
      <c r="AC476">
        <v>18</v>
      </c>
      <c r="AD476">
        <v>7</v>
      </c>
      <c r="AE476">
        <v>0</v>
      </c>
      <c r="AF476">
        <v>0</v>
      </c>
      <c r="AG476">
        <v>0</v>
      </c>
      <c r="AH476" t="s">
        <v>118</v>
      </c>
      <c r="AI476" s="1">
        <v>44508.649583333332</v>
      </c>
      <c r="AJ476">
        <v>80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7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>
      <c r="A477" t="s">
        <v>1093</v>
      </c>
      <c r="B477" t="s">
        <v>80</v>
      </c>
      <c r="C477" t="s">
        <v>1073</v>
      </c>
      <c r="D477" t="s">
        <v>82</v>
      </c>
      <c r="E477" s="2" t="str">
        <f>HYPERLINK("capsilon://?command=openfolder&amp;siteaddress=FAM.docvelocity-na8.net&amp;folderid=FXC5681D15-43F8-7088-BAB2-2C98DCEA6C92","FX21113234")</f>
        <v>FX21113234</v>
      </c>
      <c r="F477" t="s">
        <v>19</v>
      </c>
      <c r="G477" t="s">
        <v>19</v>
      </c>
      <c r="H477" t="s">
        <v>83</v>
      </c>
      <c r="I477" t="s">
        <v>1094</v>
      </c>
      <c r="J477">
        <v>38</v>
      </c>
      <c r="K477" t="s">
        <v>85</v>
      </c>
      <c r="L477" t="s">
        <v>86</v>
      </c>
      <c r="M477" t="s">
        <v>87</v>
      </c>
      <c r="N477">
        <v>2</v>
      </c>
      <c r="O477" s="1">
        <v>44508.466493055559</v>
      </c>
      <c r="P477" s="1">
        <v>44508.651400462964</v>
      </c>
      <c r="Q477">
        <v>15241</v>
      </c>
      <c r="R477">
        <v>735</v>
      </c>
      <c r="S477" t="b">
        <v>0</v>
      </c>
      <c r="T477" t="s">
        <v>88</v>
      </c>
      <c r="U477" t="b">
        <v>0</v>
      </c>
      <c r="V477" t="s">
        <v>89</v>
      </c>
      <c r="W477" s="1">
        <v>44508.535277777781</v>
      </c>
      <c r="X477">
        <v>579</v>
      </c>
      <c r="Y477">
        <v>54</v>
      </c>
      <c r="Z477">
        <v>0</v>
      </c>
      <c r="AA477">
        <v>54</v>
      </c>
      <c r="AB477">
        <v>0</v>
      </c>
      <c r="AC477">
        <v>40</v>
      </c>
      <c r="AD477">
        <v>-16</v>
      </c>
      <c r="AE477">
        <v>0</v>
      </c>
      <c r="AF477">
        <v>0</v>
      </c>
      <c r="AG477">
        <v>0</v>
      </c>
      <c r="AH477" t="s">
        <v>118</v>
      </c>
      <c r="AI477" s="1">
        <v>44508.651400462964</v>
      </c>
      <c r="AJ477">
        <v>156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-16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>
      <c r="A478" t="s">
        <v>1095</v>
      </c>
      <c r="B478" t="s">
        <v>80</v>
      </c>
      <c r="C478" t="s">
        <v>1073</v>
      </c>
      <c r="D478" t="s">
        <v>82</v>
      </c>
      <c r="E478" s="2" t="str">
        <f>HYPERLINK("capsilon://?command=openfolder&amp;siteaddress=FAM.docvelocity-na8.net&amp;folderid=FXC5681D15-43F8-7088-BAB2-2C98DCEA6C92","FX21113234")</f>
        <v>FX21113234</v>
      </c>
      <c r="F478" t="s">
        <v>19</v>
      </c>
      <c r="G478" t="s">
        <v>19</v>
      </c>
      <c r="H478" t="s">
        <v>83</v>
      </c>
      <c r="I478" t="s">
        <v>1096</v>
      </c>
      <c r="J478">
        <v>28</v>
      </c>
      <c r="K478" t="s">
        <v>85</v>
      </c>
      <c r="L478" t="s">
        <v>86</v>
      </c>
      <c r="M478" t="s">
        <v>87</v>
      </c>
      <c r="N478">
        <v>2</v>
      </c>
      <c r="O478" s="1">
        <v>44508.466770833336</v>
      </c>
      <c r="P478" s="1">
        <v>44508.652511574073</v>
      </c>
      <c r="Q478">
        <v>15796</v>
      </c>
      <c r="R478">
        <v>252</v>
      </c>
      <c r="S478" t="b">
        <v>0</v>
      </c>
      <c r="T478" t="s">
        <v>88</v>
      </c>
      <c r="U478" t="b">
        <v>0</v>
      </c>
      <c r="V478" t="s">
        <v>123</v>
      </c>
      <c r="W478" s="1">
        <v>44508.530972222223</v>
      </c>
      <c r="X478">
        <v>157</v>
      </c>
      <c r="Y478">
        <v>21</v>
      </c>
      <c r="Z478">
        <v>0</v>
      </c>
      <c r="AA478">
        <v>21</v>
      </c>
      <c r="AB478">
        <v>0</v>
      </c>
      <c r="AC478">
        <v>14</v>
      </c>
      <c r="AD478">
        <v>7</v>
      </c>
      <c r="AE478">
        <v>0</v>
      </c>
      <c r="AF478">
        <v>0</v>
      </c>
      <c r="AG478">
        <v>0</v>
      </c>
      <c r="AH478" t="s">
        <v>118</v>
      </c>
      <c r="AI478" s="1">
        <v>44508.652511574073</v>
      </c>
      <c r="AJ478">
        <v>95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>
      <c r="A479" t="s">
        <v>1097</v>
      </c>
      <c r="B479" t="s">
        <v>80</v>
      </c>
      <c r="C479" t="s">
        <v>1073</v>
      </c>
      <c r="D479" t="s">
        <v>82</v>
      </c>
      <c r="E479" s="2" t="str">
        <f>HYPERLINK("capsilon://?command=openfolder&amp;siteaddress=FAM.docvelocity-na8.net&amp;folderid=FXC5681D15-43F8-7088-BAB2-2C98DCEA6C92","FX21113234")</f>
        <v>FX21113234</v>
      </c>
      <c r="F479" t="s">
        <v>19</v>
      </c>
      <c r="G479" t="s">
        <v>19</v>
      </c>
      <c r="H479" t="s">
        <v>83</v>
      </c>
      <c r="I479" t="s">
        <v>1098</v>
      </c>
      <c r="J479">
        <v>28</v>
      </c>
      <c r="K479" t="s">
        <v>85</v>
      </c>
      <c r="L479" t="s">
        <v>86</v>
      </c>
      <c r="M479" t="s">
        <v>87</v>
      </c>
      <c r="N479">
        <v>2</v>
      </c>
      <c r="O479" s="1">
        <v>44508.466932870368</v>
      </c>
      <c r="P479" s="1">
        <v>44508.653657407405</v>
      </c>
      <c r="Q479">
        <v>15831</v>
      </c>
      <c r="R479">
        <v>302</v>
      </c>
      <c r="S479" t="b">
        <v>0</v>
      </c>
      <c r="T479" t="s">
        <v>88</v>
      </c>
      <c r="U479" t="b">
        <v>0</v>
      </c>
      <c r="V479" t="s">
        <v>131</v>
      </c>
      <c r="W479" s="1">
        <v>44508.532233796293</v>
      </c>
      <c r="X479">
        <v>195</v>
      </c>
      <c r="Y479">
        <v>21</v>
      </c>
      <c r="Z479">
        <v>0</v>
      </c>
      <c r="AA479">
        <v>21</v>
      </c>
      <c r="AB479">
        <v>0</v>
      </c>
      <c r="AC479">
        <v>18</v>
      </c>
      <c r="AD479">
        <v>7</v>
      </c>
      <c r="AE479">
        <v>0</v>
      </c>
      <c r="AF479">
        <v>0</v>
      </c>
      <c r="AG479">
        <v>0</v>
      </c>
      <c r="AH479" t="s">
        <v>118</v>
      </c>
      <c r="AI479" s="1">
        <v>44508.653657407405</v>
      </c>
      <c r="AJ479">
        <v>98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7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>
      <c r="A480" t="s">
        <v>1099</v>
      </c>
      <c r="B480" t="s">
        <v>80</v>
      </c>
      <c r="C480" t="s">
        <v>1073</v>
      </c>
      <c r="D480" t="s">
        <v>82</v>
      </c>
      <c r="E480" s="2" t="str">
        <f>HYPERLINK("capsilon://?command=openfolder&amp;siteaddress=FAM.docvelocity-na8.net&amp;folderid=FXC5681D15-43F8-7088-BAB2-2C98DCEA6C92","FX21113234")</f>
        <v>FX21113234</v>
      </c>
      <c r="F480" t="s">
        <v>19</v>
      </c>
      <c r="G480" t="s">
        <v>19</v>
      </c>
      <c r="H480" t="s">
        <v>83</v>
      </c>
      <c r="I480" t="s">
        <v>1100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44508.467233796298</v>
      </c>
      <c r="P480" s="1">
        <v>44508.654710648145</v>
      </c>
      <c r="Q480">
        <v>15952</v>
      </c>
      <c r="R480">
        <v>246</v>
      </c>
      <c r="S480" t="b">
        <v>0</v>
      </c>
      <c r="T480" t="s">
        <v>88</v>
      </c>
      <c r="U480" t="b">
        <v>0</v>
      </c>
      <c r="V480" t="s">
        <v>123</v>
      </c>
      <c r="W480" s="1">
        <v>44508.532789351855</v>
      </c>
      <c r="X480">
        <v>156</v>
      </c>
      <c r="Y480">
        <v>21</v>
      </c>
      <c r="Z480">
        <v>0</v>
      </c>
      <c r="AA480">
        <v>21</v>
      </c>
      <c r="AB480">
        <v>0</v>
      </c>
      <c r="AC480">
        <v>9</v>
      </c>
      <c r="AD480">
        <v>7</v>
      </c>
      <c r="AE480">
        <v>0</v>
      </c>
      <c r="AF480">
        <v>0</v>
      </c>
      <c r="AG480">
        <v>0</v>
      </c>
      <c r="AH480" t="s">
        <v>118</v>
      </c>
      <c r="AI480" s="1">
        <v>44508.654710648145</v>
      </c>
      <c r="AJ480">
        <v>90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>
      <c r="A481" t="s">
        <v>1101</v>
      </c>
      <c r="B481" t="s">
        <v>80</v>
      </c>
      <c r="C481" t="s">
        <v>1073</v>
      </c>
      <c r="D481" t="s">
        <v>82</v>
      </c>
      <c r="E481" s="2" t="str">
        <f>HYPERLINK("capsilon://?command=openfolder&amp;siteaddress=FAM.docvelocity-na8.net&amp;folderid=FXC5681D15-43F8-7088-BAB2-2C98DCEA6C92","FX21113234")</f>
        <v>FX21113234</v>
      </c>
      <c r="F481" t="s">
        <v>19</v>
      </c>
      <c r="G481" t="s">
        <v>19</v>
      </c>
      <c r="H481" t="s">
        <v>83</v>
      </c>
      <c r="I481" t="s">
        <v>1102</v>
      </c>
      <c r="J481">
        <v>32</v>
      </c>
      <c r="K481" t="s">
        <v>85</v>
      </c>
      <c r="L481" t="s">
        <v>86</v>
      </c>
      <c r="M481" t="s">
        <v>87</v>
      </c>
      <c r="N481">
        <v>2</v>
      </c>
      <c r="O481" s="1">
        <v>44508.467523148145</v>
      </c>
      <c r="P481" s="1">
        <v>44508.656053240738</v>
      </c>
      <c r="Q481">
        <v>15715</v>
      </c>
      <c r="R481">
        <v>574</v>
      </c>
      <c r="S481" t="b">
        <v>0</v>
      </c>
      <c r="T481" t="s">
        <v>88</v>
      </c>
      <c r="U481" t="b">
        <v>0</v>
      </c>
      <c r="V481" t="s">
        <v>131</v>
      </c>
      <c r="W481" s="1">
        <v>44508.536990740744</v>
      </c>
      <c r="X481">
        <v>410</v>
      </c>
      <c r="Y481">
        <v>50</v>
      </c>
      <c r="Z481">
        <v>0</v>
      </c>
      <c r="AA481">
        <v>50</v>
      </c>
      <c r="AB481">
        <v>0</v>
      </c>
      <c r="AC481">
        <v>40</v>
      </c>
      <c r="AD481">
        <v>-18</v>
      </c>
      <c r="AE481">
        <v>0</v>
      </c>
      <c r="AF481">
        <v>0</v>
      </c>
      <c r="AG481">
        <v>0</v>
      </c>
      <c r="AH481" t="s">
        <v>118</v>
      </c>
      <c r="AI481" s="1">
        <v>44508.656053240738</v>
      </c>
      <c r="AJ481">
        <v>115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-19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>
      <c r="A482" t="s">
        <v>1103</v>
      </c>
      <c r="B482" t="s">
        <v>80</v>
      </c>
      <c r="C482" t="s">
        <v>1073</v>
      </c>
      <c r="D482" t="s">
        <v>82</v>
      </c>
      <c r="E482" s="2" t="str">
        <f>HYPERLINK("capsilon://?command=openfolder&amp;siteaddress=FAM.docvelocity-na8.net&amp;folderid=FXC5681D15-43F8-7088-BAB2-2C98DCEA6C92","FX21113234")</f>
        <v>FX21113234</v>
      </c>
      <c r="F482" t="s">
        <v>19</v>
      </c>
      <c r="G482" t="s">
        <v>19</v>
      </c>
      <c r="H482" t="s">
        <v>83</v>
      </c>
      <c r="I482" t="s">
        <v>1104</v>
      </c>
      <c r="J482">
        <v>46</v>
      </c>
      <c r="K482" t="s">
        <v>85</v>
      </c>
      <c r="L482" t="s">
        <v>86</v>
      </c>
      <c r="M482" t="s">
        <v>87</v>
      </c>
      <c r="N482">
        <v>2</v>
      </c>
      <c r="O482" s="1">
        <v>44508.468194444446</v>
      </c>
      <c r="P482" s="1">
        <v>44508.667650462965</v>
      </c>
      <c r="Q482">
        <v>16132</v>
      </c>
      <c r="R482">
        <v>1101</v>
      </c>
      <c r="S482" t="b">
        <v>0</v>
      </c>
      <c r="T482" t="s">
        <v>88</v>
      </c>
      <c r="U482" t="b">
        <v>0</v>
      </c>
      <c r="V482" t="s">
        <v>123</v>
      </c>
      <c r="W482" s="1">
        <v>44508.535185185188</v>
      </c>
      <c r="X482">
        <v>206</v>
      </c>
      <c r="Y482">
        <v>47</v>
      </c>
      <c r="Z482">
        <v>0</v>
      </c>
      <c r="AA482">
        <v>47</v>
      </c>
      <c r="AB482">
        <v>0</v>
      </c>
      <c r="AC482">
        <v>23</v>
      </c>
      <c r="AD482">
        <v>-1</v>
      </c>
      <c r="AE482">
        <v>0</v>
      </c>
      <c r="AF482">
        <v>0</v>
      </c>
      <c r="AG482">
        <v>0</v>
      </c>
      <c r="AH482" t="s">
        <v>606</v>
      </c>
      <c r="AI482" s="1">
        <v>44508.667650462965</v>
      </c>
      <c r="AJ482">
        <v>366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-2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>
      <c r="A483" t="s">
        <v>1105</v>
      </c>
      <c r="B483" t="s">
        <v>80</v>
      </c>
      <c r="C483" t="s">
        <v>1073</v>
      </c>
      <c r="D483" t="s">
        <v>82</v>
      </c>
      <c r="E483" s="2" t="str">
        <f>HYPERLINK("capsilon://?command=openfolder&amp;siteaddress=FAM.docvelocity-na8.net&amp;folderid=FXC5681D15-43F8-7088-BAB2-2C98DCEA6C92","FX21113234")</f>
        <v>FX21113234</v>
      </c>
      <c r="F483" t="s">
        <v>19</v>
      </c>
      <c r="G483" t="s">
        <v>19</v>
      </c>
      <c r="H483" t="s">
        <v>83</v>
      </c>
      <c r="I483" t="s">
        <v>1106</v>
      </c>
      <c r="J483">
        <v>46</v>
      </c>
      <c r="K483" t="s">
        <v>85</v>
      </c>
      <c r="L483" t="s">
        <v>86</v>
      </c>
      <c r="M483" t="s">
        <v>87</v>
      </c>
      <c r="N483">
        <v>2</v>
      </c>
      <c r="O483" s="1">
        <v>44508.468692129631</v>
      </c>
      <c r="P483" s="1">
        <v>44508.658622685187</v>
      </c>
      <c r="Q483">
        <v>15911</v>
      </c>
      <c r="R483">
        <v>499</v>
      </c>
      <c r="S483" t="b">
        <v>0</v>
      </c>
      <c r="T483" t="s">
        <v>88</v>
      </c>
      <c r="U483" t="b">
        <v>0</v>
      </c>
      <c r="V483" t="s">
        <v>393</v>
      </c>
      <c r="W483" s="1">
        <v>44508.536122685182</v>
      </c>
      <c r="X483">
        <v>278</v>
      </c>
      <c r="Y483">
        <v>47</v>
      </c>
      <c r="Z483">
        <v>0</v>
      </c>
      <c r="AA483">
        <v>47</v>
      </c>
      <c r="AB483">
        <v>0</v>
      </c>
      <c r="AC483">
        <v>21</v>
      </c>
      <c r="AD483">
        <v>-1</v>
      </c>
      <c r="AE483">
        <v>0</v>
      </c>
      <c r="AF483">
        <v>0</v>
      </c>
      <c r="AG483">
        <v>0</v>
      </c>
      <c r="AH483" t="s">
        <v>118</v>
      </c>
      <c r="AI483" s="1">
        <v>44508.658622685187</v>
      </c>
      <c r="AJ483">
        <v>221</v>
      </c>
      <c r="AK483">
        <v>2</v>
      </c>
      <c r="AL483">
        <v>0</v>
      </c>
      <c r="AM483">
        <v>2</v>
      </c>
      <c r="AN483">
        <v>0</v>
      </c>
      <c r="AO483">
        <v>3</v>
      </c>
      <c r="AP483">
        <v>-3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>
      <c r="A484" t="s">
        <v>1107</v>
      </c>
      <c r="B484" t="s">
        <v>80</v>
      </c>
      <c r="C484" t="s">
        <v>1073</v>
      </c>
      <c r="D484" t="s">
        <v>82</v>
      </c>
      <c r="E484" s="2" t="str">
        <f>HYPERLINK("capsilon://?command=openfolder&amp;siteaddress=FAM.docvelocity-na8.net&amp;folderid=FXC5681D15-43F8-7088-BAB2-2C98DCEA6C92","FX21113234")</f>
        <v>FX21113234</v>
      </c>
      <c r="F484" t="s">
        <v>19</v>
      </c>
      <c r="G484" t="s">
        <v>19</v>
      </c>
      <c r="H484" t="s">
        <v>83</v>
      </c>
      <c r="I484" t="s">
        <v>1108</v>
      </c>
      <c r="J484">
        <v>41</v>
      </c>
      <c r="K484" t="s">
        <v>85</v>
      </c>
      <c r="L484" t="s">
        <v>86</v>
      </c>
      <c r="M484" t="s">
        <v>87</v>
      </c>
      <c r="N484">
        <v>2</v>
      </c>
      <c r="O484" s="1">
        <v>44508.469178240739</v>
      </c>
      <c r="P484" s="1">
        <v>44508.665567129632</v>
      </c>
      <c r="Q484">
        <v>16277</v>
      </c>
      <c r="R484">
        <v>691</v>
      </c>
      <c r="S484" t="b">
        <v>0</v>
      </c>
      <c r="T484" t="s">
        <v>88</v>
      </c>
      <c r="U484" t="b">
        <v>0</v>
      </c>
      <c r="V484" t="s">
        <v>123</v>
      </c>
      <c r="W484" s="1">
        <v>44508.537164351852</v>
      </c>
      <c r="X484">
        <v>170</v>
      </c>
      <c r="Y484">
        <v>39</v>
      </c>
      <c r="Z484">
        <v>0</v>
      </c>
      <c r="AA484">
        <v>39</v>
      </c>
      <c r="AB484">
        <v>0</v>
      </c>
      <c r="AC484">
        <v>20</v>
      </c>
      <c r="AD484">
        <v>2</v>
      </c>
      <c r="AE484">
        <v>0</v>
      </c>
      <c r="AF484">
        <v>0</v>
      </c>
      <c r="AG484">
        <v>0</v>
      </c>
      <c r="AH484" t="s">
        <v>118</v>
      </c>
      <c r="AI484" s="1">
        <v>44508.665567129632</v>
      </c>
      <c r="AJ484">
        <v>122</v>
      </c>
      <c r="AK484">
        <v>2</v>
      </c>
      <c r="AL484">
        <v>0</v>
      </c>
      <c r="AM484">
        <v>2</v>
      </c>
      <c r="AN484">
        <v>0</v>
      </c>
      <c r="AO484">
        <v>2</v>
      </c>
      <c r="AP484">
        <v>0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>
      <c r="A485" t="s">
        <v>1109</v>
      </c>
      <c r="B485" t="s">
        <v>80</v>
      </c>
      <c r="C485" t="s">
        <v>1073</v>
      </c>
      <c r="D485" t="s">
        <v>82</v>
      </c>
      <c r="E485" s="2" t="str">
        <f>HYPERLINK("capsilon://?command=openfolder&amp;siteaddress=FAM.docvelocity-na8.net&amp;folderid=FXC5681D15-43F8-7088-BAB2-2C98DCEA6C92","FX21113234")</f>
        <v>FX21113234</v>
      </c>
      <c r="F485" t="s">
        <v>19</v>
      </c>
      <c r="G485" t="s">
        <v>19</v>
      </c>
      <c r="H485" t="s">
        <v>83</v>
      </c>
      <c r="I485" t="s">
        <v>1110</v>
      </c>
      <c r="J485">
        <v>28</v>
      </c>
      <c r="K485" t="s">
        <v>85</v>
      </c>
      <c r="L485" t="s">
        <v>86</v>
      </c>
      <c r="M485" t="s">
        <v>87</v>
      </c>
      <c r="N485">
        <v>2</v>
      </c>
      <c r="O485" s="1">
        <v>44508.46943287037</v>
      </c>
      <c r="P485" s="1">
        <v>44508.662847222222</v>
      </c>
      <c r="Q485">
        <v>16072</v>
      </c>
      <c r="R485">
        <v>639</v>
      </c>
      <c r="S485" t="b">
        <v>0</v>
      </c>
      <c r="T485" t="s">
        <v>88</v>
      </c>
      <c r="U485" t="b">
        <v>0</v>
      </c>
      <c r="V485" t="s">
        <v>94</v>
      </c>
      <c r="W485" s="1">
        <v>44508.538969907408</v>
      </c>
      <c r="X485">
        <v>320</v>
      </c>
      <c r="Y485">
        <v>21</v>
      </c>
      <c r="Z485">
        <v>0</v>
      </c>
      <c r="AA485">
        <v>21</v>
      </c>
      <c r="AB485">
        <v>0</v>
      </c>
      <c r="AC485">
        <v>19</v>
      </c>
      <c r="AD485">
        <v>7</v>
      </c>
      <c r="AE485">
        <v>0</v>
      </c>
      <c r="AF485">
        <v>0</v>
      </c>
      <c r="AG485">
        <v>0</v>
      </c>
      <c r="AH485" t="s">
        <v>106</v>
      </c>
      <c r="AI485" s="1">
        <v>44508.662847222222</v>
      </c>
      <c r="AJ485">
        <v>319</v>
      </c>
      <c r="AK485">
        <v>1</v>
      </c>
      <c r="AL485">
        <v>0</v>
      </c>
      <c r="AM485">
        <v>1</v>
      </c>
      <c r="AN485">
        <v>0</v>
      </c>
      <c r="AO485">
        <v>1</v>
      </c>
      <c r="AP485">
        <v>6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>
      <c r="A486" t="s">
        <v>1111</v>
      </c>
      <c r="B486" t="s">
        <v>80</v>
      </c>
      <c r="C486" t="s">
        <v>1073</v>
      </c>
      <c r="D486" t="s">
        <v>82</v>
      </c>
      <c r="E486" s="2" t="str">
        <f>HYPERLINK("capsilon://?command=openfolder&amp;siteaddress=FAM.docvelocity-na8.net&amp;folderid=FXC5681D15-43F8-7088-BAB2-2C98DCEA6C92","FX21113234")</f>
        <v>FX21113234</v>
      </c>
      <c r="F486" t="s">
        <v>19</v>
      </c>
      <c r="G486" t="s">
        <v>19</v>
      </c>
      <c r="H486" t="s">
        <v>83</v>
      </c>
      <c r="I486" t="s">
        <v>1112</v>
      </c>
      <c r="J486">
        <v>28</v>
      </c>
      <c r="K486" t="s">
        <v>85</v>
      </c>
      <c r="L486" t="s">
        <v>86</v>
      </c>
      <c r="M486" t="s">
        <v>87</v>
      </c>
      <c r="N486">
        <v>2</v>
      </c>
      <c r="O486" s="1">
        <v>44508.469768518517</v>
      </c>
      <c r="P486" s="1">
        <v>44508.666770833333</v>
      </c>
      <c r="Q486">
        <v>16607</v>
      </c>
      <c r="R486">
        <v>414</v>
      </c>
      <c r="S486" t="b">
        <v>0</v>
      </c>
      <c r="T486" t="s">
        <v>88</v>
      </c>
      <c r="U486" t="b">
        <v>0</v>
      </c>
      <c r="V486" t="s">
        <v>89</v>
      </c>
      <c r="W486" s="1">
        <v>44508.538877314815</v>
      </c>
      <c r="X486">
        <v>311</v>
      </c>
      <c r="Y486">
        <v>21</v>
      </c>
      <c r="Z486">
        <v>0</v>
      </c>
      <c r="AA486">
        <v>21</v>
      </c>
      <c r="AB486">
        <v>0</v>
      </c>
      <c r="AC486">
        <v>20</v>
      </c>
      <c r="AD486">
        <v>7</v>
      </c>
      <c r="AE486">
        <v>0</v>
      </c>
      <c r="AF486">
        <v>0</v>
      </c>
      <c r="AG486">
        <v>0</v>
      </c>
      <c r="AH486" t="s">
        <v>118</v>
      </c>
      <c r="AI486" s="1">
        <v>44508.666770833333</v>
      </c>
      <c r="AJ486">
        <v>103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6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>
      <c r="A487" t="s">
        <v>1113</v>
      </c>
      <c r="B487" t="s">
        <v>80</v>
      </c>
      <c r="C487" t="s">
        <v>1073</v>
      </c>
      <c r="D487" t="s">
        <v>82</v>
      </c>
      <c r="E487" s="2" t="str">
        <f>HYPERLINK("capsilon://?command=openfolder&amp;siteaddress=FAM.docvelocity-na8.net&amp;folderid=FXC5681D15-43F8-7088-BAB2-2C98DCEA6C92","FX21113234")</f>
        <v>FX21113234</v>
      </c>
      <c r="F487" t="s">
        <v>19</v>
      </c>
      <c r="G487" t="s">
        <v>19</v>
      </c>
      <c r="H487" t="s">
        <v>83</v>
      </c>
      <c r="I487" t="s">
        <v>1114</v>
      </c>
      <c r="J487">
        <v>41</v>
      </c>
      <c r="K487" t="s">
        <v>85</v>
      </c>
      <c r="L487" t="s">
        <v>86</v>
      </c>
      <c r="M487" t="s">
        <v>87</v>
      </c>
      <c r="N487">
        <v>2</v>
      </c>
      <c r="O487" s="1">
        <v>44508.469837962963</v>
      </c>
      <c r="P487" s="1">
        <v>44508.668553240743</v>
      </c>
      <c r="Q487">
        <v>16784</v>
      </c>
      <c r="R487">
        <v>385</v>
      </c>
      <c r="S487" t="b">
        <v>0</v>
      </c>
      <c r="T487" t="s">
        <v>88</v>
      </c>
      <c r="U487" t="b">
        <v>0</v>
      </c>
      <c r="V487" t="s">
        <v>393</v>
      </c>
      <c r="W487" s="1">
        <v>44508.538819444446</v>
      </c>
      <c r="X487">
        <v>232</v>
      </c>
      <c r="Y487">
        <v>39</v>
      </c>
      <c r="Z487">
        <v>0</v>
      </c>
      <c r="AA487">
        <v>39</v>
      </c>
      <c r="AB487">
        <v>0</v>
      </c>
      <c r="AC487">
        <v>17</v>
      </c>
      <c r="AD487">
        <v>2</v>
      </c>
      <c r="AE487">
        <v>0</v>
      </c>
      <c r="AF487">
        <v>0</v>
      </c>
      <c r="AG487">
        <v>0</v>
      </c>
      <c r="AH487" t="s">
        <v>118</v>
      </c>
      <c r="AI487" s="1">
        <v>44508.668553240743</v>
      </c>
      <c r="AJ487">
        <v>153</v>
      </c>
      <c r="AK487">
        <v>1</v>
      </c>
      <c r="AL487">
        <v>0</v>
      </c>
      <c r="AM487">
        <v>1</v>
      </c>
      <c r="AN487">
        <v>0</v>
      </c>
      <c r="AO487">
        <v>2</v>
      </c>
      <c r="AP487">
        <v>1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>
      <c r="A488" t="s">
        <v>1115</v>
      </c>
      <c r="B488" t="s">
        <v>80</v>
      </c>
      <c r="C488" t="s">
        <v>1073</v>
      </c>
      <c r="D488" t="s">
        <v>82</v>
      </c>
      <c r="E488" s="2" t="str">
        <f>HYPERLINK("capsilon://?command=openfolder&amp;siteaddress=FAM.docvelocity-na8.net&amp;folderid=FXC5681D15-43F8-7088-BAB2-2C98DCEA6C92","FX21113234")</f>
        <v>FX21113234</v>
      </c>
      <c r="F488" t="s">
        <v>19</v>
      </c>
      <c r="G488" t="s">
        <v>19</v>
      </c>
      <c r="H488" t="s">
        <v>83</v>
      </c>
      <c r="I488" t="s">
        <v>1116</v>
      </c>
      <c r="J488">
        <v>28</v>
      </c>
      <c r="K488" t="s">
        <v>85</v>
      </c>
      <c r="L488" t="s">
        <v>86</v>
      </c>
      <c r="M488" t="s">
        <v>87</v>
      </c>
      <c r="N488">
        <v>2</v>
      </c>
      <c r="O488" s="1">
        <v>44508.470092592594</v>
      </c>
      <c r="P488" s="1">
        <v>44508.669768518521</v>
      </c>
      <c r="Q488">
        <v>16902</v>
      </c>
      <c r="R488">
        <v>350</v>
      </c>
      <c r="S488" t="b">
        <v>0</v>
      </c>
      <c r="T488" t="s">
        <v>88</v>
      </c>
      <c r="U488" t="b">
        <v>0</v>
      </c>
      <c r="V488" t="s">
        <v>131</v>
      </c>
      <c r="W488" s="1">
        <v>44508.538935185185</v>
      </c>
      <c r="X488">
        <v>167</v>
      </c>
      <c r="Y488">
        <v>21</v>
      </c>
      <c r="Z488">
        <v>0</v>
      </c>
      <c r="AA488">
        <v>21</v>
      </c>
      <c r="AB488">
        <v>0</v>
      </c>
      <c r="AC488">
        <v>19</v>
      </c>
      <c r="AD488">
        <v>7</v>
      </c>
      <c r="AE488">
        <v>0</v>
      </c>
      <c r="AF488">
        <v>0</v>
      </c>
      <c r="AG488">
        <v>0</v>
      </c>
      <c r="AH488" t="s">
        <v>606</v>
      </c>
      <c r="AI488" s="1">
        <v>44508.669768518521</v>
      </c>
      <c r="AJ488">
        <v>183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>
      <c r="A489" t="s">
        <v>1117</v>
      </c>
      <c r="B489" t="s">
        <v>80</v>
      </c>
      <c r="C489" t="s">
        <v>1073</v>
      </c>
      <c r="D489" t="s">
        <v>82</v>
      </c>
      <c r="E489" s="2" t="str">
        <f>HYPERLINK("capsilon://?command=openfolder&amp;siteaddress=FAM.docvelocity-na8.net&amp;folderid=FXC5681D15-43F8-7088-BAB2-2C98DCEA6C92","FX21113234")</f>
        <v>FX21113234</v>
      </c>
      <c r="F489" t="s">
        <v>19</v>
      </c>
      <c r="G489" t="s">
        <v>19</v>
      </c>
      <c r="H489" t="s">
        <v>83</v>
      </c>
      <c r="I489" t="s">
        <v>1118</v>
      </c>
      <c r="J489">
        <v>28</v>
      </c>
      <c r="K489" t="s">
        <v>85</v>
      </c>
      <c r="L489" t="s">
        <v>86</v>
      </c>
      <c r="M489" t="s">
        <v>87</v>
      </c>
      <c r="N489">
        <v>2</v>
      </c>
      <c r="O489" s="1">
        <v>44508.470266203702</v>
      </c>
      <c r="P489" s="1">
        <v>44508.66946759259</v>
      </c>
      <c r="Q489">
        <v>16988</v>
      </c>
      <c r="R489">
        <v>223</v>
      </c>
      <c r="S489" t="b">
        <v>0</v>
      </c>
      <c r="T489" t="s">
        <v>88</v>
      </c>
      <c r="U489" t="b">
        <v>0</v>
      </c>
      <c r="V489" t="s">
        <v>123</v>
      </c>
      <c r="W489" s="1">
        <v>44508.538854166669</v>
      </c>
      <c r="X489">
        <v>145</v>
      </c>
      <c r="Y489">
        <v>21</v>
      </c>
      <c r="Z489">
        <v>0</v>
      </c>
      <c r="AA489">
        <v>21</v>
      </c>
      <c r="AB489">
        <v>0</v>
      </c>
      <c r="AC489">
        <v>9</v>
      </c>
      <c r="AD489">
        <v>7</v>
      </c>
      <c r="AE489">
        <v>0</v>
      </c>
      <c r="AF489">
        <v>0</v>
      </c>
      <c r="AG489">
        <v>0</v>
      </c>
      <c r="AH489" t="s">
        <v>118</v>
      </c>
      <c r="AI489" s="1">
        <v>44508.66946759259</v>
      </c>
      <c r="AJ489">
        <v>78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7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>
      <c r="A490" t="s">
        <v>1119</v>
      </c>
      <c r="B490" t="s">
        <v>80</v>
      </c>
      <c r="C490" t="s">
        <v>1073</v>
      </c>
      <c r="D490" t="s">
        <v>82</v>
      </c>
      <c r="E490" s="2" t="str">
        <f>HYPERLINK("capsilon://?command=openfolder&amp;siteaddress=FAM.docvelocity-na8.net&amp;folderid=FXC5681D15-43F8-7088-BAB2-2C98DCEA6C92","FX21113234")</f>
        <v>FX21113234</v>
      </c>
      <c r="F490" t="s">
        <v>19</v>
      </c>
      <c r="G490" t="s">
        <v>19</v>
      </c>
      <c r="H490" t="s">
        <v>83</v>
      </c>
      <c r="I490" t="s">
        <v>1120</v>
      </c>
      <c r="J490">
        <v>38</v>
      </c>
      <c r="K490" t="s">
        <v>85</v>
      </c>
      <c r="L490" t="s">
        <v>86</v>
      </c>
      <c r="M490" t="s">
        <v>87</v>
      </c>
      <c r="N490">
        <v>2</v>
      </c>
      <c r="O490" s="1">
        <v>44508.470694444448</v>
      </c>
      <c r="P490" s="1">
        <v>44508.670798611114</v>
      </c>
      <c r="Q490">
        <v>16824</v>
      </c>
      <c r="R490">
        <v>465</v>
      </c>
      <c r="S490" t="b">
        <v>0</v>
      </c>
      <c r="T490" t="s">
        <v>88</v>
      </c>
      <c r="U490" t="b">
        <v>0</v>
      </c>
      <c r="V490" t="s">
        <v>94</v>
      </c>
      <c r="W490" s="1">
        <v>44508.542928240742</v>
      </c>
      <c r="X490">
        <v>341</v>
      </c>
      <c r="Y490">
        <v>51</v>
      </c>
      <c r="Z490">
        <v>0</v>
      </c>
      <c r="AA490">
        <v>51</v>
      </c>
      <c r="AB490">
        <v>0</v>
      </c>
      <c r="AC490">
        <v>35</v>
      </c>
      <c r="AD490">
        <v>-13</v>
      </c>
      <c r="AE490">
        <v>0</v>
      </c>
      <c r="AF490">
        <v>0</v>
      </c>
      <c r="AG490">
        <v>0</v>
      </c>
      <c r="AH490" t="s">
        <v>118</v>
      </c>
      <c r="AI490" s="1">
        <v>44508.670798611114</v>
      </c>
      <c r="AJ490">
        <v>114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-13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>
      <c r="A491" t="s">
        <v>1121</v>
      </c>
      <c r="B491" t="s">
        <v>80</v>
      </c>
      <c r="C491" t="s">
        <v>1073</v>
      </c>
      <c r="D491" t="s">
        <v>82</v>
      </c>
      <c r="E491" s="2" t="str">
        <f>HYPERLINK("capsilon://?command=openfolder&amp;siteaddress=FAM.docvelocity-na8.net&amp;folderid=FXC5681D15-43F8-7088-BAB2-2C98DCEA6C92","FX21113234")</f>
        <v>FX21113234</v>
      </c>
      <c r="F491" t="s">
        <v>19</v>
      </c>
      <c r="G491" t="s">
        <v>19</v>
      </c>
      <c r="H491" t="s">
        <v>83</v>
      </c>
      <c r="I491" t="s">
        <v>1122</v>
      </c>
      <c r="J491">
        <v>28</v>
      </c>
      <c r="K491" t="s">
        <v>85</v>
      </c>
      <c r="L491" t="s">
        <v>86</v>
      </c>
      <c r="M491" t="s">
        <v>87</v>
      </c>
      <c r="N491">
        <v>2</v>
      </c>
      <c r="O491" s="1">
        <v>44508.470775462964</v>
      </c>
      <c r="P491" s="1">
        <v>44508.673449074071</v>
      </c>
      <c r="Q491">
        <v>16837</v>
      </c>
      <c r="R491">
        <v>674</v>
      </c>
      <c r="S491" t="b">
        <v>0</v>
      </c>
      <c r="T491" t="s">
        <v>88</v>
      </c>
      <c r="U491" t="b">
        <v>0</v>
      </c>
      <c r="V491" t="s">
        <v>123</v>
      </c>
      <c r="W491" s="1">
        <v>44508.542997685188</v>
      </c>
      <c r="X491">
        <v>357</v>
      </c>
      <c r="Y491">
        <v>21</v>
      </c>
      <c r="Z491">
        <v>0</v>
      </c>
      <c r="AA491">
        <v>21</v>
      </c>
      <c r="AB491">
        <v>0</v>
      </c>
      <c r="AC491">
        <v>20</v>
      </c>
      <c r="AD491">
        <v>7</v>
      </c>
      <c r="AE491">
        <v>0</v>
      </c>
      <c r="AF491">
        <v>0</v>
      </c>
      <c r="AG491">
        <v>0</v>
      </c>
      <c r="AH491" t="s">
        <v>606</v>
      </c>
      <c r="AI491" s="1">
        <v>44508.673449074071</v>
      </c>
      <c r="AJ491">
        <v>317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7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>
      <c r="A492" t="s">
        <v>1123</v>
      </c>
      <c r="B492" t="s">
        <v>80</v>
      </c>
      <c r="C492" t="s">
        <v>1073</v>
      </c>
      <c r="D492" t="s">
        <v>82</v>
      </c>
      <c r="E492" s="2" t="str">
        <f>HYPERLINK("capsilon://?command=openfolder&amp;siteaddress=FAM.docvelocity-na8.net&amp;folderid=FXC5681D15-43F8-7088-BAB2-2C98DCEA6C92","FX21113234")</f>
        <v>FX21113234</v>
      </c>
      <c r="F492" t="s">
        <v>19</v>
      </c>
      <c r="G492" t="s">
        <v>19</v>
      </c>
      <c r="H492" t="s">
        <v>83</v>
      </c>
      <c r="I492" t="s">
        <v>1124</v>
      </c>
      <c r="J492">
        <v>28</v>
      </c>
      <c r="K492" t="s">
        <v>85</v>
      </c>
      <c r="L492" t="s">
        <v>86</v>
      </c>
      <c r="M492" t="s">
        <v>87</v>
      </c>
      <c r="N492">
        <v>2</v>
      </c>
      <c r="O492" s="1">
        <v>44508.471053240741</v>
      </c>
      <c r="P492" s="1">
        <v>44508.672071759262</v>
      </c>
      <c r="Q492">
        <v>17058</v>
      </c>
      <c r="R492">
        <v>310</v>
      </c>
      <c r="S492" t="b">
        <v>0</v>
      </c>
      <c r="T492" t="s">
        <v>88</v>
      </c>
      <c r="U492" t="b">
        <v>0</v>
      </c>
      <c r="V492" t="s">
        <v>94</v>
      </c>
      <c r="W492" s="1">
        <v>44508.54451388889</v>
      </c>
      <c r="X492">
        <v>136</v>
      </c>
      <c r="Y492">
        <v>21</v>
      </c>
      <c r="Z492">
        <v>0</v>
      </c>
      <c r="AA492">
        <v>21</v>
      </c>
      <c r="AB492">
        <v>0</v>
      </c>
      <c r="AC492">
        <v>13</v>
      </c>
      <c r="AD492">
        <v>7</v>
      </c>
      <c r="AE492">
        <v>0</v>
      </c>
      <c r="AF492">
        <v>0</v>
      </c>
      <c r="AG492">
        <v>0</v>
      </c>
      <c r="AH492" t="s">
        <v>118</v>
      </c>
      <c r="AI492" s="1">
        <v>44508.672071759262</v>
      </c>
      <c r="AJ492">
        <v>109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7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>
      <c r="A493" t="s">
        <v>1125</v>
      </c>
      <c r="B493" t="s">
        <v>80</v>
      </c>
      <c r="C493" t="s">
        <v>1073</v>
      </c>
      <c r="D493" t="s">
        <v>82</v>
      </c>
      <c r="E493" s="2" t="str">
        <f>HYPERLINK("capsilon://?command=openfolder&amp;siteaddress=FAM.docvelocity-na8.net&amp;folderid=FXC5681D15-43F8-7088-BAB2-2C98DCEA6C92","FX21113234")</f>
        <v>FX21113234</v>
      </c>
      <c r="F493" t="s">
        <v>19</v>
      </c>
      <c r="G493" t="s">
        <v>19</v>
      </c>
      <c r="H493" t="s">
        <v>83</v>
      </c>
      <c r="I493" t="s">
        <v>1126</v>
      </c>
      <c r="J493">
        <v>32</v>
      </c>
      <c r="K493" t="s">
        <v>85</v>
      </c>
      <c r="L493" t="s">
        <v>86</v>
      </c>
      <c r="M493" t="s">
        <v>87</v>
      </c>
      <c r="N493">
        <v>2</v>
      </c>
      <c r="O493" s="1">
        <v>44508.471261574072</v>
      </c>
      <c r="P493" s="1">
        <v>44508.673425925925</v>
      </c>
      <c r="Q493">
        <v>17000</v>
      </c>
      <c r="R493">
        <v>467</v>
      </c>
      <c r="S493" t="b">
        <v>0</v>
      </c>
      <c r="T493" t="s">
        <v>88</v>
      </c>
      <c r="U493" t="b">
        <v>0</v>
      </c>
      <c r="V493" t="s">
        <v>131</v>
      </c>
      <c r="W493" s="1">
        <v>44508.542997685188</v>
      </c>
      <c r="X493">
        <v>351</v>
      </c>
      <c r="Y493">
        <v>50</v>
      </c>
      <c r="Z493">
        <v>0</v>
      </c>
      <c r="AA493">
        <v>50</v>
      </c>
      <c r="AB493">
        <v>0</v>
      </c>
      <c r="AC493">
        <v>38</v>
      </c>
      <c r="AD493">
        <v>-18</v>
      </c>
      <c r="AE493">
        <v>0</v>
      </c>
      <c r="AF493">
        <v>0</v>
      </c>
      <c r="AG493">
        <v>0</v>
      </c>
      <c r="AH493" t="s">
        <v>118</v>
      </c>
      <c r="AI493" s="1">
        <v>44508.673425925925</v>
      </c>
      <c r="AJ493">
        <v>116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-19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>
      <c r="A494" t="s">
        <v>1127</v>
      </c>
      <c r="B494" t="s">
        <v>80</v>
      </c>
      <c r="C494" t="s">
        <v>1073</v>
      </c>
      <c r="D494" t="s">
        <v>82</v>
      </c>
      <c r="E494" s="2" t="str">
        <f>HYPERLINK("capsilon://?command=openfolder&amp;siteaddress=FAM.docvelocity-na8.net&amp;folderid=FXC5681D15-43F8-7088-BAB2-2C98DCEA6C92","FX21113234")</f>
        <v>FX21113234</v>
      </c>
      <c r="F494" t="s">
        <v>19</v>
      </c>
      <c r="G494" t="s">
        <v>19</v>
      </c>
      <c r="H494" t="s">
        <v>83</v>
      </c>
      <c r="I494" t="s">
        <v>1128</v>
      </c>
      <c r="J494">
        <v>28</v>
      </c>
      <c r="K494" t="s">
        <v>85</v>
      </c>
      <c r="L494" t="s">
        <v>86</v>
      </c>
      <c r="M494" t="s">
        <v>87</v>
      </c>
      <c r="N494">
        <v>2</v>
      </c>
      <c r="O494" s="1">
        <v>44508.471388888887</v>
      </c>
      <c r="P494" s="1">
        <v>44508.674456018518</v>
      </c>
      <c r="Q494">
        <v>17241</v>
      </c>
      <c r="R494">
        <v>304</v>
      </c>
      <c r="S494" t="b">
        <v>0</v>
      </c>
      <c r="T494" t="s">
        <v>88</v>
      </c>
      <c r="U494" t="b">
        <v>0</v>
      </c>
      <c r="V494" t="s">
        <v>123</v>
      </c>
      <c r="W494" s="1">
        <v>44508.54550925926</v>
      </c>
      <c r="X494">
        <v>216</v>
      </c>
      <c r="Y494">
        <v>21</v>
      </c>
      <c r="Z494">
        <v>0</v>
      </c>
      <c r="AA494">
        <v>21</v>
      </c>
      <c r="AB494">
        <v>0</v>
      </c>
      <c r="AC494">
        <v>20</v>
      </c>
      <c r="AD494">
        <v>7</v>
      </c>
      <c r="AE494">
        <v>0</v>
      </c>
      <c r="AF494">
        <v>0</v>
      </c>
      <c r="AG494">
        <v>0</v>
      </c>
      <c r="AH494" t="s">
        <v>118</v>
      </c>
      <c r="AI494" s="1">
        <v>44508.674456018518</v>
      </c>
      <c r="AJ494">
        <v>88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6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>
      <c r="A495" t="s">
        <v>1129</v>
      </c>
      <c r="B495" t="s">
        <v>80</v>
      </c>
      <c r="C495" t="s">
        <v>1130</v>
      </c>
      <c r="D495" t="s">
        <v>82</v>
      </c>
      <c r="E495" s="2" t="str">
        <f>HYPERLINK("capsilon://?command=openfolder&amp;siteaddress=FAM.docvelocity-na8.net&amp;folderid=FX1BE17F57-74C5-4922-48A1-C6B550CA68D8","FX21113133")</f>
        <v>FX21113133</v>
      </c>
      <c r="F495" t="s">
        <v>19</v>
      </c>
      <c r="G495" t="s">
        <v>19</v>
      </c>
      <c r="H495" t="s">
        <v>83</v>
      </c>
      <c r="I495" t="s">
        <v>1131</v>
      </c>
      <c r="J495">
        <v>32</v>
      </c>
      <c r="K495" t="s">
        <v>85</v>
      </c>
      <c r="L495" t="s">
        <v>86</v>
      </c>
      <c r="M495" t="s">
        <v>87</v>
      </c>
      <c r="N495">
        <v>2</v>
      </c>
      <c r="O495" s="1">
        <v>44508.472303240742</v>
      </c>
      <c r="P495" s="1">
        <v>44508.680011574077</v>
      </c>
      <c r="Q495">
        <v>17015</v>
      </c>
      <c r="R495">
        <v>931</v>
      </c>
      <c r="S495" t="b">
        <v>0</v>
      </c>
      <c r="T495" t="s">
        <v>88</v>
      </c>
      <c r="U495" t="b">
        <v>0</v>
      </c>
      <c r="V495" t="s">
        <v>131</v>
      </c>
      <c r="W495" s="1">
        <v>44508.547233796293</v>
      </c>
      <c r="X495">
        <v>365</v>
      </c>
      <c r="Y495">
        <v>49</v>
      </c>
      <c r="Z495">
        <v>0</v>
      </c>
      <c r="AA495">
        <v>49</v>
      </c>
      <c r="AB495">
        <v>0</v>
      </c>
      <c r="AC495">
        <v>36</v>
      </c>
      <c r="AD495">
        <v>-17</v>
      </c>
      <c r="AE495">
        <v>0</v>
      </c>
      <c r="AF495">
        <v>0</v>
      </c>
      <c r="AG495">
        <v>0</v>
      </c>
      <c r="AH495" t="s">
        <v>606</v>
      </c>
      <c r="AI495" s="1">
        <v>44508.680011574077</v>
      </c>
      <c r="AJ495">
        <v>566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-17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>
      <c r="A496" t="s">
        <v>1132</v>
      </c>
      <c r="B496" t="s">
        <v>80</v>
      </c>
      <c r="C496" t="s">
        <v>1130</v>
      </c>
      <c r="D496" t="s">
        <v>82</v>
      </c>
      <c r="E496" s="2" t="str">
        <f>HYPERLINK("capsilon://?command=openfolder&amp;siteaddress=FAM.docvelocity-na8.net&amp;folderid=FX1BE17F57-74C5-4922-48A1-C6B550CA68D8","FX21113133")</f>
        <v>FX21113133</v>
      </c>
      <c r="F496" t="s">
        <v>19</v>
      </c>
      <c r="G496" t="s">
        <v>19</v>
      </c>
      <c r="H496" t="s">
        <v>83</v>
      </c>
      <c r="I496" t="s">
        <v>1133</v>
      </c>
      <c r="J496">
        <v>32</v>
      </c>
      <c r="K496" t="s">
        <v>85</v>
      </c>
      <c r="L496" t="s">
        <v>86</v>
      </c>
      <c r="M496" t="s">
        <v>87</v>
      </c>
      <c r="N496">
        <v>2</v>
      </c>
      <c r="O496" s="1">
        <v>44508.472395833334</v>
      </c>
      <c r="P496" s="1">
        <v>44508.677824074075</v>
      </c>
      <c r="Q496">
        <v>17249</v>
      </c>
      <c r="R496">
        <v>500</v>
      </c>
      <c r="S496" t="b">
        <v>0</v>
      </c>
      <c r="T496" t="s">
        <v>88</v>
      </c>
      <c r="U496" t="b">
        <v>0</v>
      </c>
      <c r="V496" t="s">
        <v>94</v>
      </c>
      <c r="W496" s="1">
        <v>44508.546944444446</v>
      </c>
      <c r="X496">
        <v>209</v>
      </c>
      <c r="Y496">
        <v>49</v>
      </c>
      <c r="Z496">
        <v>0</v>
      </c>
      <c r="AA496">
        <v>49</v>
      </c>
      <c r="AB496">
        <v>0</v>
      </c>
      <c r="AC496">
        <v>36</v>
      </c>
      <c r="AD496">
        <v>-17</v>
      </c>
      <c r="AE496">
        <v>0</v>
      </c>
      <c r="AF496">
        <v>0</v>
      </c>
      <c r="AG496">
        <v>0</v>
      </c>
      <c r="AH496" t="s">
        <v>118</v>
      </c>
      <c r="AI496" s="1">
        <v>44508.677824074075</v>
      </c>
      <c r="AJ496">
        <v>291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-17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>
      <c r="A497" t="s">
        <v>1134</v>
      </c>
      <c r="B497" t="s">
        <v>80</v>
      </c>
      <c r="C497" t="s">
        <v>1130</v>
      </c>
      <c r="D497" t="s">
        <v>82</v>
      </c>
      <c r="E497" s="2" t="str">
        <f>HYPERLINK("capsilon://?command=openfolder&amp;siteaddress=FAM.docvelocity-na8.net&amp;folderid=FX1BE17F57-74C5-4922-48A1-C6B550CA68D8","FX21113133")</f>
        <v>FX21113133</v>
      </c>
      <c r="F497" t="s">
        <v>19</v>
      </c>
      <c r="G497" t="s">
        <v>19</v>
      </c>
      <c r="H497" t="s">
        <v>83</v>
      </c>
      <c r="I497" t="s">
        <v>1135</v>
      </c>
      <c r="J497">
        <v>32</v>
      </c>
      <c r="K497" t="s">
        <v>85</v>
      </c>
      <c r="L497" t="s">
        <v>86</v>
      </c>
      <c r="M497" t="s">
        <v>87</v>
      </c>
      <c r="N497">
        <v>2</v>
      </c>
      <c r="O497" s="1">
        <v>44508.473240740743</v>
      </c>
      <c r="P497" s="1">
        <v>44508.682708333334</v>
      </c>
      <c r="Q497">
        <v>17518</v>
      </c>
      <c r="R497">
        <v>580</v>
      </c>
      <c r="S497" t="b">
        <v>0</v>
      </c>
      <c r="T497" t="s">
        <v>88</v>
      </c>
      <c r="U497" t="b">
        <v>0</v>
      </c>
      <c r="V497" t="s">
        <v>123</v>
      </c>
      <c r="W497" s="1">
        <v>44508.549340277779</v>
      </c>
      <c r="X497">
        <v>330</v>
      </c>
      <c r="Y497">
        <v>49</v>
      </c>
      <c r="Z497">
        <v>0</v>
      </c>
      <c r="AA497">
        <v>49</v>
      </c>
      <c r="AB497">
        <v>0</v>
      </c>
      <c r="AC497">
        <v>38</v>
      </c>
      <c r="AD497">
        <v>-17</v>
      </c>
      <c r="AE497">
        <v>0</v>
      </c>
      <c r="AF497">
        <v>0</v>
      </c>
      <c r="AG497">
        <v>0</v>
      </c>
      <c r="AH497" t="s">
        <v>106</v>
      </c>
      <c r="AI497" s="1">
        <v>44508.682708333334</v>
      </c>
      <c r="AJ497">
        <v>250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-17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>
      <c r="A498" t="s">
        <v>1136</v>
      </c>
      <c r="B498" t="s">
        <v>80</v>
      </c>
      <c r="C498" t="s">
        <v>1130</v>
      </c>
      <c r="D498" t="s">
        <v>82</v>
      </c>
      <c r="E498" s="2" t="str">
        <f>HYPERLINK("capsilon://?command=openfolder&amp;siteaddress=FAM.docvelocity-na8.net&amp;folderid=FX1BE17F57-74C5-4922-48A1-C6B550CA68D8","FX21113133")</f>
        <v>FX21113133</v>
      </c>
      <c r="F498" t="s">
        <v>19</v>
      </c>
      <c r="G498" t="s">
        <v>19</v>
      </c>
      <c r="H498" t="s">
        <v>83</v>
      </c>
      <c r="I498" t="s">
        <v>1137</v>
      </c>
      <c r="J498">
        <v>32</v>
      </c>
      <c r="K498" t="s">
        <v>85</v>
      </c>
      <c r="L498" t="s">
        <v>86</v>
      </c>
      <c r="M498" t="s">
        <v>87</v>
      </c>
      <c r="N498">
        <v>2</v>
      </c>
      <c r="O498" s="1">
        <v>44508.47351851852</v>
      </c>
      <c r="P498" s="1">
        <v>44508.68377314815</v>
      </c>
      <c r="Q498">
        <v>17640</v>
      </c>
      <c r="R498">
        <v>526</v>
      </c>
      <c r="S498" t="b">
        <v>0</v>
      </c>
      <c r="T498" t="s">
        <v>88</v>
      </c>
      <c r="U498" t="b">
        <v>0</v>
      </c>
      <c r="V498" t="s">
        <v>94</v>
      </c>
      <c r="W498" s="1">
        <v>44508.549293981479</v>
      </c>
      <c r="X498">
        <v>202</v>
      </c>
      <c r="Y498">
        <v>59</v>
      </c>
      <c r="Z498">
        <v>0</v>
      </c>
      <c r="AA498">
        <v>59</v>
      </c>
      <c r="AB498">
        <v>0</v>
      </c>
      <c r="AC498">
        <v>41</v>
      </c>
      <c r="AD498">
        <v>-27</v>
      </c>
      <c r="AE498">
        <v>0</v>
      </c>
      <c r="AF498">
        <v>0</v>
      </c>
      <c r="AG498">
        <v>0</v>
      </c>
      <c r="AH498" t="s">
        <v>606</v>
      </c>
      <c r="AI498" s="1">
        <v>44508.68377314815</v>
      </c>
      <c r="AJ498">
        <v>324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-28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>
      <c r="A499" t="s">
        <v>1138</v>
      </c>
      <c r="B499" t="s">
        <v>80</v>
      </c>
      <c r="C499" t="s">
        <v>1130</v>
      </c>
      <c r="D499" t="s">
        <v>82</v>
      </c>
      <c r="E499" s="2" t="str">
        <f>HYPERLINK("capsilon://?command=openfolder&amp;siteaddress=FAM.docvelocity-na8.net&amp;folderid=FX1BE17F57-74C5-4922-48A1-C6B550CA68D8","FX21113133")</f>
        <v>FX21113133</v>
      </c>
      <c r="F499" t="s">
        <v>19</v>
      </c>
      <c r="G499" t="s">
        <v>19</v>
      </c>
      <c r="H499" t="s">
        <v>83</v>
      </c>
      <c r="I499" t="s">
        <v>1139</v>
      </c>
      <c r="J499">
        <v>28</v>
      </c>
      <c r="K499" t="s">
        <v>85</v>
      </c>
      <c r="L499" t="s">
        <v>86</v>
      </c>
      <c r="M499" t="s">
        <v>87</v>
      </c>
      <c r="N499">
        <v>2</v>
      </c>
      <c r="O499" s="1">
        <v>44508.473553240743</v>
      </c>
      <c r="P499" s="1">
        <v>44508.687083333331</v>
      </c>
      <c r="Q499">
        <v>18056</v>
      </c>
      <c r="R499">
        <v>393</v>
      </c>
      <c r="S499" t="b">
        <v>0</v>
      </c>
      <c r="T499" t="s">
        <v>88</v>
      </c>
      <c r="U499" t="b">
        <v>0</v>
      </c>
      <c r="V499" t="s">
        <v>131</v>
      </c>
      <c r="W499" s="1">
        <v>44508.548495370371</v>
      </c>
      <c r="X499">
        <v>108</v>
      </c>
      <c r="Y499">
        <v>21</v>
      </c>
      <c r="Z499">
        <v>0</v>
      </c>
      <c r="AA499">
        <v>21</v>
      </c>
      <c r="AB499">
        <v>0</v>
      </c>
      <c r="AC499">
        <v>7</v>
      </c>
      <c r="AD499">
        <v>7</v>
      </c>
      <c r="AE499">
        <v>0</v>
      </c>
      <c r="AF499">
        <v>0</v>
      </c>
      <c r="AG499">
        <v>0</v>
      </c>
      <c r="AH499" t="s">
        <v>606</v>
      </c>
      <c r="AI499" s="1">
        <v>44508.687083333331</v>
      </c>
      <c r="AJ499">
        <v>285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7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>
      <c r="A500" t="s">
        <v>1140</v>
      </c>
      <c r="B500" t="s">
        <v>80</v>
      </c>
      <c r="C500" t="s">
        <v>1130</v>
      </c>
      <c r="D500" t="s">
        <v>82</v>
      </c>
      <c r="E500" s="2" t="str">
        <f>HYPERLINK("capsilon://?command=openfolder&amp;siteaddress=FAM.docvelocity-na8.net&amp;folderid=FX1BE17F57-74C5-4922-48A1-C6B550CA68D8","FX21113133")</f>
        <v>FX21113133</v>
      </c>
      <c r="F500" t="s">
        <v>19</v>
      </c>
      <c r="G500" t="s">
        <v>19</v>
      </c>
      <c r="H500" t="s">
        <v>83</v>
      </c>
      <c r="I500" t="s">
        <v>1141</v>
      </c>
      <c r="J500">
        <v>28</v>
      </c>
      <c r="K500" t="s">
        <v>85</v>
      </c>
      <c r="L500" t="s">
        <v>86</v>
      </c>
      <c r="M500" t="s">
        <v>87</v>
      </c>
      <c r="N500">
        <v>2</v>
      </c>
      <c r="O500" s="1">
        <v>44508.473923611113</v>
      </c>
      <c r="P500" s="1">
        <v>44508.71502314815</v>
      </c>
      <c r="Q500">
        <v>20580</v>
      </c>
      <c r="R500">
        <v>251</v>
      </c>
      <c r="S500" t="b">
        <v>0</v>
      </c>
      <c r="T500" t="s">
        <v>88</v>
      </c>
      <c r="U500" t="b">
        <v>0</v>
      </c>
      <c r="V500" t="s">
        <v>131</v>
      </c>
      <c r="W500" s="1">
        <v>44508.549421296295</v>
      </c>
      <c r="X500">
        <v>80</v>
      </c>
      <c r="Y500">
        <v>21</v>
      </c>
      <c r="Z500">
        <v>0</v>
      </c>
      <c r="AA500">
        <v>21</v>
      </c>
      <c r="AB500">
        <v>0</v>
      </c>
      <c r="AC500">
        <v>3</v>
      </c>
      <c r="AD500">
        <v>7</v>
      </c>
      <c r="AE500">
        <v>0</v>
      </c>
      <c r="AF500">
        <v>0</v>
      </c>
      <c r="AG500">
        <v>0</v>
      </c>
      <c r="AH500" t="s">
        <v>106</v>
      </c>
      <c r="AI500" s="1">
        <v>44508.71502314815</v>
      </c>
      <c r="AJ500">
        <v>171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7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>
      <c r="A501" t="s">
        <v>1142</v>
      </c>
      <c r="B501" t="s">
        <v>80</v>
      </c>
      <c r="C501" t="s">
        <v>1067</v>
      </c>
      <c r="D501" t="s">
        <v>82</v>
      </c>
      <c r="E501" s="2" t="str">
        <f>HYPERLINK("capsilon://?command=openfolder&amp;siteaddress=FAM.docvelocity-na8.net&amp;folderid=FX4DDAC92B-44BB-9902-745B-A57F314DEF11","FX211013783")</f>
        <v>FX211013783</v>
      </c>
      <c r="F501" t="s">
        <v>19</v>
      </c>
      <c r="G501" t="s">
        <v>19</v>
      </c>
      <c r="H501" t="s">
        <v>83</v>
      </c>
      <c r="I501" t="s">
        <v>1143</v>
      </c>
      <c r="J501">
        <v>26</v>
      </c>
      <c r="K501" t="s">
        <v>85</v>
      </c>
      <c r="L501" t="s">
        <v>86</v>
      </c>
      <c r="M501" t="s">
        <v>82</v>
      </c>
      <c r="N501">
        <v>2</v>
      </c>
      <c r="O501" s="1">
        <v>44501.615763888891</v>
      </c>
      <c r="P501" s="1">
        <v>44501.699270833335</v>
      </c>
      <c r="Q501">
        <v>6993</v>
      </c>
      <c r="R501">
        <v>222</v>
      </c>
      <c r="S501" t="b">
        <v>0</v>
      </c>
      <c r="T501" t="s">
        <v>118</v>
      </c>
      <c r="U501" t="b">
        <v>0</v>
      </c>
      <c r="V501" t="s">
        <v>284</v>
      </c>
      <c r="W501" s="1">
        <v>44501.694826388892</v>
      </c>
      <c r="X501">
        <v>168</v>
      </c>
      <c r="Y501">
        <v>0</v>
      </c>
      <c r="Z501">
        <v>0</v>
      </c>
      <c r="AA501">
        <v>0</v>
      </c>
      <c r="AB501">
        <v>21</v>
      </c>
      <c r="AC501">
        <v>0</v>
      </c>
      <c r="AD501">
        <v>26</v>
      </c>
      <c r="AE501">
        <v>0</v>
      </c>
      <c r="AF501">
        <v>0</v>
      </c>
      <c r="AG501">
        <v>0</v>
      </c>
      <c r="AH501" t="s">
        <v>118</v>
      </c>
      <c r="AI501" s="1">
        <v>44501.699270833335</v>
      </c>
      <c r="AJ501">
        <v>23</v>
      </c>
      <c r="AK501">
        <v>0</v>
      </c>
      <c r="AL501">
        <v>0</v>
      </c>
      <c r="AM501">
        <v>0</v>
      </c>
      <c r="AN501">
        <v>21</v>
      </c>
      <c r="AO501">
        <v>0</v>
      </c>
      <c r="AP501">
        <v>26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>
      <c r="A502" t="s">
        <v>1144</v>
      </c>
      <c r="B502" t="s">
        <v>80</v>
      </c>
      <c r="C502" t="s">
        <v>1145</v>
      </c>
      <c r="D502" t="s">
        <v>82</v>
      </c>
      <c r="E502" s="2" t="str">
        <f>HYPERLINK("capsilon://?command=openfolder&amp;siteaddress=FAM.docvelocity-na8.net&amp;folderid=FX18F29CB0-DD6C-6FE6-E206-73393F0A3D77","FX211189")</f>
        <v>FX211189</v>
      </c>
      <c r="F502" t="s">
        <v>19</v>
      </c>
      <c r="G502" t="s">
        <v>19</v>
      </c>
      <c r="H502" t="s">
        <v>83</v>
      </c>
      <c r="I502" t="s">
        <v>1146</v>
      </c>
      <c r="J502">
        <v>32</v>
      </c>
      <c r="K502" t="s">
        <v>85</v>
      </c>
      <c r="L502" t="s">
        <v>86</v>
      </c>
      <c r="M502" t="s">
        <v>87</v>
      </c>
      <c r="N502">
        <v>2</v>
      </c>
      <c r="O502" s="1">
        <v>44508.480914351851</v>
      </c>
      <c r="P502" s="1">
        <v>44508.717847222222</v>
      </c>
      <c r="Q502">
        <v>19503</v>
      </c>
      <c r="R502">
        <v>968</v>
      </c>
      <c r="S502" t="b">
        <v>0</v>
      </c>
      <c r="T502" t="s">
        <v>88</v>
      </c>
      <c r="U502" t="b">
        <v>0</v>
      </c>
      <c r="V502" t="s">
        <v>131</v>
      </c>
      <c r="W502" s="1">
        <v>44508.558530092596</v>
      </c>
      <c r="X502">
        <v>612</v>
      </c>
      <c r="Y502">
        <v>33</v>
      </c>
      <c r="Z502">
        <v>0</v>
      </c>
      <c r="AA502">
        <v>33</v>
      </c>
      <c r="AB502">
        <v>0</v>
      </c>
      <c r="AC502">
        <v>17</v>
      </c>
      <c r="AD502">
        <v>-1</v>
      </c>
      <c r="AE502">
        <v>0</v>
      </c>
      <c r="AF502">
        <v>0</v>
      </c>
      <c r="AG502">
        <v>0</v>
      </c>
      <c r="AH502" t="s">
        <v>106</v>
      </c>
      <c r="AI502" s="1">
        <v>44508.717847222222</v>
      </c>
      <c r="AJ502">
        <v>243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-1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>
      <c r="A503" t="s">
        <v>1147</v>
      </c>
      <c r="B503" t="s">
        <v>80</v>
      </c>
      <c r="C503" t="s">
        <v>1145</v>
      </c>
      <c r="D503" t="s">
        <v>82</v>
      </c>
      <c r="E503" s="2" t="str">
        <f>HYPERLINK("capsilon://?command=openfolder&amp;siteaddress=FAM.docvelocity-na8.net&amp;folderid=FX18F29CB0-DD6C-6FE6-E206-73393F0A3D77","FX211189")</f>
        <v>FX211189</v>
      </c>
      <c r="F503" t="s">
        <v>19</v>
      </c>
      <c r="G503" t="s">
        <v>19</v>
      </c>
      <c r="H503" t="s">
        <v>83</v>
      </c>
      <c r="I503" t="s">
        <v>1148</v>
      </c>
      <c r="J503">
        <v>43</v>
      </c>
      <c r="K503" t="s">
        <v>85</v>
      </c>
      <c r="L503" t="s">
        <v>86</v>
      </c>
      <c r="M503" t="s">
        <v>87</v>
      </c>
      <c r="N503">
        <v>2</v>
      </c>
      <c r="O503" s="1">
        <v>44508.481562499997</v>
      </c>
      <c r="P503" s="1">
        <v>44508.720671296294</v>
      </c>
      <c r="Q503">
        <v>20227</v>
      </c>
      <c r="R503">
        <v>432</v>
      </c>
      <c r="S503" t="b">
        <v>0</v>
      </c>
      <c r="T503" t="s">
        <v>88</v>
      </c>
      <c r="U503" t="b">
        <v>0</v>
      </c>
      <c r="V503" t="s">
        <v>123</v>
      </c>
      <c r="W503" s="1">
        <v>44508.551527777781</v>
      </c>
      <c r="X503">
        <v>188</v>
      </c>
      <c r="Y503">
        <v>41</v>
      </c>
      <c r="Z503">
        <v>0</v>
      </c>
      <c r="AA503">
        <v>41</v>
      </c>
      <c r="AB503">
        <v>0</v>
      </c>
      <c r="AC503">
        <v>10</v>
      </c>
      <c r="AD503">
        <v>2</v>
      </c>
      <c r="AE503">
        <v>0</v>
      </c>
      <c r="AF503">
        <v>0</v>
      </c>
      <c r="AG503">
        <v>0</v>
      </c>
      <c r="AH503" t="s">
        <v>106</v>
      </c>
      <c r="AI503" s="1">
        <v>44508.720671296294</v>
      </c>
      <c r="AJ503">
        <v>244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>
      <c r="A504" t="s">
        <v>1149</v>
      </c>
      <c r="B504" t="s">
        <v>80</v>
      </c>
      <c r="C504" t="s">
        <v>1145</v>
      </c>
      <c r="D504" t="s">
        <v>82</v>
      </c>
      <c r="E504" s="2" t="str">
        <f>HYPERLINK("capsilon://?command=openfolder&amp;siteaddress=FAM.docvelocity-na8.net&amp;folderid=FX18F29CB0-DD6C-6FE6-E206-73393F0A3D77","FX211189")</f>
        <v>FX211189</v>
      </c>
      <c r="F504" t="s">
        <v>19</v>
      </c>
      <c r="G504" t="s">
        <v>19</v>
      </c>
      <c r="H504" t="s">
        <v>83</v>
      </c>
      <c r="I504" t="s">
        <v>1150</v>
      </c>
      <c r="J504">
        <v>43</v>
      </c>
      <c r="K504" t="s">
        <v>85</v>
      </c>
      <c r="L504" t="s">
        <v>86</v>
      </c>
      <c r="M504" t="s">
        <v>87</v>
      </c>
      <c r="N504">
        <v>2</v>
      </c>
      <c r="O504" s="1">
        <v>44508.481736111113</v>
      </c>
      <c r="P504" s="1">
        <v>44508.722303240742</v>
      </c>
      <c r="Q504">
        <v>20369</v>
      </c>
      <c r="R504">
        <v>416</v>
      </c>
      <c r="S504" t="b">
        <v>0</v>
      </c>
      <c r="T504" t="s">
        <v>88</v>
      </c>
      <c r="U504" t="b">
        <v>0</v>
      </c>
      <c r="V504" t="s">
        <v>131</v>
      </c>
      <c r="W504" s="1">
        <v>44508.551435185182</v>
      </c>
      <c r="X504">
        <v>173</v>
      </c>
      <c r="Y504">
        <v>41</v>
      </c>
      <c r="Z504">
        <v>0</v>
      </c>
      <c r="AA504">
        <v>41</v>
      </c>
      <c r="AB504">
        <v>0</v>
      </c>
      <c r="AC504">
        <v>11</v>
      </c>
      <c r="AD504">
        <v>2</v>
      </c>
      <c r="AE504">
        <v>0</v>
      </c>
      <c r="AF504">
        <v>0</v>
      </c>
      <c r="AG504">
        <v>0</v>
      </c>
      <c r="AH504" t="s">
        <v>606</v>
      </c>
      <c r="AI504" s="1">
        <v>44508.722303240742</v>
      </c>
      <c r="AJ504">
        <v>243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2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>
      <c r="A505" t="s">
        <v>1151</v>
      </c>
      <c r="B505" t="s">
        <v>80</v>
      </c>
      <c r="C505" t="s">
        <v>1145</v>
      </c>
      <c r="D505" t="s">
        <v>82</v>
      </c>
      <c r="E505" s="2" t="str">
        <f>HYPERLINK("capsilon://?command=openfolder&amp;siteaddress=FAM.docvelocity-na8.net&amp;folderid=FX18F29CB0-DD6C-6FE6-E206-73393F0A3D77","FX211189")</f>
        <v>FX211189</v>
      </c>
      <c r="F505" t="s">
        <v>19</v>
      </c>
      <c r="G505" t="s">
        <v>19</v>
      </c>
      <c r="H505" t="s">
        <v>83</v>
      </c>
      <c r="I505" t="s">
        <v>1152</v>
      </c>
      <c r="J505">
        <v>43</v>
      </c>
      <c r="K505" t="s">
        <v>85</v>
      </c>
      <c r="L505" t="s">
        <v>86</v>
      </c>
      <c r="M505" t="s">
        <v>87</v>
      </c>
      <c r="N505">
        <v>2</v>
      </c>
      <c r="O505" s="1">
        <v>44508.482407407406</v>
      </c>
      <c r="P505" s="1">
        <v>44508.72278935185</v>
      </c>
      <c r="Q505">
        <v>20482</v>
      </c>
      <c r="R505">
        <v>287</v>
      </c>
      <c r="S505" t="b">
        <v>0</v>
      </c>
      <c r="T505" t="s">
        <v>88</v>
      </c>
      <c r="U505" t="b">
        <v>0</v>
      </c>
      <c r="V505" t="s">
        <v>123</v>
      </c>
      <c r="W505" s="1">
        <v>44508.552754629629</v>
      </c>
      <c r="X505">
        <v>105</v>
      </c>
      <c r="Y505">
        <v>41</v>
      </c>
      <c r="Z505">
        <v>0</v>
      </c>
      <c r="AA505">
        <v>41</v>
      </c>
      <c r="AB505">
        <v>0</v>
      </c>
      <c r="AC505">
        <v>11</v>
      </c>
      <c r="AD505">
        <v>2</v>
      </c>
      <c r="AE505">
        <v>0</v>
      </c>
      <c r="AF505">
        <v>0</v>
      </c>
      <c r="AG505">
        <v>0</v>
      </c>
      <c r="AH505" t="s">
        <v>106</v>
      </c>
      <c r="AI505" s="1">
        <v>44508.72278935185</v>
      </c>
      <c r="AJ505">
        <v>182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2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>
      <c r="A506" t="s">
        <v>1153</v>
      </c>
      <c r="B506" t="s">
        <v>80</v>
      </c>
      <c r="C506" t="s">
        <v>1145</v>
      </c>
      <c r="D506" t="s">
        <v>82</v>
      </c>
      <c r="E506" s="2" t="str">
        <f>HYPERLINK("capsilon://?command=openfolder&amp;siteaddress=FAM.docvelocity-na8.net&amp;folderid=FX18F29CB0-DD6C-6FE6-E206-73393F0A3D77","FX211189")</f>
        <v>FX211189</v>
      </c>
      <c r="F506" t="s">
        <v>19</v>
      </c>
      <c r="G506" t="s">
        <v>19</v>
      </c>
      <c r="H506" t="s">
        <v>83</v>
      </c>
      <c r="I506" t="s">
        <v>1154</v>
      </c>
      <c r="J506">
        <v>28</v>
      </c>
      <c r="K506" t="s">
        <v>85</v>
      </c>
      <c r="L506" t="s">
        <v>86</v>
      </c>
      <c r="M506" t="s">
        <v>87</v>
      </c>
      <c r="N506">
        <v>2</v>
      </c>
      <c r="O506" s="1">
        <v>44508.482766203706</v>
      </c>
      <c r="P506" s="1">
        <v>44508.727812500001</v>
      </c>
      <c r="Q506">
        <v>20443</v>
      </c>
      <c r="R506">
        <v>729</v>
      </c>
      <c r="S506" t="b">
        <v>0</v>
      </c>
      <c r="T506" t="s">
        <v>88</v>
      </c>
      <c r="U506" t="b">
        <v>0</v>
      </c>
      <c r="V506" t="s">
        <v>94</v>
      </c>
      <c r="W506" s="1">
        <v>44508.560231481482</v>
      </c>
      <c r="X506">
        <v>229</v>
      </c>
      <c r="Y506">
        <v>21</v>
      </c>
      <c r="Z506">
        <v>0</v>
      </c>
      <c r="AA506">
        <v>21</v>
      </c>
      <c r="AB506">
        <v>0</v>
      </c>
      <c r="AC506">
        <v>17</v>
      </c>
      <c r="AD506">
        <v>7</v>
      </c>
      <c r="AE506">
        <v>0</v>
      </c>
      <c r="AF506">
        <v>0</v>
      </c>
      <c r="AG506">
        <v>0</v>
      </c>
      <c r="AH506" t="s">
        <v>606</v>
      </c>
      <c r="AI506" s="1">
        <v>44508.727812500001</v>
      </c>
      <c r="AJ506">
        <v>475</v>
      </c>
      <c r="AK506">
        <v>3</v>
      </c>
      <c r="AL506">
        <v>0</v>
      </c>
      <c r="AM506">
        <v>3</v>
      </c>
      <c r="AN506">
        <v>0</v>
      </c>
      <c r="AO506">
        <v>3</v>
      </c>
      <c r="AP506">
        <v>4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>
      <c r="A507" t="s">
        <v>1155</v>
      </c>
      <c r="B507" t="s">
        <v>80</v>
      </c>
      <c r="C507" t="s">
        <v>1145</v>
      </c>
      <c r="D507" t="s">
        <v>82</v>
      </c>
      <c r="E507" s="2" t="str">
        <f>HYPERLINK("capsilon://?command=openfolder&amp;siteaddress=FAM.docvelocity-na8.net&amp;folderid=FX18F29CB0-DD6C-6FE6-E206-73393F0A3D77","FX211189")</f>
        <v>FX211189</v>
      </c>
      <c r="F507" t="s">
        <v>19</v>
      </c>
      <c r="G507" t="s">
        <v>19</v>
      </c>
      <c r="H507" t="s">
        <v>83</v>
      </c>
      <c r="I507" t="s">
        <v>1156</v>
      </c>
      <c r="J507">
        <v>28</v>
      </c>
      <c r="K507" t="s">
        <v>85</v>
      </c>
      <c r="L507" t="s">
        <v>86</v>
      </c>
      <c r="M507" t="s">
        <v>87</v>
      </c>
      <c r="N507">
        <v>2</v>
      </c>
      <c r="O507" s="1">
        <v>44508.483136574076</v>
      </c>
      <c r="P507" s="1">
        <v>44508.72457175926</v>
      </c>
      <c r="Q507">
        <v>20449</v>
      </c>
      <c r="R507">
        <v>411</v>
      </c>
      <c r="S507" t="b">
        <v>0</v>
      </c>
      <c r="T507" t="s">
        <v>88</v>
      </c>
      <c r="U507" t="b">
        <v>0</v>
      </c>
      <c r="V507" t="s">
        <v>131</v>
      </c>
      <c r="W507" s="1">
        <v>44508.561516203707</v>
      </c>
      <c r="X507">
        <v>257</v>
      </c>
      <c r="Y507">
        <v>21</v>
      </c>
      <c r="Z507">
        <v>0</v>
      </c>
      <c r="AA507">
        <v>21</v>
      </c>
      <c r="AB507">
        <v>0</v>
      </c>
      <c r="AC507">
        <v>19</v>
      </c>
      <c r="AD507">
        <v>7</v>
      </c>
      <c r="AE507">
        <v>0</v>
      </c>
      <c r="AF507">
        <v>0</v>
      </c>
      <c r="AG507">
        <v>0</v>
      </c>
      <c r="AH507" t="s">
        <v>106</v>
      </c>
      <c r="AI507" s="1">
        <v>44508.72457175926</v>
      </c>
      <c r="AJ507">
        <v>154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7</v>
      </c>
      <c r="AQ507">
        <v>0</v>
      </c>
      <c r="AR507">
        <v>0</v>
      </c>
      <c r="AS507">
        <v>0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>
      <c r="A508" t="s">
        <v>1157</v>
      </c>
      <c r="B508" t="s">
        <v>80</v>
      </c>
      <c r="C508" t="s">
        <v>1145</v>
      </c>
      <c r="D508" t="s">
        <v>82</v>
      </c>
      <c r="E508" s="2" t="str">
        <f>HYPERLINK("capsilon://?command=openfolder&amp;siteaddress=FAM.docvelocity-na8.net&amp;folderid=FX18F29CB0-DD6C-6FE6-E206-73393F0A3D77","FX211189")</f>
        <v>FX211189</v>
      </c>
      <c r="F508" t="s">
        <v>19</v>
      </c>
      <c r="G508" t="s">
        <v>19</v>
      </c>
      <c r="H508" t="s">
        <v>83</v>
      </c>
      <c r="I508" t="s">
        <v>1158</v>
      </c>
      <c r="J508">
        <v>28</v>
      </c>
      <c r="K508" t="s">
        <v>85</v>
      </c>
      <c r="L508" t="s">
        <v>86</v>
      </c>
      <c r="M508" t="s">
        <v>87</v>
      </c>
      <c r="N508">
        <v>2</v>
      </c>
      <c r="O508" s="1">
        <v>44508.483425925922</v>
      </c>
      <c r="P508" s="1">
        <v>44508.726284722223</v>
      </c>
      <c r="Q508">
        <v>20669</v>
      </c>
      <c r="R508">
        <v>314</v>
      </c>
      <c r="S508" t="b">
        <v>0</v>
      </c>
      <c r="T508" t="s">
        <v>88</v>
      </c>
      <c r="U508" t="b">
        <v>0</v>
      </c>
      <c r="V508" t="s">
        <v>94</v>
      </c>
      <c r="W508" s="1">
        <v>44508.562175925923</v>
      </c>
      <c r="X508">
        <v>167</v>
      </c>
      <c r="Y508">
        <v>21</v>
      </c>
      <c r="Z508">
        <v>0</v>
      </c>
      <c r="AA508">
        <v>21</v>
      </c>
      <c r="AB508">
        <v>0</v>
      </c>
      <c r="AC508">
        <v>12</v>
      </c>
      <c r="AD508">
        <v>7</v>
      </c>
      <c r="AE508">
        <v>0</v>
      </c>
      <c r="AF508">
        <v>0</v>
      </c>
      <c r="AG508">
        <v>0</v>
      </c>
      <c r="AH508" t="s">
        <v>106</v>
      </c>
      <c r="AI508" s="1">
        <v>44508.726284722223</v>
      </c>
      <c r="AJ508">
        <v>147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7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>
      <c r="A509" t="s">
        <v>1159</v>
      </c>
      <c r="B509" t="s">
        <v>80</v>
      </c>
      <c r="C509" t="s">
        <v>1145</v>
      </c>
      <c r="D509" t="s">
        <v>82</v>
      </c>
      <c r="E509" s="2" t="str">
        <f>HYPERLINK("capsilon://?command=openfolder&amp;siteaddress=FAM.docvelocity-na8.net&amp;folderid=FX18F29CB0-DD6C-6FE6-E206-73393F0A3D77","FX211189")</f>
        <v>FX211189</v>
      </c>
      <c r="F509" t="s">
        <v>19</v>
      </c>
      <c r="G509" t="s">
        <v>19</v>
      </c>
      <c r="H509" t="s">
        <v>83</v>
      </c>
      <c r="I509" t="s">
        <v>1160</v>
      </c>
      <c r="J509">
        <v>46</v>
      </c>
      <c r="K509" t="s">
        <v>85</v>
      </c>
      <c r="L509" t="s">
        <v>86</v>
      </c>
      <c r="M509" t="s">
        <v>87</v>
      </c>
      <c r="N509">
        <v>2</v>
      </c>
      <c r="O509" s="1">
        <v>44508.483877314815</v>
      </c>
      <c r="P509" s="1">
        <v>44508.731898148151</v>
      </c>
      <c r="Q509">
        <v>20673</v>
      </c>
      <c r="R509">
        <v>756</v>
      </c>
      <c r="S509" t="b">
        <v>0</v>
      </c>
      <c r="T509" t="s">
        <v>88</v>
      </c>
      <c r="U509" t="b">
        <v>0</v>
      </c>
      <c r="V509" t="s">
        <v>131</v>
      </c>
      <c r="W509" s="1">
        <v>44508.564664351848</v>
      </c>
      <c r="X509">
        <v>271</v>
      </c>
      <c r="Y509">
        <v>36</v>
      </c>
      <c r="Z509">
        <v>0</v>
      </c>
      <c r="AA509">
        <v>36</v>
      </c>
      <c r="AB509">
        <v>0</v>
      </c>
      <c r="AC509">
        <v>24</v>
      </c>
      <c r="AD509">
        <v>10</v>
      </c>
      <c r="AE509">
        <v>0</v>
      </c>
      <c r="AF509">
        <v>0</v>
      </c>
      <c r="AG509">
        <v>0</v>
      </c>
      <c r="AH509" t="s">
        <v>106</v>
      </c>
      <c r="AI509" s="1">
        <v>44508.731898148151</v>
      </c>
      <c r="AJ509">
        <v>485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10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>
      <c r="A510" t="s">
        <v>1161</v>
      </c>
      <c r="B510" t="s">
        <v>80</v>
      </c>
      <c r="C510" t="s">
        <v>1145</v>
      </c>
      <c r="D510" t="s">
        <v>82</v>
      </c>
      <c r="E510" s="2" t="str">
        <f>HYPERLINK("capsilon://?command=openfolder&amp;siteaddress=FAM.docvelocity-na8.net&amp;folderid=FX18F29CB0-DD6C-6FE6-E206-73393F0A3D77","FX211189")</f>
        <v>FX211189</v>
      </c>
      <c r="F510" t="s">
        <v>19</v>
      </c>
      <c r="G510" t="s">
        <v>19</v>
      </c>
      <c r="H510" t="s">
        <v>83</v>
      </c>
      <c r="I510" t="s">
        <v>1162</v>
      </c>
      <c r="J510">
        <v>28</v>
      </c>
      <c r="K510" t="s">
        <v>85</v>
      </c>
      <c r="L510" t="s">
        <v>86</v>
      </c>
      <c r="M510" t="s">
        <v>87</v>
      </c>
      <c r="N510">
        <v>2</v>
      </c>
      <c r="O510" s="1">
        <v>44508.483969907407</v>
      </c>
      <c r="P510" s="1">
        <v>44508.734282407408</v>
      </c>
      <c r="Q510">
        <v>20873</v>
      </c>
      <c r="R510">
        <v>754</v>
      </c>
      <c r="S510" t="b">
        <v>0</v>
      </c>
      <c r="T510" t="s">
        <v>88</v>
      </c>
      <c r="U510" t="b">
        <v>0</v>
      </c>
      <c r="V510" t="s">
        <v>94</v>
      </c>
      <c r="W510" s="1">
        <v>44508.564456018517</v>
      </c>
      <c r="X510">
        <v>196</v>
      </c>
      <c r="Y510">
        <v>21</v>
      </c>
      <c r="Z510">
        <v>0</v>
      </c>
      <c r="AA510">
        <v>21</v>
      </c>
      <c r="AB510">
        <v>0</v>
      </c>
      <c r="AC510">
        <v>17</v>
      </c>
      <c r="AD510">
        <v>7</v>
      </c>
      <c r="AE510">
        <v>0</v>
      </c>
      <c r="AF510">
        <v>0</v>
      </c>
      <c r="AG510">
        <v>0</v>
      </c>
      <c r="AH510" t="s">
        <v>606</v>
      </c>
      <c r="AI510" s="1">
        <v>44508.734282407408</v>
      </c>
      <c r="AJ510">
        <v>558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6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>
      <c r="A511" t="s">
        <v>1163</v>
      </c>
      <c r="B511" t="s">
        <v>80</v>
      </c>
      <c r="C511" t="s">
        <v>1145</v>
      </c>
      <c r="D511" t="s">
        <v>82</v>
      </c>
      <c r="E511" s="2" t="str">
        <f>HYPERLINK("capsilon://?command=openfolder&amp;siteaddress=FAM.docvelocity-na8.net&amp;folderid=FX18F29CB0-DD6C-6FE6-E206-73393F0A3D77","FX211189")</f>
        <v>FX211189</v>
      </c>
      <c r="F511" t="s">
        <v>19</v>
      </c>
      <c r="G511" t="s">
        <v>19</v>
      </c>
      <c r="H511" t="s">
        <v>83</v>
      </c>
      <c r="I511" t="s">
        <v>1164</v>
      </c>
      <c r="J511">
        <v>28</v>
      </c>
      <c r="K511" t="s">
        <v>85</v>
      </c>
      <c r="L511" t="s">
        <v>86</v>
      </c>
      <c r="M511" t="s">
        <v>87</v>
      </c>
      <c r="N511">
        <v>2</v>
      </c>
      <c r="O511" s="1">
        <v>44508.484212962961</v>
      </c>
      <c r="P511" s="1">
        <v>44508.733564814815</v>
      </c>
      <c r="Q511">
        <v>21237</v>
      </c>
      <c r="R511">
        <v>307</v>
      </c>
      <c r="S511" t="b">
        <v>0</v>
      </c>
      <c r="T511" t="s">
        <v>88</v>
      </c>
      <c r="U511" t="b">
        <v>0</v>
      </c>
      <c r="V511" t="s">
        <v>94</v>
      </c>
      <c r="W511" s="1">
        <v>44508.566365740742</v>
      </c>
      <c r="X511">
        <v>164</v>
      </c>
      <c r="Y511">
        <v>21</v>
      </c>
      <c r="Z511">
        <v>0</v>
      </c>
      <c r="AA511">
        <v>21</v>
      </c>
      <c r="AB511">
        <v>0</v>
      </c>
      <c r="AC511">
        <v>15</v>
      </c>
      <c r="AD511">
        <v>7</v>
      </c>
      <c r="AE511">
        <v>0</v>
      </c>
      <c r="AF511">
        <v>0</v>
      </c>
      <c r="AG511">
        <v>0</v>
      </c>
      <c r="AH511" t="s">
        <v>106</v>
      </c>
      <c r="AI511" s="1">
        <v>44508.733564814815</v>
      </c>
      <c r="AJ511">
        <v>143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7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>
      <c r="A512" t="s">
        <v>1165</v>
      </c>
      <c r="B512" t="s">
        <v>80</v>
      </c>
      <c r="C512" t="s">
        <v>1145</v>
      </c>
      <c r="D512" t="s">
        <v>82</v>
      </c>
      <c r="E512" s="2" t="str">
        <f>HYPERLINK("capsilon://?command=openfolder&amp;siteaddress=FAM.docvelocity-na8.net&amp;folderid=FX18F29CB0-DD6C-6FE6-E206-73393F0A3D77","FX211189")</f>
        <v>FX211189</v>
      </c>
      <c r="F512" t="s">
        <v>19</v>
      </c>
      <c r="G512" t="s">
        <v>19</v>
      </c>
      <c r="H512" t="s">
        <v>83</v>
      </c>
      <c r="I512" t="s">
        <v>1166</v>
      </c>
      <c r="J512">
        <v>32</v>
      </c>
      <c r="K512" t="s">
        <v>85</v>
      </c>
      <c r="L512" t="s">
        <v>86</v>
      </c>
      <c r="M512" t="s">
        <v>87</v>
      </c>
      <c r="N512">
        <v>2</v>
      </c>
      <c r="O512" s="1">
        <v>44508.48474537037</v>
      </c>
      <c r="P512" s="1">
        <v>44508.735462962963</v>
      </c>
      <c r="Q512">
        <v>21112</v>
      </c>
      <c r="R512">
        <v>550</v>
      </c>
      <c r="S512" t="b">
        <v>0</v>
      </c>
      <c r="T512" t="s">
        <v>88</v>
      </c>
      <c r="U512" t="b">
        <v>0</v>
      </c>
      <c r="V512" t="s">
        <v>186</v>
      </c>
      <c r="W512" s="1">
        <v>44508.569120370368</v>
      </c>
      <c r="X512">
        <v>387</v>
      </c>
      <c r="Y512">
        <v>36</v>
      </c>
      <c r="Z512">
        <v>0</v>
      </c>
      <c r="AA512">
        <v>36</v>
      </c>
      <c r="AB512">
        <v>0</v>
      </c>
      <c r="AC512">
        <v>25</v>
      </c>
      <c r="AD512">
        <v>-4</v>
      </c>
      <c r="AE512">
        <v>0</v>
      </c>
      <c r="AF512">
        <v>0</v>
      </c>
      <c r="AG512">
        <v>0</v>
      </c>
      <c r="AH512" t="s">
        <v>106</v>
      </c>
      <c r="AI512" s="1">
        <v>44508.735462962963</v>
      </c>
      <c r="AJ512">
        <v>163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-5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>
      <c r="A513" t="s">
        <v>1167</v>
      </c>
      <c r="B513" t="s">
        <v>80</v>
      </c>
      <c r="C513" t="s">
        <v>1168</v>
      </c>
      <c r="D513" t="s">
        <v>82</v>
      </c>
      <c r="E513" s="2" t="str">
        <f>HYPERLINK("capsilon://?command=openfolder&amp;siteaddress=FAM.docvelocity-na8.net&amp;folderid=FX5558EFA3-789B-38D2-552E-BDA06C17AFBB","FX21112434")</f>
        <v>FX21112434</v>
      </c>
      <c r="F513" t="s">
        <v>19</v>
      </c>
      <c r="G513" t="s">
        <v>19</v>
      </c>
      <c r="H513" t="s">
        <v>83</v>
      </c>
      <c r="I513" t="s">
        <v>1169</v>
      </c>
      <c r="J513">
        <v>28</v>
      </c>
      <c r="K513" t="s">
        <v>85</v>
      </c>
      <c r="L513" t="s">
        <v>86</v>
      </c>
      <c r="M513" t="s">
        <v>87</v>
      </c>
      <c r="N513">
        <v>2</v>
      </c>
      <c r="O513" s="1">
        <v>44508.486921296295</v>
      </c>
      <c r="P513" s="1">
        <v>44508.736284722225</v>
      </c>
      <c r="Q513">
        <v>21278</v>
      </c>
      <c r="R513">
        <v>267</v>
      </c>
      <c r="S513" t="b">
        <v>0</v>
      </c>
      <c r="T513" t="s">
        <v>88</v>
      </c>
      <c r="U513" t="b">
        <v>0</v>
      </c>
      <c r="V513" t="s">
        <v>131</v>
      </c>
      <c r="W513" s="1">
        <v>44508.565775462965</v>
      </c>
      <c r="X513">
        <v>95</v>
      </c>
      <c r="Y513">
        <v>21</v>
      </c>
      <c r="Z513">
        <v>0</v>
      </c>
      <c r="AA513">
        <v>21</v>
      </c>
      <c r="AB513">
        <v>0</v>
      </c>
      <c r="AC513">
        <v>3</v>
      </c>
      <c r="AD513">
        <v>7</v>
      </c>
      <c r="AE513">
        <v>0</v>
      </c>
      <c r="AF513">
        <v>0</v>
      </c>
      <c r="AG513">
        <v>0</v>
      </c>
      <c r="AH513" t="s">
        <v>606</v>
      </c>
      <c r="AI513" s="1">
        <v>44508.736284722225</v>
      </c>
      <c r="AJ513">
        <v>172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7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>
      <c r="A514" t="s">
        <v>1170</v>
      </c>
      <c r="B514" t="s">
        <v>80</v>
      </c>
      <c r="C514" t="s">
        <v>1168</v>
      </c>
      <c r="D514" t="s">
        <v>82</v>
      </c>
      <c r="E514" s="2" t="str">
        <f>HYPERLINK("capsilon://?command=openfolder&amp;siteaddress=FAM.docvelocity-na8.net&amp;folderid=FX5558EFA3-789B-38D2-552E-BDA06C17AFBB","FX21112434")</f>
        <v>FX21112434</v>
      </c>
      <c r="F514" t="s">
        <v>19</v>
      </c>
      <c r="G514" t="s">
        <v>19</v>
      </c>
      <c r="H514" t="s">
        <v>83</v>
      </c>
      <c r="I514" t="s">
        <v>1171</v>
      </c>
      <c r="J514">
        <v>28</v>
      </c>
      <c r="K514" t="s">
        <v>85</v>
      </c>
      <c r="L514" t="s">
        <v>86</v>
      </c>
      <c r="M514" t="s">
        <v>87</v>
      </c>
      <c r="N514">
        <v>2</v>
      </c>
      <c r="O514" s="1">
        <v>44508.486990740741</v>
      </c>
      <c r="P514" s="1">
        <v>44508.736886574072</v>
      </c>
      <c r="Q514">
        <v>21366</v>
      </c>
      <c r="R514">
        <v>225</v>
      </c>
      <c r="S514" t="b">
        <v>0</v>
      </c>
      <c r="T514" t="s">
        <v>88</v>
      </c>
      <c r="U514" t="b">
        <v>0</v>
      </c>
      <c r="V514" t="s">
        <v>131</v>
      </c>
      <c r="W514" s="1">
        <v>44508.566967592589</v>
      </c>
      <c r="X514">
        <v>103</v>
      </c>
      <c r="Y514">
        <v>21</v>
      </c>
      <c r="Z514">
        <v>0</v>
      </c>
      <c r="AA514">
        <v>21</v>
      </c>
      <c r="AB514">
        <v>0</v>
      </c>
      <c r="AC514">
        <v>5</v>
      </c>
      <c r="AD514">
        <v>7</v>
      </c>
      <c r="AE514">
        <v>0</v>
      </c>
      <c r="AF514">
        <v>0</v>
      </c>
      <c r="AG514">
        <v>0</v>
      </c>
      <c r="AH514" t="s">
        <v>106</v>
      </c>
      <c r="AI514" s="1">
        <v>44508.736886574072</v>
      </c>
      <c r="AJ514">
        <v>122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7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>
      <c r="A515" t="s">
        <v>1172</v>
      </c>
      <c r="B515" t="s">
        <v>80</v>
      </c>
      <c r="C515" t="s">
        <v>1168</v>
      </c>
      <c r="D515" t="s">
        <v>82</v>
      </c>
      <c r="E515" s="2" t="str">
        <f>HYPERLINK("capsilon://?command=openfolder&amp;siteaddress=FAM.docvelocity-na8.net&amp;folderid=FX5558EFA3-789B-38D2-552E-BDA06C17AFBB","FX21112434")</f>
        <v>FX21112434</v>
      </c>
      <c r="F515" t="s">
        <v>19</v>
      </c>
      <c r="G515" t="s">
        <v>19</v>
      </c>
      <c r="H515" t="s">
        <v>83</v>
      </c>
      <c r="I515" t="s">
        <v>1173</v>
      </c>
      <c r="J515">
        <v>148</v>
      </c>
      <c r="K515" t="s">
        <v>85</v>
      </c>
      <c r="L515" t="s">
        <v>86</v>
      </c>
      <c r="M515" t="s">
        <v>87</v>
      </c>
      <c r="N515">
        <v>2</v>
      </c>
      <c r="O515" s="1">
        <v>44508.488495370373</v>
      </c>
      <c r="P515" s="1">
        <v>44508.750011574077</v>
      </c>
      <c r="Q515">
        <v>21018</v>
      </c>
      <c r="R515">
        <v>1577</v>
      </c>
      <c r="S515" t="b">
        <v>0</v>
      </c>
      <c r="T515" t="s">
        <v>88</v>
      </c>
      <c r="U515" t="b">
        <v>0</v>
      </c>
      <c r="V515" t="s">
        <v>94</v>
      </c>
      <c r="W515" s="1">
        <v>44508.570902777778</v>
      </c>
      <c r="X515">
        <v>391</v>
      </c>
      <c r="Y515">
        <v>128</v>
      </c>
      <c r="Z515">
        <v>0</v>
      </c>
      <c r="AA515">
        <v>128</v>
      </c>
      <c r="AB515">
        <v>0</v>
      </c>
      <c r="AC515">
        <v>79</v>
      </c>
      <c r="AD515">
        <v>20</v>
      </c>
      <c r="AE515">
        <v>0</v>
      </c>
      <c r="AF515">
        <v>0</v>
      </c>
      <c r="AG515">
        <v>0</v>
      </c>
      <c r="AH515" t="s">
        <v>606</v>
      </c>
      <c r="AI515" s="1">
        <v>44508.750011574077</v>
      </c>
      <c r="AJ515">
        <v>1186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20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>
      <c r="A516" t="s">
        <v>1174</v>
      </c>
      <c r="B516" t="s">
        <v>80</v>
      </c>
      <c r="C516" t="s">
        <v>1168</v>
      </c>
      <c r="D516" t="s">
        <v>82</v>
      </c>
      <c r="E516" s="2" t="str">
        <f>HYPERLINK("capsilon://?command=openfolder&amp;siteaddress=FAM.docvelocity-na8.net&amp;folderid=FX5558EFA3-789B-38D2-552E-BDA06C17AFBB","FX21112434")</f>
        <v>FX21112434</v>
      </c>
      <c r="F516" t="s">
        <v>19</v>
      </c>
      <c r="G516" t="s">
        <v>19</v>
      </c>
      <c r="H516" t="s">
        <v>83</v>
      </c>
      <c r="I516" t="s">
        <v>1175</v>
      </c>
      <c r="J516">
        <v>148</v>
      </c>
      <c r="K516" t="s">
        <v>85</v>
      </c>
      <c r="L516" t="s">
        <v>86</v>
      </c>
      <c r="M516" t="s">
        <v>87</v>
      </c>
      <c r="N516">
        <v>2</v>
      </c>
      <c r="O516" s="1">
        <v>44508.488749999997</v>
      </c>
      <c r="P516" s="1">
        <v>44508.74417824074</v>
      </c>
      <c r="Q516">
        <v>20722</v>
      </c>
      <c r="R516">
        <v>1347</v>
      </c>
      <c r="S516" t="b">
        <v>0</v>
      </c>
      <c r="T516" t="s">
        <v>88</v>
      </c>
      <c r="U516" t="b">
        <v>0</v>
      </c>
      <c r="V516" t="s">
        <v>131</v>
      </c>
      <c r="W516" s="1">
        <v>44508.575289351851</v>
      </c>
      <c r="X516">
        <v>718</v>
      </c>
      <c r="Y516">
        <v>128</v>
      </c>
      <c r="Z516">
        <v>0</v>
      </c>
      <c r="AA516">
        <v>128</v>
      </c>
      <c r="AB516">
        <v>0</v>
      </c>
      <c r="AC516">
        <v>96</v>
      </c>
      <c r="AD516">
        <v>20</v>
      </c>
      <c r="AE516">
        <v>0</v>
      </c>
      <c r="AF516">
        <v>0</v>
      </c>
      <c r="AG516">
        <v>0</v>
      </c>
      <c r="AH516" t="s">
        <v>106</v>
      </c>
      <c r="AI516" s="1">
        <v>44508.74417824074</v>
      </c>
      <c r="AJ516">
        <v>629</v>
      </c>
      <c r="AK516">
        <v>5</v>
      </c>
      <c r="AL516">
        <v>0</v>
      </c>
      <c r="AM516">
        <v>5</v>
      </c>
      <c r="AN516">
        <v>0</v>
      </c>
      <c r="AO516">
        <v>5</v>
      </c>
      <c r="AP516">
        <v>15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>
      <c r="A517" t="s">
        <v>1176</v>
      </c>
      <c r="B517" t="s">
        <v>80</v>
      </c>
      <c r="C517" t="s">
        <v>1168</v>
      </c>
      <c r="D517" t="s">
        <v>82</v>
      </c>
      <c r="E517" s="2" t="str">
        <f>HYPERLINK("capsilon://?command=openfolder&amp;siteaddress=FAM.docvelocity-na8.net&amp;folderid=FX5558EFA3-789B-38D2-552E-BDA06C17AFBB","FX21112434")</f>
        <v>FX21112434</v>
      </c>
      <c r="F517" t="s">
        <v>19</v>
      </c>
      <c r="G517" t="s">
        <v>19</v>
      </c>
      <c r="H517" t="s">
        <v>83</v>
      </c>
      <c r="I517" t="s">
        <v>1177</v>
      </c>
      <c r="J517">
        <v>28</v>
      </c>
      <c r="K517" t="s">
        <v>85</v>
      </c>
      <c r="L517" t="s">
        <v>86</v>
      </c>
      <c r="M517" t="s">
        <v>87</v>
      </c>
      <c r="N517">
        <v>2</v>
      </c>
      <c r="O517" s="1">
        <v>44508.48914351852</v>
      </c>
      <c r="P517" s="1">
        <v>44508.751261574071</v>
      </c>
      <c r="Q517">
        <v>22367</v>
      </c>
      <c r="R517">
        <v>280</v>
      </c>
      <c r="S517" t="b">
        <v>0</v>
      </c>
      <c r="T517" t="s">
        <v>88</v>
      </c>
      <c r="U517" t="b">
        <v>0</v>
      </c>
      <c r="V517" t="s">
        <v>186</v>
      </c>
      <c r="W517" s="1">
        <v>44508.570902777778</v>
      </c>
      <c r="X517">
        <v>154</v>
      </c>
      <c r="Y517">
        <v>21</v>
      </c>
      <c r="Z517">
        <v>0</v>
      </c>
      <c r="AA517">
        <v>21</v>
      </c>
      <c r="AB517">
        <v>0</v>
      </c>
      <c r="AC517">
        <v>10</v>
      </c>
      <c r="AD517">
        <v>7</v>
      </c>
      <c r="AE517">
        <v>0</v>
      </c>
      <c r="AF517">
        <v>0</v>
      </c>
      <c r="AG517">
        <v>0</v>
      </c>
      <c r="AH517" t="s">
        <v>106</v>
      </c>
      <c r="AI517" s="1">
        <v>44508.751261574071</v>
      </c>
      <c r="AJ517">
        <v>126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7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>
      <c r="A518" t="s">
        <v>1178</v>
      </c>
      <c r="B518" t="s">
        <v>80</v>
      </c>
      <c r="C518" t="s">
        <v>1168</v>
      </c>
      <c r="D518" t="s">
        <v>82</v>
      </c>
      <c r="E518" s="2" t="str">
        <f>HYPERLINK("capsilon://?command=openfolder&amp;siteaddress=FAM.docvelocity-na8.net&amp;folderid=FX5558EFA3-789B-38D2-552E-BDA06C17AFBB","FX21112434")</f>
        <v>FX21112434</v>
      </c>
      <c r="F518" t="s">
        <v>19</v>
      </c>
      <c r="G518" t="s">
        <v>19</v>
      </c>
      <c r="H518" t="s">
        <v>83</v>
      </c>
      <c r="I518" t="s">
        <v>1179</v>
      </c>
      <c r="J518">
        <v>38</v>
      </c>
      <c r="K518" t="s">
        <v>85</v>
      </c>
      <c r="L518" t="s">
        <v>86</v>
      </c>
      <c r="M518" t="s">
        <v>87</v>
      </c>
      <c r="N518">
        <v>2</v>
      </c>
      <c r="O518" s="1">
        <v>44508.489432870374</v>
      </c>
      <c r="P518" s="1">
        <v>44508.756018518521</v>
      </c>
      <c r="Q518">
        <v>22012</v>
      </c>
      <c r="R518">
        <v>1021</v>
      </c>
      <c r="S518" t="b">
        <v>0</v>
      </c>
      <c r="T518" t="s">
        <v>88</v>
      </c>
      <c r="U518" t="b">
        <v>0</v>
      </c>
      <c r="V518" t="s">
        <v>117</v>
      </c>
      <c r="W518" s="1">
        <v>44508.575798611113</v>
      </c>
      <c r="X518">
        <v>503</v>
      </c>
      <c r="Y518">
        <v>71</v>
      </c>
      <c r="Z518">
        <v>0</v>
      </c>
      <c r="AA518">
        <v>71</v>
      </c>
      <c r="AB518">
        <v>0</v>
      </c>
      <c r="AC518">
        <v>59</v>
      </c>
      <c r="AD518">
        <v>-33</v>
      </c>
      <c r="AE518">
        <v>0</v>
      </c>
      <c r="AF518">
        <v>0</v>
      </c>
      <c r="AG518">
        <v>0</v>
      </c>
      <c r="AH518" t="s">
        <v>606</v>
      </c>
      <c r="AI518" s="1">
        <v>44508.756018518521</v>
      </c>
      <c r="AJ518">
        <v>518</v>
      </c>
      <c r="AK518">
        <v>2</v>
      </c>
      <c r="AL518">
        <v>0</v>
      </c>
      <c r="AM518">
        <v>2</v>
      </c>
      <c r="AN518">
        <v>0</v>
      </c>
      <c r="AO518">
        <v>2</v>
      </c>
      <c r="AP518">
        <v>-35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>
      <c r="A519" t="s">
        <v>1180</v>
      </c>
      <c r="B519" t="s">
        <v>80</v>
      </c>
      <c r="C519" t="s">
        <v>1168</v>
      </c>
      <c r="D519" t="s">
        <v>82</v>
      </c>
      <c r="E519" s="2" t="str">
        <f>HYPERLINK("capsilon://?command=openfolder&amp;siteaddress=FAM.docvelocity-na8.net&amp;folderid=FX5558EFA3-789B-38D2-552E-BDA06C17AFBB","FX21112434")</f>
        <v>FX21112434</v>
      </c>
      <c r="F519" t="s">
        <v>19</v>
      </c>
      <c r="G519" t="s">
        <v>19</v>
      </c>
      <c r="H519" t="s">
        <v>83</v>
      </c>
      <c r="I519" t="s">
        <v>1181</v>
      </c>
      <c r="J519">
        <v>28</v>
      </c>
      <c r="K519" t="s">
        <v>85</v>
      </c>
      <c r="L519" t="s">
        <v>86</v>
      </c>
      <c r="M519" t="s">
        <v>87</v>
      </c>
      <c r="N519">
        <v>2</v>
      </c>
      <c r="O519" s="1">
        <v>44508.489861111113</v>
      </c>
      <c r="P519" s="1">
        <v>44508.752488425926</v>
      </c>
      <c r="Q519">
        <v>22477</v>
      </c>
      <c r="R519">
        <v>214</v>
      </c>
      <c r="S519" t="b">
        <v>0</v>
      </c>
      <c r="T519" t="s">
        <v>88</v>
      </c>
      <c r="U519" t="b">
        <v>0</v>
      </c>
      <c r="V519" t="s">
        <v>123</v>
      </c>
      <c r="W519" s="1">
        <v>44508.571759259263</v>
      </c>
      <c r="X519">
        <v>109</v>
      </c>
      <c r="Y519">
        <v>21</v>
      </c>
      <c r="Z519">
        <v>0</v>
      </c>
      <c r="AA519">
        <v>21</v>
      </c>
      <c r="AB519">
        <v>0</v>
      </c>
      <c r="AC519">
        <v>11</v>
      </c>
      <c r="AD519">
        <v>7</v>
      </c>
      <c r="AE519">
        <v>0</v>
      </c>
      <c r="AF519">
        <v>0</v>
      </c>
      <c r="AG519">
        <v>0</v>
      </c>
      <c r="AH519" t="s">
        <v>106</v>
      </c>
      <c r="AI519" s="1">
        <v>44508.752488425926</v>
      </c>
      <c r="AJ519">
        <v>105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7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>
      <c r="A520" t="s">
        <v>1182</v>
      </c>
      <c r="B520" t="s">
        <v>80</v>
      </c>
      <c r="C520" t="s">
        <v>1168</v>
      </c>
      <c r="D520" t="s">
        <v>82</v>
      </c>
      <c r="E520" s="2" t="str">
        <f>HYPERLINK("capsilon://?command=openfolder&amp;siteaddress=FAM.docvelocity-na8.net&amp;folderid=FX5558EFA3-789B-38D2-552E-BDA06C17AFBB","FX21112434")</f>
        <v>FX21112434</v>
      </c>
      <c r="F520" t="s">
        <v>19</v>
      </c>
      <c r="G520" t="s">
        <v>19</v>
      </c>
      <c r="H520" t="s">
        <v>83</v>
      </c>
      <c r="I520" t="s">
        <v>1183</v>
      </c>
      <c r="J520">
        <v>35</v>
      </c>
      <c r="K520" t="s">
        <v>85</v>
      </c>
      <c r="L520" t="s">
        <v>86</v>
      </c>
      <c r="M520" t="s">
        <v>87</v>
      </c>
      <c r="N520">
        <v>2</v>
      </c>
      <c r="O520" s="1">
        <v>44508.490416666667</v>
      </c>
      <c r="P520" s="1">
        <v>44508.755590277775</v>
      </c>
      <c r="Q520">
        <v>22266</v>
      </c>
      <c r="R520">
        <v>645</v>
      </c>
      <c r="S520" t="b">
        <v>0</v>
      </c>
      <c r="T520" t="s">
        <v>88</v>
      </c>
      <c r="U520" t="b">
        <v>0</v>
      </c>
      <c r="V520" t="s">
        <v>94</v>
      </c>
      <c r="W520" s="1">
        <v>44508.575289351851</v>
      </c>
      <c r="X520">
        <v>378</v>
      </c>
      <c r="Y520">
        <v>71</v>
      </c>
      <c r="Z520">
        <v>0</v>
      </c>
      <c r="AA520">
        <v>71</v>
      </c>
      <c r="AB520">
        <v>0</v>
      </c>
      <c r="AC520">
        <v>54</v>
      </c>
      <c r="AD520">
        <v>-36</v>
      </c>
      <c r="AE520">
        <v>0</v>
      </c>
      <c r="AF520">
        <v>0</v>
      </c>
      <c r="AG520">
        <v>0</v>
      </c>
      <c r="AH520" t="s">
        <v>106</v>
      </c>
      <c r="AI520" s="1">
        <v>44508.755590277775</v>
      </c>
      <c r="AJ520">
        <v>267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-37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>
      <c r="A521" t="s">
        <v>1184</v>
      </c>
      <c r="B521" t="s">
        <v>80</v>
      </c>
      <c r="C521" t="s">
        <v>1185</v>
      </c>
      <c r="D521" t="s">
        <v>82</v>
      </c>
      <c r="E521" s="2" t="str">
        <f>HYPERLINK("capsilon://?command=openfolder&amp;siteaddress=FAM.docvelocity-na8.net&amp;folderid=FXE645ED9B-B2C1-69A9-BE71-6487777413AF","FX21112874")</f>
        <v>FX21112874</v>
      </c>
      <c r="F521" t="s">
        <v>19</v>
      </c>
      <c r="G521" t="s">
        <v>19</v>
      </c>
      <c r="H521" t="s">
        <v>83</v>
      </c>
      <c r="I521" t="s">
        <v>1186</v>
      </c>
      <c r="J521">
        <v>32</v>
      </c>
      <c r="K521" t="s">
        <v>85</v>
      </c>
      <c r="L521" t="s">
        <v>86</v>
      </c>
      <c r="M521" t="s">
        <v>87</v>
      </c>
      <c r="N521">
        <v>2</v>
      </c>
      <c r="O521" s="1">
        <v>44508.492662037039</v>
      </c>
      <c r="P521" s="1">
        <v>44508.760949074072</v>
      </c>
      <c r="Q521">
        <v>22429</v>
      </c>
      <c r="R521">
        <v>751</v>
      </c>
      <c r="S521" t="b">
        <v>0</v>
      </c>
      <c r="T521" t="s">
        <v>88</v>
      </c>
      <c r="U521" t="b">
        <v>0</v>
      </c>
      <c r="V521" t="s">
        <v>186</v>
      </c>
      <c r="W521" s="1">
        <v>44508.574259259258</v>
      </c>
      <c r="X521">
        <v>289</v>
      </c>
      <c r="Y521">
        <v>38</v>
      </c>
      <c r="Z521">
        <v>0</v>
      </c>
      <c r="AA521">
        <v>38</v>
      </c>
      <c r="AB521">
        <v>0</v>
      </c>
      <c r="AC521">
        <v>17</v>
      </c>
      <c r="AD521">
        <v>-6</v>
      </c>
      <c r="AE521">
        <v>0</v>
      </c>
      <c r="AF521">
        <v>0</v>
      </c>
      <c r="AG521">
        <v>0</v>
      </c>
      <c r="AH521" t="s">
        <v>106</v>
      </c>
      <c r="AI521" s="1">
        <v>44508.760949074072</v>
      </c>
      <c r="AJ521">
        <v>462</v>
      </c>
      <c r="AK521">
        <v>2</v>
      </c>
      <c r="AL521">
        <v>0</v>
      </c>
      <c r="AM521">
        <v>2</v>
      </c>
      <c r="AN521">
        <v>0</v>
      </c>
      <c r="AO521">
        <v>2</v>
      </c>
      <c r="AP521">
        <v>-8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>
      <c r="A522" t="s">
        <v>1187</v>
      </c>
      <c r="B522" t="s">
        <v>80</v>
      </c>
      <c r="C522" t="s">
        <v>1185</v>
      </c>
      <c r="D522" t="s">
        <v>82</v>
      </c>
      <c r="E522" s="2" t="str">
        <f>HYPERLINK("capsilon://?command=openfolder&amp;siteaddress=FAM.docvelocity-na8.net&amp;folderid=FXE645ED9B-B2C1-69A9-BE71-6487777413AF","FX21112874")</f>
        <v>FX21112874</v>
      </c>
      <c r="F522" t="s">
        <v>19</v>
      </c>
      <c r="G522" t="s">
        <v>19</v>
      </c>
      <c r="H522" t="s">
        <v>83</v>
      </c>
      <c r="I522" t="s">
        <v>1188</v>
      </c>
      <c r="J522">
        <v>32</v>
      </c>
      <c r="K522" t="s">
        <v>85</v>
      </c>
      <c r="L522" t="s">
        <v>86</v>
      </c>
      <c r="M522" t="s">
        <v>87</v>
      </c>
      <c r="N522">
        <v>2</v>
      </c>
      <c r="O522" s="1">
        <v>44508.493055555555</v>
      </c>
      <c r="P522" s="1">
        <v>44508.760162037041</v>
      </c>
      <c r="Q522">
        <v>22532</v>
      </c>
      <c r="R522">
        <v>546</v>
      </c>
      <c r="S522" t="b">
        <v>0</v>
      </c>
      <c r="T522" t="s">
        <v>88</v>
      </c>
      <c r="U522" t="b">
        <v>0</v>
      </c>
      <c r="V522" t="s">
        <v>123</v>
      </c>
      <c r="W522" s="1">
        <v>44508.573946759258</v>
      </c>
      <c r="X522">
        <v>189</v>
      </c>
      <c r="Y522">
        <v>38</v>
      </c>
      <c r="Z522">
        <v>0</v>
      </c>
      <c r="AA522">
        <v>38</v>
      </c>
      <c r="AB522">
        <v>0</v>
      </c>
      <c r="AC522">
        <v>20</v>
      </c>
      <c r="AD522">
        <v>-6</v>
      </c>
      <c r="AE522">
        <v>0</v>
      </c>
      <c r="AF522">
        <v>0</v>
      </c>
      <c r="AG522">
        <v>0</v>
      </c>
      <c r="AH522" t="s">
        <v>606</v>
      </c>
      <c r="AI522" s="1">
        <v>44508.760162037041</v>
      </c>
      <c r="AJ522">
        <v>357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-6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>
      <c r="A523" t="s">
        <v>1189</v>
      </c>
      <c r="B523" t="s">
        <v>80</v>
      </c>
      <c r="C523" t="s">
        <v>1185</v>
      </c>
      <c r="D523" t="s">
        <v>82</v>
      </c>
      <c r="E523" s="2" t="str">
        <f>HYPERLINK("capsilon://?command=openfolder&amp;siteaddress=FAM.docvelocity-na8.net&amp;folderid=FXE645ED9B-B2C1-69A9-BE71-6487777413AF","FX21112874")</f>
        <v>FX21112874</v>
      </c>
      <c r="F523" t="s">
        <v>19</v>
      </c>
      <c r="G523" t="s">
        <v>19</v>
      </c>
      <c r="H523" t="s">
        <v>83</v>
      </c>
      <c r="I523" t="s">
        <v>1190</v>
      </c>
      <c r="J523">
        <v>32</v>
      </c>
      <c r="K523" t="s">
        <v>85</v>
      </c>
      <c r="L523" t="s">
        <v>86</v>
      </c>
      <c r="M523" t="s">
        <v>87</v>
      </c>
      <c r="N523">
        <v>2</v>
      </c>
      <c r="O523" s="1">
        <v>44508.493738425925</v>
      </c>
      <c r="P523" s="1">
        <v>44508.766886574071</v>
      </c>
      <c r="Q523">
        <v>22911</v>
      </c>
      <c r="R523">
        <v>689</v>
      </c>
      <c r="S523" t="b">
        <v>0</v>
      </c>
      <c r="T523" t="s">
        <v>88</v>
      </c>
      <c r="U523" t="b">
        <v>0</v>
      </c>
      <c r="V523" t="s">
        <v>123</v>
      </c>
      <c r="W523" s="1">
        <v>44508.575231481482</v>
      </c>
      <c r="X523">
        <v>109</v>
      </c>
      <c r="Y523">
        <v>38</v>
      </c>
      <c r="Z523">
        <v>0</v>
      </c>
      <c r="AA523">
        <v>38</v>
      </c>
      <c r="AB523">
        <v>0</v>
      </c>
      <c r="AC523">
        <v>22</v>
      </c>
      <c r="AD523">
        <v>-6</v>
      </c>
      <c r="AE523">
        <v>0</v>
      </c>
      <c r="AF523">
        <v>0</v>
      </c>
      <c r="AG523">
        <v>0</v>
      </c>
      <c r="AH523" t="s">
        <v>606</v>
      </c>
      <c r="AI523" s="1">
        <v>44508.766886574071</v>
      </c>
      <c r="AJ523">
        <v>580</v>
      </c>
      <c r="AK523">
        <v>2</v>
      </c>
      <c r="AL523">
        <v>0</v>
      </c>
      <c r="AM523">
        <v>2</v>
      </c>
      <c r="AN523">
        <v>0</v>
      </c>
      <c r="AO523">
        <v>2</v>
      </c>
      <c r="AP523">
        <v>-8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>
      <c r="A524" t="s">
        <v>1191</v>
      </c>
      <c r="B524" t="s">
        <v>80</v>
      </c>
      <c r="C524" t="s">
        <v>1185</v>
      </c>
      <c r="D524" t="s">
        <v>82</v>
      </c>
      <c r="E524" s="2" t="str">
        <f>HYPERLINK("capsilon://?command=openfolder&amp;siteaddress=FAM.docvelocity-na8.net&amp;folderid=FXE645ED9B-B2C1-69A9-BE71-6487777413AF","FX21112874")</f>
        <v>FX21112874</v>
      </c>
      <c r="F524" t="s">
        <v>19</v>
      </c>
      <c r="G524" t="s">
        <v>19</v>
      </c>
      <c r="H524" t="s">
        <v>83</v>
      </c>
      <c r="I524" t="s">
        <v>1192</v>
      </c>
      <c r="J524">
        <v>32</v>
      </c>
      <c r="K524" t="s">
        <v>85</v>
      </c>
      <c r="L524" t="s">
        <v>86</v>
      </c>
      <c r="M524" t="s">
        <v>87</v>
      </c>
      <c r="N524">
        <v>2</v>
      </c>
      <c r="O524" s="1">
        <v>44508.494583333333</v>
      </c>
      <c r="P524" s="1">
        <v>44508.781041666669</v>
      </c>
      <c r="Q524">
        <v>23416</v>
      </c>
      <c r="R524">
        <v>1334</v>
      </c>
      <c r="S524" t="b">
        <v>0</v>
      </c>
      <c r="T524" t="s">
        <v>88</v>
      </c>
      <c r="U524" t="b">
        <v>0</v>
      </c>
      <c r="V524" t="s">
        <v>186</v>
      </c>
      <c r="W524" s="1">
        <v>44508.577777777777</v>
      </c>
      <c r="X524">
        <v>303</v>
      </c>
      <c r="Y524">
        <v>38</v>
      </c>
      <c r="Z524">
        <v>0</v>
      </c>
      <c r="AA524">
        <v>38</v>
      </c>
      <c r="AB524">
        <v>0</v>
      </c>
      <c r="AC524">
        <v>18</v>
      </c>
      <c r="AD524">
        <v>-6</v>
      </c>
      <c r="AE524">
        <v>0</v>
      </c>
      <c r="AF524">
        <v>0</v>
      </c>
      <c r="AG524">
        <v>0</v>
      </c>
      <c r="AH524" t="s">
        <v>106</v>
      </c>
      <c r="AI524" s="1">
        <v>44508.781041666669</v>
      </c>
      <c r="AJ524">
        <v>461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-6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>
      <c r="A525" t="s">
        <v>1193</v>
      </c>
      <c r="B525" t="s">
        <v>80</v>
      </c>
      <c r="C525" t="s">
        <v>1185</v>
      </c>
      <c r="D525" t="s">
        <v>82</v>
      </c>
      <c r="E525" s="2" t="str">
        <f>HYPERLINK("capsilon://?command=openfolder&amp;siteaddress=FAM.docvelocity-na8.net&amp;folderid=FXE645ED9B-B2C1-69A9-BE71-6487777413AF","FX21112874")</f>
        <v>FX21112874</v>
      </c>
      <c r="F525" t="s">
        <v>19</v>
      </c>
      <c r="G525" t="s">
        <v>19</v>
      </c>
      <c r="H525" t="s">
        <v>83</v>
      </c>
      <c r="I525" t="s">
        <v>1194</v>
      </c>
      <c r="J525">
        <v>46</v>
      </c>
      <c r="K525" t="s">
        <v>85</v>
      </c>
      <c r="L525" t="s">
        <v>86</v>
      </c>
      <c r="M525" t="s">
        <v>87</v>
      </c>
      <c r="N525">
        <v>2</v>
      </c>
      <c r="O525" s="1">
        <v>44508.494710648149</v>
      </c>
      <c r="P525" s="1">
        <v>44508.820625</v>
      </c>
      <c r="Q525">
        <v>27817</v>
      </c>
      <c r="R525">
        <v>342</v>
      </c>
      <c r="S525" t="b">
        <v>0</v>
      </c>
      <c r="T525" t="s">
        <v>88</v>
      </c>
      <c r="U525" t="b">
        <v>0</v>
      </c>
      <c r="V525" t="s">
        <v>123</v>
      </c>
      <c r="W525" s="1">
        <v>44508.577511574076</v>
      </c>
      <c r="X525">
        <v>197</v>
      </c>
      <c r="Y525">
        <v>53</v>
      </c>
      <c r="Z525">
        <v>0</v>
      </c>
      <c r="AA525">
        <v>53</v>
      </c>
      <c r="AB525">
        <v>0</v>
      </c>
      <c r="AC525">
        <v>37</v>
      </c>
      <c r="AD525">
        <v>-7</v>
      </c>
      <c r="AE525">
        <v>0</v>
      </c>
      <c r="AF525">
        <v>0</v>
      </c>
      <c r="AG525">
        <v>0</v>
      </c>
      <c r="AH525" t="s">
        <v>118</v>
      </c>
      <c r="AI525" s="1">
        <v>44508.820625</v>
      </c>
      <c r="AJ525">
        <v>145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-7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>
      <c r="A526" t="s">
        <v>1195</v>
      </c>
      <c r="B526" t="s">
        <v>80</v>
      </c>
      <c r="C526" t="s">
        <v>1185</v>
      </c>
      <c r="D526" t="s">
        <v>82</v>
      </c>
      <c r="E526" s="2" t="str">
        <f>HYPERLINK("capsilon://?command=openfolder&amp;siteaddress=FAM.docvelocity-na8.net&amp;folderid=FXE645ED9B-B2C1-69A9-BE71-6487777413AF","FX21112874")</f>
        <v>FX21112874</v>
      </c>
      <c r="F526" t="s">
        <v>19</v>
      </c>
      <c r="G526" t="s">
        <v>19</v>
      </c>
      <c r="H526" t="s">
        <v>83</v>
      </c>
      <c r="I526" t="s">
        <v>1196</v>
      </c>
      <c r="J526">
        <v>42</v>
      </c>
      <c r="K526" t="s">
        <v>85</v>
      </c>
      <c r="L526" t="s">
        <v>86</v>
      </c>
      <c r="M526" t="s">
        <v>87</v>
      </c>
      <c r="N526">
        <v>2</v>
      </c>
      <c r="O526" s="1">
        <v>44508.495625000003</v>
      </c>
      <c r="P526" s="1">
        <v>44508.822650462964</v>
      </c>
      <c r="Q526">
        <v>27649</v>
      </c>
      <c r="R526">
        <v>606</v>
      </c>
      <c r="S526" t="b">
        <v>0</v>
      </c>
      <c r="T526" t="s">
        <v>88</v>
      </c>
      <c r="U526" t="b">
        <v>0</v>
      </c>
      <c r="V526" t="s">
        <v>94</v>
      </c>
      <c r="W526" s="1">
        <v>44508.580300925925</v>
      </c>
      <c r="X526">
        <v>432</v>
      </c>
      <c r="Y526">
        <v>45</v>
      </c>
      <c r="Z526">
        <v>0</v>
      </c>
      <c r="AA526">
        <v>45</v>
      </c>
      <c r="AB526">
        <v>0</v>
      </c>
      <c r="AC526">
        <v>35</v>
      </c>
      <c r="AD526">
        <v>-3</v>
      </c>
      <c r="AE526">
        <v>0</v>
      </c>
      <c r="AF526">
        <v>0</v>
      </c>
      <c r="AG526">
        <v>0</v>
      </c>
      <c r="AH526" t="s">
        <v>118</v>
      </c>
      <c r="AI526" s="1">
        <v>44508.822650462964</v>
      </c>
      <c r="AJ526">
        <v>174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-3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>
      <c r="A527" t="s">
        <v>1197</v>
      </c>
      <c r="B527" t="s">
        <v>80</v>
      </c>
      <c r="C527" t="s">
        <v>1185</v>
      </c>
      <c r="D527" t="s">
        <v>82</v>
      </c>
      <c r="E527" s="2" t="str">
        <f>HYPERLINK("capsilon://?command=openfolder&amp;siteaddress=FAM.docvelocity-na8.net&amp;folderid=FXE645ED9B-B2C1-69A9-BE71-6487777413AF","FX21112874")</f>
        <v>FX21112874</v>
      </c>
      <c r="F527" t="s">
        <v>19</v>
      </c>
      <c r="G527" t="s">
        <v>19</v>
      </c>
      <c r="H527" t="s">
        <v>83</v>
      </c>
      <c r="I527" t="s">
        <v>1198</v>
      </c>
      <c r="J527">
        <v>55</v>
      </c>
      <c r="K527" t="s">
        <v>85</v>
      </c>
      <c r="L527" t="s">
        <v>86</v>
      </c>
      <c r="M527" t="s">
        <v>87</v>
      </c>
      <c r="N527">
        <v>2</v>
      </c>
      <c r="O527" s="1">
        <v>44508.495787037034</v>
      </c>
      <c r="P527" s="1">
        <v>44508.827372685184</v>
      </c>
      <c r="Q527">
        <v>27852</v>
      </c>
      <c r="R527">
        <v>797</v>
      </c>
      <c r="S527" t="b">
        <v>0</v>
      </c>
      <c r="T527" t="s">
        <v>88</v>
      </c>
      <c r="U527" t="b">
        <v>0</v>
      </c>
      <c r="V527" t="s">
        <v>131</v>
      </c>
      <c r="W527" s="1">
        <v>44508.57980324074</v>
      </c>
      <c r="X527">
        <v>389</v>
      </c>
      <c r="Y527">
        <v>53</v>
      </c>
      <c r="Z527">
        <v>0</v>
      </c>
      <c r="AA527">
        <v>53</v>
      </c>
      <c r="AB527">
        <v>0</v>
      </c>
      <c r="AC527">
        <v>40</v>
      </c>
      <c r="AD527">
        <v>2</v>
      </c>
      <c r="AE527">
        <v>0</v>
      </c>
      <c r="AF527">
        <v>0</v>
      </c>
      <c r="AG527">
        <v>0</v>
      </c>
      <c r="AH527" t="s">
        <v>118</v>
      </c>
      <c r="AI527" s="1">
        <v>44508.827372685184</v>
      </c>
      <c r="AJ527">
        <v>408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2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>
      <c r="A528" t="s">
        <v>1199</v>
      </c>
      <c r="B528" t="s">
        <v>80</v>
      </c>
      <c r="C528" t="s">
        <v>1185</v>
      </c>
      <c r="D528" t="s">
        <v>82</v>
      </c>
      <c r="E528" s="2" t="str">
        <f>HYPERLINK("capsilon://?command=openfolder&amp;siteaddress=FAM.docvelocity-na8.net&amp;folderid=FXE645ED9B-B2C1-69A9-BE71-6487777413AF","FX21112874")</f>
        <v>FX21112874</v>
      </c>
      <c r="F528" t="s">
        <v>19</v>
      </c>
      <c r="G528" t="s">
        <v>19</v>
      </c>
      <c r="H528" t="s">
        <v>83</v>
      </c>
      <c r="I528" t="s">
        <v>1200</v>
      </c>
      <c r="J528">
        <v>32</v>
      </c>
      <c r="K528" t="s">
        <v>85</v>
      </c>
      <c r="L528" t="s">
        <v>86</v>
      </c>
      <c r="M528" t="s">
        <v>87</v>
      </c>
      <c r="N528">
        <v>2</v>
      </c>
      <c r="O528" s="1">
        <v>44508.496516203704</v>
      </c>
      <c r="P528" s="1">
        <v>44508.829062500001</v>
      </c>
      <c r="Q528">
        <v>28034</v>
      </c>
      <c r="R528">
        <v>698</v>
      </c>
      <c r="S528" t="b">
        <v>0</v>
      </c>
      <c r="T528" t="s">
        <v>88</v>
      </c>
      <c r="U528" t="b">
        <v>0</v>
      </c>
      <c r="V528" t="s">
        <v>117</v>
      </c>
      <c r="W528" s="1">
        <v>44508.58221064815</v>
      </c>
      <c r="X528">
        <v>553</v>
      </c>
      <c r="Y528">
        <v>45</v>
      </c>
      <c r="Z528">
        <v>0</v>
      </c>
      <c r="AA528">
        <v>45</v>
      </c>
      <c r="AB528">
        <v>0</v>
      </c>
      <c r="AC528">
        <v>42</v>
      </c>
      <c r="AD528">
        <v>-13</v>
      </c>
      <c r="AE528">
        <v>0</v>
      </c>
      <c r="AF528">
        <v>0</v>
      </c>
      <c r="AG528">
        <v>0</v>
      </c>
      <c r="AH528" t="s">
        <v>118</v>
      </c>
      <c r="AI528" s="1">
        <v>44508.829062500001</v>
      </c>
      <c r="AJ528">
        <v>145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-13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>
      <c r="A529" t="s">
        <v>1201</v>
      </c>
      <c r="B529" t="s">
        <v>80</v>
      </c>
      <c r="C529" t="s">
        <v>1185</v>
      </c>
      <c r="D529" t="s">
        <v>82</v>
      </c>
      <c r="E529" s="2" t="str">
        <f>HYPERLINK("capsilon://?command=openfolder&amp;siteaddress=FAM.docvelocity-na8.net&amp;folderid=FXE645ED9B-B2C1-69A9-BE71-6487777413AF","FX21112874")</f>
        <v>FX21112874</v>
      </c>
      <c r="F529" t="s">
        <v>19</v>
      </c>
      <c r="G529" t="s">
        <v>19</v>
      </c>
      <c r="H529" t="s">
        <v>83</v>
      </c>
      <c r="I529" t="s">
        <v>1202</v>
      </c>
      <c r="J529">
        <v>32</v>
      </c>
      <c r="K529" t="s">
        <v>85</v>
      </c>
      <c r="L529" t="s">
        <v>86</v>
      </c>
      <c r="M529" t="s">
        <v>87</v>
      </c>
      <c r="N529">
        <v>2</v>
      </c>
      <c r="O529" s="1">
        <v>44508.496805555558</v>
      </c>
      <c r="P529" s="1">
        <v>44508.830949074072</v>
      </c>
      <c r="Q529">
        <v>27568</v>
      </c>
      <c r="R529">
        <v>1302</v>
      </c>
      <c r="S529" t="b">
        <v>0</v>
      </c>
      <c r="T529" t="s">
        <v>88</v>
      </c>
      <c r="U529" t="b">
        <v>0</v>
      </c>
      <c r="V529" t="s">
        <v>186</v>
      </c>
      <c r="W529" s="1">
        <v>44508.590787037036</v>
      </c>
      <c r="X529">
        <v>1123</v>
      </c>
      <c r="Y529">
        <v>45</v>
      </c>
      <c r="Z529">
        <v>0</v>
      </c>
      <c r="AA529">
        <v>45</v>
      </c>
      <c r="AB529">
        <v>0</v>
      </c>
      <c r="AC529">
        <v>42</v>
      </c>
      <c r="AD529">
        <v>-13</v>
      </c>
      <c r="AE529">
        <v>0</v>
      </c>
      <c r="AF529">
        <v>0</v>
      </c>
      <c r="AG529">
        <v>0</v>
      </c>
      <c r="AH529" t="s">
        <v>118</v>
      </c>
      <c r="AI529" s="1">
        <v>44508.830949074072</v>
      </c>
      <c r="AJ529">
        <v>162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-14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>
      <c r="A530" t="s">
        <v>1203</v>
      </c>
      <c r="B530" t="s">
        <v>80</v>
      </c>
      <c r="C530" t="s">
        <v>1185</v>
      </c>
      <c r="D530" t="s">
        <v>82</v>
      </c>
      <c r="E530" s="2" t="str">
        <f>HYPERLINK("capsilon://?command=openfolder&amp;siteaddress=FAM.docvelocity-na8.net&amp;folderid=FXE645ED9B-B2C1-69A9-BE71-6487777413AF","FX21112874")</f>
        <v>FX21112874</v>
      </c>
      <c r="F530" t="s">
        <v>19</v>
      </c>
      <c r="G530" t="s">
        <v>19</v>
      </c>
      <c r="H530" t="s">
        <v>83</v>
      </c>
      <c r="I530" t="s">
        <v>1204</v>
      </c>
      <c r="J530">
        <v>32</v>
      </c>
      <c r="K530" t="s">
        <v>85</v>
      </c>
      <c r="L530" t="s">
        <v>86</v>
      </c>
      <c r="M530" t="s">
        <v>87</v>
      </c>
      <c r="N530">
        <v>2</v>
      </c>
      <c r="O530" s="1">
        <v>44508.496840277781</v>
      </c>
      <c r="P530" s="1">
        <v>44508.832384259258</v>
      </c>
      <c r="Q530">
        <v>28193</v>
      </c>
      <c r="R530">
        <v>798</v>
      </c>
      <c r="S530" t="b">
        <v>0</v>
      </c>
      <c r="T530" t="s">
        <v>88</v>
      </c>
      <c r="U530" t="b">
        <v>0</v>
      </c>
      <c r="V530" t="s">
        <v>131</v>
      </c>
      <c r="W530" s="1">
        <v>44508.58761574074</v>
      </c>
      <c r="X530">
        <v>674</v>
      </c>
      <c r="Y530">
        <v>45</v>
      </c>
      <c r="Z530">
        <v>0</v>
      </c>
      <c r="AA530">
        <v>45</v>
      </c>
      <c r="AB530">
        <v>0</v>
      </c>
      <c r="AC530">
        <v>42</v>
      </c>
      <c r="AD530">
        <v>-13</v>
      </c>
      <c r="AE530">
        <v>0</v>
      </c>
      <c r="AF530">
        <v>0</v>
      </c>
      <c r="AG530">
        <v>0</v>
      </c>
      <c r="AH530" t="s">
        <v>118</v>
      </c>
      <c r="AI530" s="1">
        <v>44508.832384259258</v>
      </c>
      <c r="AJ530">
        <v>124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-13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>
      <c r="A531" t="s">
        <v>1205</v>
      </c>
      <c r="B531" t="s">
        <v>80</v>
      </c>
      <c r="C531" t="s">
        <v>1185</v>
      </c>
      <c r="D531" t="s">
        <v>82</v>
      </c>
      <c r="E531" s="2" t="str">
        <f>HYPERLINK("capsilon://?command=openfolder&amp;siteaddress=FAM.docvelocity-na8.net&amp;folderid=FXE645ED9B-B2C1-69A9-BE71-6487777413AF","FX21112874")</f>
        <v>FX21112874</v>
      </c>
      <c r="F531" t="s">
        <v>19</v>
      </c>
      <c r="G531" t="s">
        <v>19</v>
      </c>
      <c r="H531" t="s">
        <v>83</v>
      </c>
      <c r="I531" t="s">
        <v>1206</v>
      </c>
      <c r="J531">
        <v>28</v>
      </c>
      <c r="K531" t="s">
        <v>85</v>
      </c>
      <c r="L531" t="s">
        <v>86</v>
      </c>
      <c r="M531" t="s">
        <v>87</v>
      </c>
      <c r="N531">
        <v>2</v>
      </c>
      <c r="O531" s="1">
        <v>44508.497071759259</v>
      </c>
      <c r="P531" s="1">
        <v>44508.833692129629</v>
      </c>
      <c r="Q531">
        <v>28872</v>
      </c>
      <c r="R531">
        <v>212</v>
      </c>
      <c r="S531" t="b">
        <v>0</v>
      </c>
      <c r="T531" t="s">
        <v>88</v>
      </c>
      <c r="U531" t="b">
        <v>0</v>
      </c>
      <c r="V531" t="s">
        <v>123</v>
      </c>
      <c r="W531" s="1">
        <v>44508.581365740742</v>
      </c>
      <c r="X531">
        <v>99</v>
      </c>
      <c r="Y531">
        <v>21</v>
      </c>
      <c r="Z531">
        <v>0</v>
      </c>
      <c r="AA531">
        <v>21</v>
      </c>
      <c r="AB531">
        <v>0</v>
      </c>
      <c r="AC531">
        <v>2</v>
      </c>
      <c r="AD531">
        <v>7</v>
      </c>
      <c r="AE531">
        <v>0</v>
      </c>
      <c r="AF531">
        <v>0</v>
      </c>
      <c r="AG531">
        <v>0</v>
      </c>
      <c r="AH531" t="s">
        <v>118</v>
      </c>
      <c r="AI531" s="1">
        <v>44508.833692129629</v>
      </c>
      <c r="AJ531">
        <v>113</v>
      </c>
      <c r="AK531">
        <v>2</v>
      </c>
      <c r="AL531">
        <v>0</v>
      </c>
      <c r="AM531">
        <v>2</v>
      </c>
      <c r="AN531">
        <v>0</v>
      </c>
      <c r="AO531">
        <v>2</v>
      </c>
      <c r="AP531">
        <v>5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>
      <c r="A532" t="s">
        <v>1207</v>
      </c>
      <c r="B532" t="s">
        <v>80</v>
      </c>
      <c r="C532" t="s">
        <v>1185</v>
      </c>
      <c r="D532" t="s">
        <v>82</v>
      </c>
      <c r="E532" s="2" t="str">
        <f>HYPERLINK("capsilon://?command=openfolder&amp;siteaddress=FAM.docvelocity-na8.net&amp;folderid=FXE645ED9B-B2C1-69A9-BE71-6487777413AF","FX21112874")</f>
        <v>FX21112874</v>
      </c>
      <c r="F532" t="s">
        <v>19</v>
      </c>
      <c r="G532" t="s">
        <v>19</v>
      </c>
      <c r="H532" t="s">
        <v>83</v>
      </c>
      <c r="I532" t="s">
        <v>1208</v>
      </c>
      <c r="J532">
        <v>28</v>
      </c>
      <c r="K532" t="s">
        <v>85</v>
      </c>
      <c r="L532" t="s">
        <v>86</v>
      </c>
      <c r="M532" t="s">
        <v>87</v>
      </c>
      <c r="N532">
        <v>2</v>
      </c>
      <c r="O532" s="1">
        <v>44508.497187499997</v>
      </c>
      <c r="P532" s="1">
        <v>44508.834780092591</v>
      </c>
      <c r="Q532">
        <v>28954</v>
      </c>
      <c r="R532">
        <v>214</v>
      </c>
      <c r="S532" t="b">
        <v>0</v>
      </c>
      <c r="T532" t="s">
        <v>88</v>
      </c>
      <c r="U532" t="b">
        <v>0</v>
      </c>
      <c r="V532" t="s">
        <v>94</v>
      </c>
      <c r="W532" s="1">
        <v>44508.581701388888</v>
      </c>
      <c r="X532">
        <v>120</v>
      </c>
      <c r="Y532">
        <v>21</v>
      </c>
      <c r="Z532">
        <v>0</v>
      </c>
      <c r="AA532">
        <v>21</v>
      </c>
      <c r="AB532">
        <v>0</v>
      </c>
      <c r="AC532">
        <v>14</v>
      </c>
      <c r="AD532">
        <v>7</v>
      </c>
      <c r="AE532">
        <v>0</v>
      </c>
      <c r="AF532">
        <v>0</v>
      </c>
      <c r="AG532">
        <v>0</v>
      </c>
      <c r="AH532" t="s">
        <v>118</v>
      </c>
      <c r="AI532" s="1">
        <v>44508.834780092591</v>
      </c>
      <c r="AJ532">
        <v>94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7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>
      <c r="A533" t="s">
        <v>1209</v>
      </c>
      <c r="B533" t="s">
        <v>80</v>
      </c>
      <c r="C533" t="s">
        <v>1185</v>
      </c>
      <c r="D533" t="s">
        <v>82</v>
      </c>
      <c r="E533" s="2" t="str">
        <f>HYPERLINK("capsilon://?command=openfolder&amp;siteaddress=FAM.docvelocity-na8.net&amp;folderid=FXE645ED9B-B2C1-69A9-BE71-6487777413AF","FX21112874")</f>
        <v>FX21112874</v>
      </c>
      <c r="F533" t="s">
        <v>19</v>
      </c>
      <c r="G533" t="s">
        <v>19</v>
      </c>
      <c r="H533" t="s">
        <v>83</v>
      </c>
      <c r="I533" t="s">
        <v>1210</v>
      </c>
      <c r="J533">
        <v>28</v>
      </c>
      <c r="K533" t="s">
        <v>85</v>
      </c>
      <c r="L533" t="s">
        <v>86</v>
      </c>
      <c r="M533" t="s">
        <v>87</v>
      </c>
      <c r="N533">
        <v>2</v>
      </c>
      <c r="O533" s="1">
        <v>44508.497407407405</v>
      </c>
      <c r="P533" s="1">
        <v>44508.836018518516</v>
      </c>
      <c r="Q533">
        <v>29058</v>
      </c>
      <c r="R533">
        <v>198</v>
      </c>
      <c r="S533" t="b">
        <v>0</v>
      </c>
      <c r="T533" t="s">
        <v>88</v>
      </c>
      <c r="U533" t="b">
        <v>0</v>
      </c>
      <c r="V533" t="s">
        <v>123</v>
      </c>
      <c r="W533" s="1">
        <v>44508.582442129627</v>
      </c>
      <c r="X533">
        <v>92</v>
      </c>
      <c r="Y533">
        <v>21</v>
      </c>
      <c r="Z533">
        <v>0</v>
      </c>
      <c r="AA533">
        <v>21</v>
      </c>
      <c r="AB533">
        <v>0</v>
      </c>
      <c r="AC533">
        <v>4</v>
      </c>
      <c r="AD533">
        <v>7</v>
      </c>
      <c r="AE533">
        <v>0</v>
      </c>
      <c r="AF533">
        <v>0</v>
      </c>
      <c r="AG533">
        <v>0</v>
      </c>
      <c r="AH533" t="s">
        <v>118</v>
      </c>
      <c r="AI533" s="1">
        <v>44508.836018518516</v>
      </c>
      <c r="AJ533">
        <v>106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7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>
      <c r="A534" t="s">
        <v>1211</v>
      </c>
      <c r="B534" t="s">
        <v>80</v>
      </c>
      <c r="C534" t="s">
        <v>1185</v>
      </c>
      <c r="D534" t="s">
        <v>82</v>
      </c>
      <c r="E534" s="2" t="str">
        <f>HYPERLINK("capsilon://?command=openfolder&amp;siteaddress=FAM.docvelocity-na8.net&amp;folderid=FXE645ED9B-B2C1-69A9-BE71-6487777413AF","FX21112874")</f>
        <v>FX21112874</v>
      </c>
      <c r="F534" t="s">
        <v>19</v>
      </c>
      <c r="G534" t="s">
        <v>19</v>
      </c>
      <c r="H534" t="s">
        <v>83</v>
      </c>
      <c r="I534" t="s">
        <v>1212</v>
      </c>
      <c r="J534">
        <v>28</v>
      </c>
      <c r="K534" t="s">
        <v>85</v>
      </c>
      <c r="L534" t="s">
        <v>86</v>
      </c>
      <c r="M534" t="s">
        <v>87</v>
      </c>
      <c r="N534">
        <v>2</v>
      </c>
      <c r="O534" s="1">
        <v>44508.497442129628</v>
      </c>
      <c r="P534" s="1">
        <v>44508.837199074071</v>
      </c>
      <c r="Q534">
        <v>29104</v>
      </c>
      <c r="R534">
        <v>251</v>
      </c>
      <c r="S534" t="b">
        <v>0</v>
      </c>
      <c r="T534" t="s">
        <v>88</v>
      </c>
      <c r="U534" t="b">
        <v>0</v>
      </c>
      <c r="V534" t="s">
        <v>94</v>
      </c>
      <c r="W534" s="1">
        <v>44508.583437499998</v>
      </c>
      <c r="X534">
        <v>149</v>
      </c>
      <c r="Y534">
        <v>21</v>
      </c>
      <c r="Z534">
        <v>0</v>
      </c>
      <c r="AA534">
        <v>21</v>
      </c>
      <c r="AB534">
        <v>0</v>
      </c>
      <c r="AC534">
        <v>3</v>
      </c>
      <c r="AD534">
        <v>7</v>
      </c>
      <c r="AE534">
        <v>0</v>
      </c>
      <c r="AF534">
        <v>0</v>
      </c>
      <c r="AG534">
        <v>0</v>
      </c>
      <c r="AH534" t="s">
        <v>118</v>
      </c>
      <c r="AI534" s="1">
        <v>44508.837199074071</v>
      </c>
      <c r="AJ534">
        <v>102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7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>
      <c r="A535" t="s">
        <v>1213</v>
      </c>
      <c r="B535" t="s">
        <v>80</v>
      </c>
      <c r="C535" t="s">
        <v>1185</v>
      </c>
      <c r="D535" t="s">
        <v>82</v>
      </c>
      <c r="E535" s="2" t="str">
        <f>HYPERLINK("capsilon://?command=openfolder&amp;siteaddress=FAM.docvelocity-na8.net&amp;folderid=FXE645ED9B-B2C1-69A9-BE71-6487777413AF","FX21112874")</f>
        <v>FX21112874</v>
      </c>
      <c r="F535" t="s">
        <v>19</v>
      </c>
      <c r="G535" t="s">
        <v>19</v>
      </c>
      <c r="H535" t="s">
        <v>83</v>
      </c>
      <c r="I535" t="s">
        <v>1214</v>
      </c>
      <c r="J535">
        <v>28</v>
      </c>
      <c r="K535" t="s">
        <v>85</v>
      </c>
      <c r="L535" t="s">
        <v>86</v>
      </c>
      <c r="M535" t="s">
        <v>87</v>
      </c>
      <c r="N535">
        <v>2</v>
      </c>
      <c r="O535" s="1">
        <v>44508.5003125</v>
      </c>
      <c r="P535" s="1">
        <v>44508.83866898148</v>
      </c>
      <c r="Q535">
        <v>28846</v>
      </c>
      <c r="R535">
        <v>388</v>
      </c>
      <c r="S535" t="b">
        <v>0</v>
      </c>
      <c r="T535" t="s">
        <v>88</v>
      </c>
      <c r="U535" t="b">
        <v>0</v>
      </c>
      <c r="V535" t="s">
        <v>117</v>
      </c>
      <c r="W535" s="1">
        <v>44508.58525462963</v>
      </c>
      <c r="X535">
        <v>262</v>
      </c>
      <c r="Y535">
        <v>21</v>
      </c>
      <c r="Z535">
        <v>0</v>
      </c>
      <c r="AA535">
        <v>21</v>
      </c>
      <c r="AB535">
        <v>0</v>
      </c>
      <c r="AC535">
        <v>4</v>
      </c>
      <c r="AD535">
        <v>7</v>
      </c>
      <c r="AE535">
        <v>0</v>
      </c>
      <c r="AF535">
        <v>0</v>
      </c>
      <c r="AG535">
        <v>0</v>
      </c>
      <c r="AH535" t="s">
        <v>118</v>
      </c>
      <c r="AI535" s="1">
        <v>44508.83866898148</v>
      </c>
      <c r="AJ535">
        <v>126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7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>
      <c r="A536" t="s">
        <v>1215</v>
      </c>
      <c r="B536" t="s">
        <v>80</v>
      </c>
      <c r="C536" t="s">
        <v>1185</v>
      </c>
      <c r="D536" t="s">
        <v>82</v>
      </c>
      <c r="E536" s="2" t="str">
        <f>HYPERLINK("capsilon://?command=openfolder&amp;siteaddress=FAM.docvelocity-na8.net&amp;folderid=FXE645ED9B-B2C1-69A9-BE71-6487777413AF","FX21112874")</f>
        <v>FX21112874</v>
      </c>
      <c r="F536" t="s">
        <v>19</v>
      </c>
      <c r="G536" t="s">
        <v>19</v>
      </c>
      <c r="H536" t="s">
        <v>83</v>
      </c>
      <c r="I536" t="s">
        <v>1216</v>
      </c>
      <c r="J536">
        <v>28</v>
      </c>
      <c r="K536" t="s">
        <v>85</v>
      </c>
      <c r="L536" t="s">
        <v>86</v>
      </c>
      <c r="M536" t="s">
        <v>87</v>
      </c>
      <c r="N536">
        <v>2</v>
      </c>
      <c r="O536" s="1">
        <v>44508.500451388885</v>
      </c>
      <c r="P536" s="1">
        <v>44508.839780092596</v>
      </c>
      <c r="Q536">
        <v>29150</v>
      </c>
      <c r="R536">
        <v>168</v>
      </c>
      <c r="S536" t="b">
        <v>0</v>
      </c>
      <c r="T536" t="s">
        <v>88</v>
      </c>
      <c r="U536" t="b">
        <v>0</v>
      </c>
      <c r="V536" t="s">
        <v>123</v>
      </c>
      <c r="W536" s="1">
        <v>44508.583287037036</v>
      </c>
      <c r="X536">
        <v>72</v>
      </c>
      <c r="Y536">
        <v>21</v>
      </c>
      <c r="Z536">
        <v>0</v>
      </c>
      <c r="AA536">
        <v>21</v>
      </c>
      <c r="AB536">
        <v>0</v>
      </c>
      <c r="AC536">
        <v>4</v>
      </c>
      <c r="AD536">
        <v>7</v>
      </c>
      <c r="AE536">
        <v>0</v>
      </c>
      <c r="AF536">
        <v>0</v>
      </c>
      <c r="AG536">
        <v>0</v>
      </c>
      <c r="AH536" t="s">
        <v>118</v>
      </c>
      <c r="AI536" s="1">
        <v>44508.839780092596</v>
      </c>
      <c r="AJ536">
        <v>96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>
      <c r="A537" t="s">
        <v>1217</v>
      </c>
      <c r="B537" t="s">
        <v>80</v>
      </c>
      <c r="C537" t="s">
        <v>1185</v>
      </c>
      <c r="D537" t="s">
        <v>82</v>
      </c>
      <c r="E537" s="2" t="str">
        <f>HYPERLINK("capsilon://?command=openfolder&amp;siteaddress=FAM.docvelocity-na8.net&amp;folderid=FXE645ED9B-B2C1-69A9-BE71-6487777413AF","FX21112874")</f>
        <v>FX21112874</v>
      </c>
      <c r="F537" t="s">
        <v>19</v>
      </c>
      <c r="G537" t="s">
        <v>19</v>
      </c>
      <c r="H537" t="s">
        <v>83</v>
      </c>
      <c r="I537" t="s">
        <v>1218</v>
      </c>
      <c r="J537">
        <v>28</v>
      </c>
      <c r="K537" t="s">
        <v>85</v>
      </c>
      <c r="L537" t="s">
        <v>86</v>
      </c>
      <c r="M537" t="s">
        <v>87</v>
      </c>
      <c r="N537">
        <v>2</v>
      </c>
      <c r="O537" s="1">
        <v>44508.500659722224</v>
      </c>
      <c r="P537" s="1">
        <v>44508.840983796297</v>
      </c>
      <c r="Q537">
        <v>29223</v>
      </c>
      <c r="R537">
        <v>181</v>
      </c>
      <c r="S537" t="b">
        <v>0</v>
      </c>
      <c r="T537" t="s">
        <v>88</v>
      </c>
      <c r="U537" t="b">
        <v>0</v>
      </c>
      <c r="V537" t="s">
        <v>123</v>
      </c>
      <c r="W537" s="1">
        <v>44508.584189814814</v>
      </c>
      <c r="X537">
        <v>78</v>
      </c>
      <c r="Y537">
        <v>21</v>
      </c>
      <c r="Z537">
        <v>0</v>
      </c>
      <c r="AA537">
        <v>21</v>
      </c>
      <c r="AB537">
        <v>0</v>
      </c>
      <c r="AC537">
        <v>5</v>
      </c>
      <c r="AD537">
        <v>7</v>
      </c>
      <c r="AE537">
        <v>0</v>
      </c>
      <c r="AF537">
        <v>0</v>
      </c>
      <c r="AG537">
        <v>0</v>
      </c>
      <c r="AH537" t="s">
        <v>118</v>
      </c>
      <c r="AI537" s="1">
        <v>44508.840983796297</v>
      </c>
      <c r="AJ537">
        <v>103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>
      <c r="A538" t="s">
        <v>1219</v>
      </c>
      <c r="B538" t="s">
        <v>80</v>
      </c>
      <c r="C538" t="s">
        <v>1220</v>
      </c>
      <c r="D538" t="s">
        <v>82</v>
      </c>
      <c r="E538" s="2" t="str">
        <f>HYPERLINK("capsilon://?command=openfolder&amp;siteaddress=FAM.docvelocity-na8.net&amp;folderid=FXBDB67E72-431E-1037-CBC8-5BCC4392A42A","FX2111840")</f>
        <v>FX2111840</v>
      </c>
      <c r="F538" t="s">
        <v>19</v>
      </c>
      <c r="G538" t="s">
        <v>19</v>
      </c>
      <c r="H538" t="s">
        <v>83</v>
      </c>
      <c r="I538" t="s">
        <v>1221</v>
      </c>
      <c r="J538">
        <v>99</v>
      </c>
      <c r="K538" t="s">
        <v>85</v>
      </c>
      <c r="L538" t="s">
        <v>86</v>
      </c>
      <c r="M538" t="s">
        <v>87</v>
      </c>
      <c r="N538">
        <v>1</v>
      </c>
      <c r="O538" s="1">
        <v>44508.503391203703</v>
      </c>
      <c r="P538" s="1">
        <v>44508.587060185186</v>
      </c>
      <c r="Q538">
        <v>6917</v>
      </c>
      <c r="R538">
        <v>312</v>
      </c>
      <c r="S538" t="b">
        <v>0</v>
      </c>
      <c r="T538" t="s">
        <v>88</v>
      </c>
      <c r="U538" t="b">
        <v>0</v>
      </c>
      <c r="V538" t="s">
        <v>94</v>
      </c>
      <c r="W538" s="1">
        <v>44508.587060185186</v>
      </c>
      <c r="X538">
        <v>312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99</v>
      </c>
      <c r="AE538">
        <v>87</v>
      </c>
      <c r="AF538">
        <v>0</v>
      </c>
      <c r="AG538">
        <v>3</v>
      </c>
      <c r="AH538" t="s">
        <v>88</v>
      </c>
      <c r="AI538" t="s">
        <v>88</v>
      </c>
      <c r="AJ538" t="s">
        <v>88</v>
      </c>
      <c r="AK538" t="s">
        <v>88</v>
      </c>
      <c r="AL538" t="s">
        <v>88</v>
      </c>
      <c r="AM538" t="s">
        <v>88</v>
      </c>
      <c r="AN538" t="s">
        <v>88</v>
      </c>
      <c r="AO538" t="s">
        <v>88</v>
      </c>
      <c r="AP538" t="s">
        <v>88</v>
      </c>
      <c r="AQ538" t="s">
        <v>88</v>
      </c>
      <c r="AR538" t="s">
        <v>88</v>
      </c>
      <c r="AS538" t="s">
        <v>88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>
      <c r="A539" t="s">
        <v>1222</v>
      </c>
      <c r="B539" t="s">
        <v>80</v>
      </c>
      <c r="C539" t="s">
        <v>1223</v>
      </c>
      <c r="D539" t="s">
        <v>82</v>
      </c>
      <c r="E539" s="2" t="str">
        <f>HYPERLINK("capsilon://?command=openfolder&amp;siteaddress=FAM.docvelocity-na8.net&amp;folderid=FXE70689D7-7D3A-5A04-8911-D2B13622284F","FX21112080")</f>
        <v>FX21112080</v>
      </c>
      <c r="F539" t="s">
        <v>19</v>
      </c>
      <c r="G539" t="s">
        <v>19</v>
      </c>
      <c r="H539" t="s">
        <v>83</v>
      </c>
      <c r="I539" t="s">
        <v>1224</v>
      </c>
      <c r="J539">
        <v>49</v>
      </c>
      <c r="K539" t="s">
        <v>85</v>
      </c>
      <c r="L539" t="s">
        <v>86</v>
      </c>
      <c r="M539" t="s">
        <v>87</v>
      </c>
      <c r="N539">
        <v>2</v>
      </c>
      <c r="O539" s="1">
        <v>44508.505567129629</v>
      </c>
      <c r="P539" s="1">
        <v>44508.842685185184</v>
      </c>
      <c r="Q539">
        <v>28574</v>
      </c>
      <c r="R539">
        <v>553</v>
      </c>
      <c r="S539" t="b">
        <v>0</v>
      </c>
      <c r="T539" t="s">
        <v>88</v>
      </c>
      <c r="U539" t="b">
        <v>0</v>
      </c>
      <c r="V539" t="s">
        <v>123</v>
      </c>
      <c r="W539" s="1">
        <v>44508.588831018518</v>
      </c>
      <c r="X539">
        <v>401</v>
      </c>
      <c r="Y539">
        <v>44</v>
      </c>
      <c r="Z539">
        <v>0</v>
      </c>
      <c r="AA539">
        <v>44</v>
      </c>
      <c r="AB539">
        <v>0</v>
      </c>
      <c r="AC539">
        <v>32</v>
      </c>
      <c r="AD539">
        <v>5</v>
      </c>
      <c r="AE539">
        <v>0</v>
      </c>
      <c r="AF539">
        <v>0</v>
      </c>
      <c r="AG539">
        <v>0</v>
      </c>
      <c r="AH539" t="s">
        <v>118</v>
      </c>
      <c r="AI539" s="1">
        <v>44508.842685185184</v>
      </c>
      <c r="AJ539">
        <v>146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5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>
      <c r="A540" t="s">
        <v>1225</v>
      </c>
      <c r="B540" t="s">
        <v>80</v>
      </c>
      <c r="C540" t="s">
        <v>1223</v>
      </c>
      <c r="D540" t="s">
        <v>82</v>
      </c>
      <c r="E540" s="2" t="str">
        <f>HYPERLINK("capsilon://?command=openfolder&amp;siteaddress=FAM.docvelocity-na8.net&amp;folderid=FXE70689D7-7D3A-5A04-8911-D2B13622284F","FX21112080")</f>
        <v>FX21112080</v>
      </c>
      <c r="F540" t="s">
        <v>19</v>
      </c>
      <c r="G540" t="s">
        <v>19</v>
      </c>
      <c r="H540" t="s">
        <v>83</v>
      </c>
      <c r="I540" t="s">
        <v>1226</v>
      </c>
      <c r="J540">
        <v>44</v>
      </c>
      <c r="K540" t="s">
        <v>85</v>
      </c>
      <c r="L540" t="s">
        <v>86</v>
      </c>
      <c r="M540" t="s">
        <v>87</v>
      </c>
      <c r="N540">
        <v>2</v>
      </c>
      <c r="O540" s="1">
        <v>44508.505925925929</v>
      </c>
      <c r="P540" s="1">
        <v>44508.845092592594</v>
      </c>
      <c r="Q540">
        <v>28745</v>
      </c>
      <c r="R540">
        <v>559</v>
      </c>
      <c r="S540" t="b">
        <v>0</v>
      </c>
      <c r="T540" t="s">
        <v>88</v>
      </c>
      <c r="U540" t="b">
        <v>0</v>
      </c>
      <c r="V540" t="s">
        <v>117</v>
      </c>
      <c r="W540" s="1">
        <v>44508.58934027778</v>
      </c>
      <c r="X540">
        <v>352</v>
      </c>
      <c r="Y540">
        <v>44</v>
      </c>
      <c r="Z540">
        <v>0</v>
      </c>
      <c r="AA540">
        <v>44</v>
      </c>
      <c r="AB540">
        <v>0</v>
      </c>
      <c r="AC540">
        <v>18</v>
      </c>
      <c r="AD540">
        <v>0</v>
      </c>
      <c r="AE540">
        <v>0</v>
      </c>
      <c r="AF540">
        <v>0</v>
      </c>
      <c r="AG540">
        <v>0</v>
      </c>
      <c r="AH540" t="s">
        <v>118</v>
      </c>
      <c r="AI540" s="1">
        <v>44508.845092592594</v>
      </c>
      <c r="AJ540">
        <v>207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>
      <c r="A541" t="s">
        <v>1227</v>
      </c>
      <c r="B541" t="s">
        <v>80</v>
      </c>
      <c r="C541" t="s">
        <v>1223</v>
      </c>
      <c r="D541" t="s">
        <v>82</v>
      </c>
      <c r="E541" s="2" t="str">
        <f>HYPERLINK("capsilon://?command=openfolder&amp;siteaddress=FAM.docvelocity-na8.net&amp;folderid=FXE70689D7-7D3A-5A04-8911-D2B13622284F","FX21112080")</f>
        <v>FX21112080</v>
      </c>
      <c r="F541" t="s">
        <v>19</v>
      </c>
      <c r="G541" t="s">
        <v>19</v>
      </c>
      <c r="H541" t="s">
        <v>83</v>
      </c>
      <c r="I541" t="s">
        <v>1228</v>
      </c>
      <c r="J541">
        <v>28</v>
      </c>
      <c r="K541" t="s">
        <v>85</v>
      </c>
      <c r="L541" t="s">
        <v>86</v>
      </c>
      <c r="M541" t="s">
        <v>87</v>
      </c>
      <c r="N541">
        <v>2</v>
      </c>
      <c r="O541" s="1">
        <v>44508.506481481483</v>
      </c>
      <c r="P541" s="1">
        <v>44508.846099537041</v>
      </c>
      <c r="Q541">
        <v>29093</v>
      </c>
      <c r="R541">
        <v>250</v>
      </c>
      <c r="S541" t="b">
        <v>0</v>
      </c>
      <c r="T541" t="s">
        <v>88</v>
      </c>
      <c r="U541" t="b">
        <v>0</v>
      </c>
      <c r="V541" t="s">
        <v>94</v>
      </c>
      <c r="W541" s="1">
        <v>44508.588969907411</v>
      </c>
      <c r="X541">
        <v>164</v>
      </c>
      <c r="Y541">
        <v>21</v>
      </c>
      <c r="Z541">
        <v>0</v>
      </c>
      <c r="AA541">
        <v>21</v>
      </c>
      <c r="AB541">
        <v>0</v>
      </c>
      <c r="AC541">
        <v>8</v>
      </c>
      <c r="AD541">
        <v>7</v>
      </c>
      <c r="AE541">
        <v>0</v>
      </c>
      <c r="AF541">
        <v>0</v>
      </c>
      <c r="AG541">
        <v>0</v>
      </c>
      <c r="AH541" t="s">
        <v>118</v>
      </c>
      <c r="AI541" s="1">
        <v>44508.846099537041</v>
      </c>
      <c r="AJ541">
        <v>86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7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>
      <c r="A542" t="s">
        <v>1229</v>
      </c>
      <c r="B542" t="s">
        <v>80</v>
      </c>
      <c r="C542" t="s">
        <v>1223</v>
      </c>
      <c r="D542" t="s">
        <v>82</v>
      </c>
      <c r="E542" s="2" t="str">
        <f>HYPERLINK("capsilon://?command=openfolder&amp;siteaddress=FAM.docvelocity-na8.net&amp;folderid=FXE70689D7-7D3A-5A04-8911-D2B13622284F","FX21112080")</f>
        <v>FX21112080</v>
      </c>
      <c r="F542" t="s">
        <v>19</v>
      </c>
      <c r="G542" t="s">
        <v>19</v>
      </c>
      <c r="H542" t="s">
        <v>83</v>
      </c>
      <c r="I542" t="s">
        <v>1230</v>
      </c>
      <c r="J542">
        <v>28</v>
      </c>
      <c r="K542" t="s">
        <v>85</v>
      </c>
      <c r="L542" t="s">
        <v>86</v>
      </c>
      <c r="M542" t="s">
        <v>87</v>
      </c>
      <c r="N542">
        <v>2</v>
      </c>
      <c r="O542" s="1">
        <v>44508.506516203706</v>
      </c>
      <c r="P542" s="1">
        <v>44508.847175925926</v>
      </c>
      <c r="Q542">
        <v>29238</v>
      </c>
      <c r="R542">
        <v>195</v>
      </c>
      <c r="S542" t="b">
        <v>0</v>
      </c>
      <c r="T542" t="s">
        <v>88</v>
      </c>
      <c r="U542" t="b">
        <v>0</v>
      </c>
      <c r="V542" t="s">
        <v>131</v>
      </c>
      <c r="W542" s="1">
        <v>44508.588807870372</v>
      </c>
      <c r="X542">
        <v>103</v>
      </c>
      <c r="Y542">
        <v>21</v>
      </c>
      <c r="Z542">
        <v>0</v>
      </c>
      <c r="AA542">
        <v>21</v>
      </c>
      <c r="AB542">
        <v>0</v>
      </c>
      <c r="AC542">
        <v>4</v>
      </c>
      <c r="AD542">
        <v>7</v>
      </c>
      <c r="AE542">
        <v>0</v>
      </c>
      <c r="AF542">
        <v>0</v>
      </c>
      <c r="AG542">
        <v>0</v>
      </c>
      <c r="AH542" t="s">
        <v>118</v>
      </c>
      <c r="AI542" s="1">
        <v>44508.847175925926</v>
      </c>
      <c r="AJ542">
        <v>92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7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>
      <c r="A543" t="s">
        <v>1231</v>
      </c>
      <c r="B543" t="s">
        <v>80</v>
      </c>
      <c r="C543" t="s">
        <v>1223</v>
      </c>
      <c r="D543" t="s">
        <v>82</v>
      </c>
      <c r="E543" s="2" t="str">
        <f>HYPERLINK("capsilon://?command=openfolder&amp;siteaddress=FAM.docvelocity-na8.net&amp;folderid=FXE70689D7-7D3A-5A04-8911-D2B13622284F","FX21112080")</f>
        <v>FX21112080</v>
      </c>
      <c r="F543" t="s">
        <v>19</v>
      </c>
      <c r="G543" t="s">
        <v>19</v>
      </c>
      <c r="H543" t="s">
        <v>83</v>
      </c>
      <c r="I543" t="s">
        <v>1232</v>
      </c>
      <c r="J543">
        <v>40</v>
      </c>
      <c r="K543" t="s">
        <v>85</v>
      </c>
      <c r="L543" t="s">
        <v>86</v>
      </c>
      <c r="M543" t="s">
        <v>87</v>
      </c>
      <c r="N543">
        <v>2</v>
      </c>
      <c r="O543" s="1">
        <v>44508.50744212963</v>
      </c>
      <c r="P543" s="1">
        <v>44508.848969907405</v>
      </c>
      <c r="Q543">
        <v>28849</v>
      </c>
      <c r="R543">
        <v>659</v>
      </c>
      <c r="S543" t="b">
        <v>0</v>
      </c>
      <c r="T543" t="s">
        <v>88</v>
      </c>
      <c r="U543" t="b">
        <v>0</v>
      </c>
      <c r="V543" t="s">
        <v>123</v>
      </c>
      <c r="W543" s="1">
        <v>44508.594675925924</v>
      </c>
      <c r="X543">
        <v>504</v>
      </c>
      <c r="Y543">
        <v>50</v>
      </c>
      <c r="Z543">
        <v>0</v>
      </c>
      <c r="AA543">
        <v>50</v>
      </c>
      <c r="AB543">
        <v>0</v>
      </c>
      <c r="AC543">
        <v>29</v>
      </c>
      <c r="AD543">
        <v>-10</v>
      </c>
      <c r="AE543">
        <v>0</v>
      </c>
      <c r="AF543">
        <v>0</v>
      </c>
      <c r="AG543">
        <v>0</v>
      </c>
      <c r="AH543" t="s">
        <v>118</v>
      </c>
      <c r="AI543" s="1">
        <v>44508.848969907405</v>
      </c>
      <c r="AJ543">
        <v>155</v>
      </c>
      <c r="AK543">
        <v>1</v>
      </c>
      <c r="AL543">
        <v>0</v>
      </c>
      <c r="AM543">
        <v>1</v>
      </c>
      <c r="AN543">
        <v>0</v>
      </c>
      <c r="AO543">
        <v>1</v>
      </c>
      <c r="AP543">
        <v>-11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>
      <c r="A544" t="s">
        <v>1233</v>
      </c>
      <c r="B544" t="s">
        <v>80</v>
      </c>
      <c r="C544" t="s">
        <v>1223</v>
      </c>
      <c r="D544" t="s">
        <v>82</v>
      </c>
      <c r="E544" s="2" t="str">
        <f>HYPERLINK("capsilon://?command=openfolder&amp;siteaddress=FAM.docvelocity-na8.net&amp;folderid=FXE70689D7-7D3A-5A04-8911-D2B13622284F","FX21112080")</f>
        <v>FX21112080</v>
      </c>
      <c r="F544" t="s">
        <v>19</v>
      </c>
      <c r="G544" t="s">
        <v>19</v>
      </c>
      <c r="H544" t="s">
        <v>83</v>
      </c>
      <c r="I544" t="s">
        <v>1234</v>
      </c>
      <c r="J544">
        <v>40</v>
      </c>
      <c r="K544" t="s">
        <v>85</v>
      </c>
      <c r="L544" t="s">
        <v>86</v>
      </c>
      <c r="M544" t="s">
        <v>87</v>
      </c>
      <c r="N544">
        <v>2</v>
      </c>
      <c r="O544" s="1">
        <v>44508.507557870369</v>
      </c>
      <c r="P544" s="1">
        <v>44508.850532407407</v>
      </c>
      <c r="Q544">
        <v>29096</v>
      </c>
      <c r="R544">
        <v>537</v>
      </c>
      <c r="S544" t="b">
        <v>0</v>
      </c>
      <c r="T544" t="s">
        <v>88</v>
      </c>
      <c r="U544" t="b">
        <v>0</v>
      </c>
      <c r="V544" t="s">
        <v>94</v>
      </c>
      <c r="W544" s="1">
        <v>44508.593645833331</v>
      </c>
      <c r="X544">
        <v>403</v>
      </c>
      <c r="Y544">
        <v>50</v>
      </c>
      <c r="Z544">
        <v>0</v>
      </c>
      <c r="AA544">
        <v>50</v>
      </c>
      <c r="AB544">
        <v>0</v>
      </c>
      <c r="AC544">
        <v>28</v>
      </c>
      <c r="AD544">
        <v>-10</v>
      </c>
      <c r="AE544">
        <v>0</v>
      </c>
      <c r="AF544">
        <v>0</v>
      </c>
      <c r="AG544">
        <v>0</v>
      </c>
      <c r="AH544" t="s">
        <v>118</v>
      </c>
      <c r="AI544" s="1">
        <v>44508.850532407407</v>
      </c>
      <c r="AJ544">
        <v>134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-10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>
      <c r="A545" t="s">
        <v>1235</v>
      </c>
      <c r="B545" t="s">
        <v>80</v>
      </c>
      <c r="C545" t="s">
        <v>1223</v>
      </c>
      <c r="D545" t="s">
        <v>82</v>
      </c>
      <c r="E545" s="2" t="str">
        <f>HYPERLINK("capsilon://?command=openfolder&amp;siteaddress=FAM.docvelocity-na8.net&amp;folderid=FXE70689D7-7D3A-5A04-8911-D2B13622284F","FX21112080")</f>
        <v>FX21112080</v>
      </c>
      <c r="F545" t="s">
        <v>19</v>
      </c>
      <c r="G545" t="s">
        <v>19</v>
      </c>
      <c r="H545" t="s">
        <v>83</v>
      </c>
      <c r="I545" t="s">
        <v>1236</v>
      </c>
      <c r="J545">
        <v>28</v>
      </c>
      <c r="K545" t="s">
        <v>85</v>
      </c>
      <c r="L545" t="s">
        <v>86</v>
      </c>
      <c r="M545" t="s">
        <v>87</v>
      </c>
      <c r="N545">
        <v>2</v>
      </c>
      <c r="O545" s="1">
        <v>44508.507685185185</v>
      </c>
      <c r="P545" s="1">
        <v>44508.851944444446</v>
      </c>
      <c r="Q545">
        <v>29430</v>
      </c>
      <c r="R545">
        <v>314</v>
      </c>
      <c r="S545" t="b">
        <v>0</v>
      </c>
      <c r="T545" t="s">
        <v>88</v>
      </c>
      <c r="U545" t="b">
        <v>0</v>
      </c>
      <c r="V545" t="s">
        <v>117</v>
      </c>
      <c r="W545" s="1">
        <v>44508.591585648152</v>
      </c>
      <c r="X545">
        <v>193</v>
      </c>
      <c r="Y545">
        <v>21</v>
      </c>
      <c r="Z545">
        <v>0</v>
      </c>
      <c r="AA545">
        <v>21</v>
      </c>
      <c r="AB545">
        <v>0</v>
      </c>
      <c r="AC545">
        <v>12</v>
      </c>
      <c r="AD545">
        <v>7</v>
      </c>
      <c r="AE545">
        <v>0</v>
      </c>
      <c r="AF545">
        <v>0</v>
      </c>
      <c r="AG545">
        <v>0</v>
      </c>
      <c r="AH545" t="s">
        <v>118</v>
      </c>
      <c r="AI545" s="1">
        <v>44508.851944444446</v>
      </c>
      <c r="AJ545">
        <v>121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7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>
      <c r="A546" t="s">
        <v>1237</v>
      </c>
      <c r="B546" t="s">
        <v>80</v>
      </c>
      <c r="C546" t="s">
        <v>1223</v>
      </c>
      <c r="D546" t="s">
        <v>82</v>
      </c>
      <c r="E546" s="2" t="str">
        <f>HYPERLINK("capsilon://?command=openfolder&amp;siteaddress=FAM.docvelocity-na8.net&amp;folderid=FXE70689D7-7D3A-5A04-8911-D2B13622284F","FX21112080")</f>
        <v>FX21112080</v>
      </c>
      <c r="F546" t="s">
        <v>19</v>
      </c>
      <c r="G546" t="s">
        <v>19</v>
      </c>
      <c r="H546" t="s">
        <v>83</v>
      </c>
      <c r="I546" t="s">
        <v>1238</v>
      </c>
      <c r="J546">
        <v>28</v>
      </c>
      <c r="K546" t="s">
        <v>85</v>
      </c>
      <c r="L546" t="s">
        <v>86</v>
      </c>
      <c r="M546" t="s">
        <v>87</v>
      </c>
      <c r="N546">
        <v>2</v>
      </c>
      <c r="O546" s="1">
        <v>44508.507986111108</v>
      </c>
      <c r="P546" s="1">
        <v>44508.85355324074</v>
      </c>
      <c r="Q546">
        <v>29407</v>
      </c>
      <c r="R546">
        <v>450</v>
      </c>
      <c r="S546" t="b">
        <v>0</v>
      </c>
      <c r="T546" t="s">
        <v>88</v>
      </c>
      <c r="U546" t="b">
        <v>0</v>
      </c>
      <c r="V546" t="s">
        <v>117</v>
      </c>
      <c r="W546" s="1">
        <v>44508.595196759263</v>
      </c>
      <c r="X546">
        <v>312</v>
      </c>
      <c r="Y546">
        <v>21</v>
      </c>
      <c r="Z546">
        <v>0</v>
      </c>
      <c r="AA546">
        <v>21</v>
      </c>
      <c r="AB546">
        <v>0</v>
      </c>
      <c r="AC546">
        <v>7</v>
      </c>
      <c r="AD546">
        <v>7</v>
      </c>
      <c r="AE546">
        <v>0</v>
      </c>
      <c r="AF546">
        <v>0</v>
      </c>
      <c r="AG546">
        <v>0</v>
      </c>
      <c r="AH546" t="s">
        <v>118</v>
      </c>
      <c r="AI546" s="1">
        <v>44508.85355324074</v>
      </c>
      <c r="AJ546">
        <v>138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7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>
      <c r="A547" t="s">
        <v>1239</v>
      </c>
      <c r="B547" t="s">
        <v>80</v>
      </c>
      <c r="C547" t="s">
        <v>1223</v>
      </c>
      <c r="D547" t="s">
        <v>82</v>
      </c>
      <c r="E547" s="2" t="str">
        <f>HYPERLINK("capsilon://?command=openfolder&amp;siteaddress=FAM.docvelocity-na8.net&amp;folderid=FXE70689D7-7D3A-5A04-8911-D2B13622284F","FX21112080")</f>
        <v>FX21112080</v>
      </c>
      <c r="F547" t="s">
        <v>19</v>
      </c>
      <c r="G547" t="s">
        <v>19</v>
      </c>
      <c r="H547" t="s">
        <v>83</v>
      </c>
      <c r="I547" t="s">
        <v>1240</v>
      </c>
      <c r="J547">
        <v>81</v>
      </c>
      <c r="K547" t="s">
        <v>85</v>
      </c>
      <c r="L547" t="s">
        <v>86</v>
      </c>
      <c r="M547" t="s">
        <v>87</v>
      </c>
      <c r="N547">
        <v>2</v>
      </c>
      <c r="O547" s="1">
        <v>44508.509062500001</v>
      </c>
      <c r="P547" s="1">
        <v>44508.855983796297</v>
      </c>
      <c r="Q547">
        <v>29491</v>
      </c>
      <c r="R547">
        <v>483</v>
      </c>
      <c r="S547" t="b">
        <v>0</v>
      </c>
      <c r="T547" t="s">
        <v>88</v>
      </c>
      <c r="U547" t="b">
        <v>0</v>
      </c>
      <c r="V547" t="s">
        <v>218</v>
      </c>
      <c r="W547" s="1">
        <v>44508.596574074072</v>
      </c>
      <c r="X547">
        <v>274</v>
      </c>
      <c r="Y547">
        <v>70</v>
      </c>
      <c r="Z547">
        <v>0</v>
      </c>
      <c r="AA547">
        <v>70</v>
      </c>
      <c r="AB547">
        <v>0</v>
      </c>
      <c r="AC547">
        <v>17</v>
      </c>
      <c r="AD547">
        <v>11</v>
      </c>
      <c r="AE547">
        <v>0</v>
      </c>
      <c r="AF547">
        <v>0</v>
      </c>
      <c r="AG547">
        <v>0</v>
      </c>
      <c r="AH547" t="s">
        <v>118</v>
      </c>
      <c r="AI547" s="1">
        <v>44508.855983796297</v>
      </c>
      <c r="AJ547">
        <v>209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11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>
      <c r="A548" t="s">
        <v>1241</v>
      </c>
      <c r="B548" t="s">
        <v>80</v>
      </c>
      <c r="C548" t="s">
        <v>1223</v>
      </c>
      <c r="D548" t="s">
        <v>82</v>
      </c>
      <c r="E548" s="2" t="str">
        <f>HYPERLINK("capsilon://?command=openfolder&amp;siteaddress=FAM.docvelocity-na8.net&amp;folderid=FXE70689D7-7D3A-5A04-8911-D2B13622284F","FX21112080")</f>
        <v>FX21112080</v>
      </c>
      <c r="F548" t="s">
        <v>19</v>
      </c>
      <c r="G548" t="s">
        <v>19</v>
      </c>
      <c r="H548" t="s">
        <v>83</v>
      </c>
      <c r="I548" t="s">
        <v>1242</v>
      </c>
      <c r="J548">
        <v>78</v>
      </c>
      <c r="K548" t="s">
        <v>85</v>
      </c>
      <c r="L548" t="s">
        <v>86</v>
      </c>
      <c r="M548" t="s">
        <v>87</v>
      </c>
      <c r="N548">
        <v>2</v>
      </c>
      <c r="O548" s="1">
        <v>44508.510185185187</v>
      </c>
      <c r="P548" s="1">
        <v>44508.858136574076</v>
      </c>
      <c r="Q548">
        <v>29445</v>
      </c>
      <c r="R548">
        <v>618</v>
      </c>
      <c r="S548" t="b">
        <v>0</v>
      </c>
      <c r="T548" t="s">
        <v>88</v>
      </c>
      <c r="U548" t="b">
        <v>0</v>
      </c>
      <c r="V548" t="s">
        <v>94</v>
      </c>
      <c r="W548" s="1">
        <v>44508.598657407405</v>
      </c>
      <c r="X548">
        <v>432</v>
      </c>
      <c r="Y548">
        <v>70</v>
      </c>
      <c r="Z548">
        <v>0</v>
      </c>
      <c r="AA548">
        <v>70</v>
      </c>
      <c r="AB548">
        <v>0</v>
      </c>
      <c r="AC548">
        <v>15</v>
      </c>
      <c r="AD548">
        <v>8</v>
      </c>
      <c r="AE548">
        <v>0</v>
      </c>
      <c r="AF548">
        <v>0</v>
      </c>
      <c r="AG548">
        <v>0</v>
      </c>
      <c r="AH548" t="s">
        <v>118</v>
      </c>
      <c r="AI548" s="1">
        <v>44508.858136574076</v>
      </c>
      <c r="AJ548">
        <v>186</v>
      </c>
      <c r="AK548">
        <v>1</v>
      </c>
      <c r="AL548">
        <v>0</v>
      </c>
      <c r="AM548">
        <v>1</v>
      </c>
      <c r="AN548">
        <v>0</v>
      </c>
      <c r="AO548">
        <v>1</v>
      </c>
      <c r="AP548">
        <v>7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>
      <c r="A549" t="s">
        <v>1243</v>
      </c>
      <c r="B549" t="s">
        <v>80</v>
      </c>
      <c r="C549" t="s">
        <v>1067</v>
      </c>
      <c r="D549" t="s">
        <v>82</v>
      </c>
      <c r="E549" s="2" t="str">
        <f>HYPERLINK("capsilon://?command=openfolder&amp;siteaddress=FAM.docvelocity-na8.net&amp;folderid=FX4DDAC92B-44BB-9902-745B-A57F314DEF11","FX211013783")</f>
        <v>FX211013783</v>
      </c>
      <c r="F549" t="s">
        <v>19</v>
      </c>
      <c r="G549" t="s">
        <v>19</v>
      </c>
      <c r="H549" t="s">
        <v>83</v>
      </c>
      <c r="I549" t="s">
        <v>1244</v>
      </c>
      <c r="J549">
        <v>58</v>
      </c>
      <c r="K549" t="s">
        <v>85</v>
      </c>
      <c r="L549" t="s">
        <v>86</v>
      </c>
      <c r="M549" t="s">
        <v>87</v>
      </c>
      <c r="N549">
        <v>2</v>
      </c>
      <c r="O549" s="1">
        <v>44501.617893518516</v>
      </c>
      <c r="P549" s="1">
        <v>44501.80059027778</v>
      </c>
      <c r="Q549">
        <v>14040</v>
      </c>
      <c r="R549">
        <v>1745</v>
      </c>
      <c r="S549" t="b">
        <v>0</v>
      </c>
      <c r="T549" t="s">
        <v>88</v>
      </c>
      <c r="U549" t="b">
        <v>0</v>
      </c>
      <c r="V549" t="s">
        <v>284</v>
      </c>
      <c r="W549" s="1">
        <v>44501.706666666665</v>
      </c>
      <c r="X549">
        <v>1022</v>
      </c>
      <c r="Y549">
        <v>48</v>
      </c>
      <c r="Z549">
        <v>0</v>
      </c>
      <c r="AA549">
        <v>48</v>
      </c>
      <c r="AB549">
        <v>0</v>
      </c>
      <c r="AC549">
        <v>28</v>
      </c>
      <c r="AD549">
        <v>10</v>
      </c>
      <c r="AE549">
        <v>0</v>
      </c>
      <c r="AF549">
        <v>0</v>
      </c>
      <c r="AG549">
        <v>0</v>
      </c>
      <c r="AH549" t="s">
        <v>90</v>
      </c>
      <c r="AI549" s="1">
        <v>44501.80059027778</v>
      </c>
      <c r="AJ549">
        <v>677</v>
      </c>
      <c r="AK549">
        <v>6</v>
      </c>
      <c r="AL549">
        <v>0</v>
      </c>
      <c r="AM549">
        <v>6</v>
      </c>
      <c r="AN549">
        <v>0</v>
      </c>
      <c r="AO549">
        <v>15</v>
      </c>
      <c r="AP549">
        <v>4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>
      <c r="A550" t="s">
        <v>1245</v>
      </c>
      <c r="B550" t="s">
        <v>80</v>
      </c>
      <c r="C550" t="s">
        <v>1223</v>
      </c>
      <c r="D550" t="s">
        <v>82</v>
      </c>
      <c r="E550" s="2" t="str">
        <f>HYPERLINK("capsilon://?command=openfolder&amp;siteaddress=FAM.docvelocity-na8.net&amp;folderid=FXE70689D7-7D3A-5A04-8911-D2B13622284F","FX21112080")</f>
        <v>FX21112080</v>
      </c>
      <c r="F550" t="s">
        <v>19</v>
      </c>
      <c r="G550" t="s">
        <v>19</v>
      </c>
      <c r="H550" t="s">
        <v>83</v>
      </c>
      <c r="I550" t="s">
        <v>1246</v>
      </c>
      <c r="J550">
        <v>38</v>
      </c>
      <c r="K550" t="s">
        <v>85</v>
      </c>
      <c r="L550" t="s">
        <v>86</v>
      </c>
      <c r="M550" t="s">
        <v>87</v>
      </c>
      <c r="N550">
        <v>2</v>
      </c>
      <c r="O550" s="1">
        <v>44508.511030092595</v>
      </c>
      <c r="P550" s="1">
        <v>44508.859456018516</v>
      </c>
      <c r="Q550">
        <v>29761</v>
      </c>
      <c r="R550">
        <v>343</v>
      </c>
      <c r="S550" t="b">
        <v>0</v>
      </c>
      <c r="T550" t="s">
        <v>88</v>
      </c>
      <c r="U550" t="b">
        <v>0</v>
      </c>
      <c r="V550" t="s">
        <v>123</v>
      </c>
      <c r="W550" s="1">
        <v>44508.597349537034</v>
      </c>
      <c r="X550">
        <v>230</v>
      </c>
      <c r="Y550">
        <v>37</v>
      </c>
      <c r="Z550">
        <v>0</v>
      </c>
      <c r="AA550">
        <v>37</v>
      </c>
      <c r="AB550">
        <v>0</v>
      </c>
      <c r="AC550">
        <v>28</v>
      </c>
      <c r="AD550">
        <v>1</v>
      </c>
      <c r="AE550">
        <v>0</v>
      </c>
      <c r="AF550">
        <v>0</v>
      </c>
      <c r="AG550">
        <v>0</v>
      </c>
      <c r="AH550" t="s">
        <v>118</v>
      </c>
      <c r="AI550" s="1">
        <v>44508.859456018516</v>
      </c>
      <c r="AJ550">
        <v>113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>
      <c r="A551" t="s">
        <v>1247</v>
      </c>
      <c r="B551" t="s">
        <v>80</v>
      </c>
      <c r="C551" t="s">
        <v>1248</v>
      </c>
      <c r="D551" t="s">
        <v>82</v>
      </c>
      <c r="E551" s="2" t="str">
        <f>HYPERLINK("capsilon://?command=openfolder&amp;siteaddress=FAM.docvelocity-na8.net&amp;folderid=FX0D23B6B0-6679-88A6-57DE-043F9BF7BC4A","FX21112892")</f>
        <v>FX21112892</v>
      </c>
      <c r="F551" t="s">
        <v>19</v>
      </c>
      <c r="G551" t="s">
        <v>19</v>
      </c>
      <c r="H551" t="s">
        <v>83</v>
      </c>
      <c r="I551" t="s">
        <v>1249</v>
      </c>
      <c r="J551">
        <v>28</v>
      </c>
      <c r="K551" t="s">
        <v>85</v>
      </c>
      <c r="L551" t="s">
        <v>86</v>
      </c>
      <c r="M551" t="s">
        <v>87</v>
      </c>
      <c r="N551">
        <v>2</v>
      </c>
      <c r="O551" s="1">
        <v>44508.523101851853</v>
      </c>
      <c r="P551" s="1">
        <v>44508.860543981478</v>
      </c>
      <c r="Q551">
        <v>28969</v>
      </c>
      <c r="R551">
        <v>186</v>
      </c>
      <c r="S551" t="b">
        <v>0</v>
      </c>
      <c r="T551" t="s">
        <v>88</v>
      </c>
      <c r="U551" t="b">
        <v>0</v>
      </c>
      <c r="V551" t="s">
        <v>117</v>
      </c>
      <c r="W551" s="1">
        <v>44508.596273148149</v>
      </c>
      <c r="X551">
        <v>92</v>
      </c>
      <c r="Y551">
        <v>21</v>
      </c>
      <c r="Z551">
        <v>0</v>
      </c>
      <c r="AA551">
        <v>21</v>
      </c>
      <c r="AB551">
        <v>0</v>
      </c>
      <c r="AC551">
        <v>2</v>
      </c>
      <c r="AD551">
        <v>7</v>
      </c>
      <c r="AE551">
        <v>0</v>
      </c>
      <c r="AF551">
        <v>0</v>
      </c>
      <c r="AG551">
        <v>0</v>
      </c>
      <c r="AH551" t="s">
        <v>118</v>
      </c>
      <c r="AI551" s="1">
        <v>44508.860543981478</v>
      </c>
      <c r="AJ551">
        <v>94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7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>
      <c r="A552" t="s">
        <v>1250</v>
      </c>
      <c r="B552" t="s">
        <v>80</v>
      </c>
      <c r="C552" t="s">
        <v>1248</v>
      </c>
      <c r="D552" t="s">
        <v>82</v>
      </c>
      <c r="E552" s="2" t="str">
        <f>HYPERLINK("capsilon://?command=openfolder&amp;siteaddress=FAM.docvelocity-na8.net&amp;folderid=FX0D23B6B0-6679-88A6-57DE-043F9BF7BC4A","FX21112892")</f>
        <v>FX21112892</v>
      </c>
      <c r="F552" t="s">
        <v>19</v>
      </c>
      <c r="G552" t="s">
        <v>19</v>
      </c>
      <c r="H552" t="s">
        <v>83</v>
      </c>
      <c r="I552" t="s">
        <v>1251</v>
      </c>
      <c r="J552">
        <v>70</v>
      </c>
      <c r="K552" t="s">
        <v>85</v>
      </c>
      <c r="L552" t="s">
        <v>86</v>
      </c>
      <c r="M552" t="s">
        <v>87</v>
      </c>
      <c r="N552">
        <v>2</v>
      </c>
      <c r="O552" s="1">
        <v>44508.523796296293</v>
      </c>
      <c r="P552" s="1">
        <v>44509.176678240743</v>
      </c>
      <c r="Q552">
        <v>55889</v>
      </c>
      <c r="R552">
        <v>520</v>
      </c>
      <c r="S552" t="b">
        <v>0</v>
      </c>
      <c r="T552" t="s">
        <v>88</v>
      </c>
      <c r="U552" t="b">
        <v>0</v>
      </c>
      <c r="V552" t="s">
        <v>117</v>
      </c>
      <c r="W552" s="1">
        <v>44508.597986111112</v>
      </c>
      <c r="X552">
        <v>147</v>
      </c>
      <c r="Y552">
        <v>62</v>
      </c>
      <c r="Z552">
        <v>0</v>
      </c>
      <c r="AA552">
        <v>62</v>
      </c>
      <c r="AB552">
        <v>0</v>
      </c>
      <c r="AC552">
        <v>5</v>
      </c>
      <c r="AD552">
        <v>8</v>
      </c>
      <c r="AE552">
        <v>0</v>
      </c>
      <c r="AF552">
        <v>0</v>
      </c>
      <c r="AG552">
        <v>0</v>
      </c>
      <c r="AH552" t="s">
        <v>90</v>
      </c>
      <c r="AI552" s="1">
        <v>44509.176678240743</v>
      </c>
      <c r="AJ552">
        <v>363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8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>
      <c r="A553" t="s">
        <v>1252</v>
      </c>
      <c r="B553" t="s">
        <v>80</v>
      </c>
      <c r="C553" t="s">
        <v>1248</v>
      </c>
      <c r="D553" t="s">
        <v>82</v>
      </c>
      <c r="E553" s="2" t="str">
        <f>HYPERLINK("capsilon://?command=openfolder&amp;siteaddress=FAM.docvelocity-na8.net&amp;folderid=FX0D23B6B0-6679-88A6-57DE-043F9BF7BC4A","FX21112892")</f>
        <v>FX21112892</v>
      </c>
      <c r="F553" t="s">
        <v>19</v>
      </c>
      <c r="G553" t="s">
        <v>19</v>
      </c>
      <c r="H553" t="s">
        <v>83</v>
      </c>
      <c r="I553" t="s">
        <v>1253</v>
      </c>
      <c r="J553">
        <v>70</v>
      </c>
      <c r="K553" t="s">
        <v>85</v>
      </c>
      <c r="L553" t="s">
        <v>86</v>
      </c>
      <c r="M553" t="s">
        <v>87</v>
      </c>
      <c r="N553">
        <v>2</v>
      </c>
      <c r="O553" s="1">
        <v>44508.524074074077</v>
      </c>
      <c r="P553" s="1">
        <v>44509.163969907408</v>
      </c>
      <c r="Q553">
        <v>54889</v>
      </c>
      <c r="R553">
        <v>398</v>
      </c>
      <c r="S553" t="b">
        <v>0</v>
      </c>
      <c r="T553" t="s">
        <v>88</v>
      </c>
      <c r="U553" t="b">
        <v>0</v>
      </c>
      <c r="V553" t="s">
        <v>218</v>
      </c>
      <c r="W553" s="1">
        <v>44508.599594907406</v>
      </c>
      <c r="X553">
        <v>261</v>
      </c>
      <c r="Y553">
        <v>62</v>
      </c>
      <c r="Z553">
        <v>0</v>
      </c>
      <c r="AA553">
        <v>62</v>
      </c>
      <c r="AB553">
        <v>0</v>
      </c>
      <c r="AC553">
        <v>15</v>
      </c>
      <c r="AD553">
        <v>8</v>
      </c>
      <c r="AE553">
        <v>0</v>
      </c>
      <c r="AF553">
        <v>0</v>
      </c>
      <c r="AG553">
        <v>0</v>
      </c>
      <c r="AH553" t="s">
        <v>1043</v>
      </c>
      <c r="AI553" s="1">
        <v>44509.163969907408</v>
      </c>
      <c r="AJ553">
        <v>137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8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>
      <c r="A554" t="s">
        <v>1254</v>
      </c>
      <c r="B554" t="s">
        <v>80</v>
      </c>
      <c r="C554" t="s">
        <v>1248</v>
      </c>
      <c r="D554" t="s">
        <v>82</v>
      </c>
      <c r="E554" s="2" t="str">
        <f>HYPERLINK("capsilon://?command=openfolder&amp;siteaddress=FAM.docvelocity-na8.net&amp;folderid=FX0D23B6B0-6679-88A6-57DE-043F9BF7BC4A","FX21112892")</f>
        <v>FX21112892</v>
      </c>
      <c r="F554" t="s">
        <v>19</v>
      </c>
      <c r="G554" t="s">
        <v>19</v>
      </c>
      <c r="H554" t="s">
        <v>83</v>
      </c>
      <c r="I554" t="s">
        <v>1255</v>
      </c>
      <c r="J554">
        <v>28</v>
      </c>
      <c r="K554" t="s">
        <v>85</v>
      </c>
      <c r="L554" t="s">
        <v>86</v>
      </c>
      <c r="M554" t="s">
        <v>87</v>
      </c>
      <c r="N554">
        <v>2</v>
      </c>
      <c r="O554" s="1">
        <v>44508.524814814817</v>
      </c>
      <c r="P554" s="1">
        <v>44509.168564814812</v>
      </c>
      <c r="Q554">
        <v>54880</v>
      </c>
      <c r="R554">
        <v>740</v>
      </c>
      <c r="S554" t="b">
        <v>0</v>
      </c>
      <c r="T554" t="s">
        <v>88</v>
      </c>
      <c r="U554" t="b">
        <v>0</v>
      </c>
      <c r="V554" t="s">
        <v>117</v>
      </c>
      <c r="W554" s="1">
        <v>44508.600810185184</v>
      </c>
      <c r="X554">
        <v>243</v>
      </c>
      <c r="Y554">
        <v>21</v>
      </c>
      <c r="Z554">
        <v>0</v>
      </c>
      <c r="AA554">
        <v>21</v>
      </c>
      <c r="AB554">
        <v>0</v>
      </c>
      <c r="AC554">
        <v>16</v>
      </c>
      <c r="AD554">
        <v>7</v>
      </c>
      <c r="AE554">
        <v>0</v>
      </c>
      <c r="AF554">
        <v>0</v>
      </c>
      <c r="AG554">
        <v>0</v>
      </c>
      <c r="AH554" t="s">
        <v>1043</v>
      </c>
      <c r="AI554" s="1">
        <v>44509.168564814812</v>
      </c>
      <c r="AJ554">
        <v>474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7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>
      <c r="A555" t="s">
        <v>1256</v>
      </c>
      <c r="B555" t="s">
        <v>80</v>
      </c>
      <c r="C555" t="s">
        <v>1248</v>
      </c>
      <c r="D555" t="s">
        <v>82</v>
      </c>
      <c r="E555" s="2" t="str">
        <f>HYPERLINK("capsilon://?command=openfolder&amp;siteaddress=FAM.docvelocity-na8.net&amp;folderid=FX0D23B6B0-6679-88A6-57DE-043F9BF7BC4A","FX21112892")</f>
        <v>FX21112892</v>
      </c>
      <c r="F555" t="s">
        <v>19</v>
      </c>
      <c r="G555" t="s">
        <v>19</v>
      </c>
      <c r="H555" t="s">
        <v>83</v>
      </c>
      <c r="I555" t="s">
        <v>1257</v>
      </c>
      <c r="J555">
        <v>44</v>
      </c>
      <c r="K555" t="s">
        <v>85</v>
      </c>
      <c r="L555" t="s">
        <v>86</v>
      </c>
      <c r="M555" t="s">
        <v>87</v>
      </c>
      <c r="N555">
        <v>2</v>
      </c>
      <c r="O555" s="1">
        <v>44508.525914351849</v>
      </c>
      <c r="P555" s="1">
        <v>44509.173090277778</v>
      </c>
      <c r="Q555">
        <v>54917</v>
      </c>
      <c r="R555">
        <v>999</v>
      </c>
      <c r="S555" t="b">
        <v>0</v>
      </c>
      <c r="T555" t="s">
        <v>88</v>
      </c>
      <c r="U555" t="b">
        <v>0</v>
      </c>
      <c r="V555" t="s">
        <v>186</v>
      </c>
      <c r="W555" s="1">
        <v>44508.604756944442</v>
      </c>
      <c r="X555">
        <v>571</v>
      </c>
      <c r="Y555">
        <v>36</v>
      </c>
      <c r="Z555">
        <v>0</v>
      </c>
      <c r="AA555">
        <v>36</v>
      </c>
      <c r="AB555">
        <v>0</v>
      </c>
      <c r="AC555">
        <v>17</v>
      </c>
      <c r="AD555">
        <v>8</v>
      </c>
      <c r="AE555">
        <v>0</v>
      </c>
      <c r="AF555">
        <v>0</v>
      </c>
      <c r="AG555">
        <v>0</v>
      </c>
      <c r="AH555" t="s">
        <v>1043</v>
      </c>
      <c r="AI555" s="1">
        <v>44509.173090277778</v>
      </c>
      <c r="AJ555">
        <v>391</v>
      </c>
      <c r="AK555">
        <v>3</v>
      </c>
      <c r="AL555">
        <v>0</v>
      </c>
      <c r="AM555">
        <v>3</v>
      </c>
      <c r="AN555">
        <v>0</v>
      </c>
      <c r="AO555">
        <v>1</v>
      </c>
      <c r="AP555">
        <v>5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>
      <c r="A556" t="s">
        <v>1258</v>
      </c>
      <c r="B556" t="s">
        <v>80</v>
      </c>
      <c r="C556" t="s">
        <v>1248</v>
      </c>
      <c r="D556" t="s">
        <v>82</v>
      </c>
      <c r="E556" s="2" t="str">
        <f>HYPERLINK("capsilon://?command=openfolder&amp;siteaddress=FAM.docvelocity-na8.net&amp;folderid=FX0D23B6B0-6679-88A6-57DE-043F9BF7BC4A","FX21112892")</f>
        <v>FX21112892</v>
      </c>
      <c r="F556" t="s">
        <v>19</v>
      </c>
      <c r="G556" t="s">
        <v>19</v>
      </c>
      <c r="H556" t="s">
        <v>83</v>
      </c>
      <c r="I556" t="s">
        <v>1259</v>
      </c>
      <c r="J556">
        <v>28</v>
      </c>
      <c r="K556" t="s">
        <v>85</v>
      </c>
      <c r="L556" t="s">
        <v>86</v>
      </c>
      <c r="M556" t="s">
        <v>87</v>
      </c>
      <c r="N556">
        <v>2</v>
      </c>
      <c r="O556" s="1">
        <v>44508.526388888888</v>
      </c>
      <c r="P556" s="1">
        <v>44509.176365740743</v>
      </c>
      <c r="Q556">
        <v>55367</v>
      </c>
      <c r="R556">
        <v>791</v>
      </c>
      <c r="S556" t="b">
        <v>0</v>
      </c>
      <c r="T556" t="s">
        <v>88</v>
      </c>
      <c r="U556" t="b">
        <v>0</v>
      </c>
      <c r="V556" t="s">
        <v>94</v>
      </c>
      <c r="W556" s="1">
        <v>44508.600949074076</v>
      </c>
      <c r="X556">
        <v>163</v>
      </c>
      <c r="Y556">
        <v>21</v>
      </c>
      <c r="Z556">
        <v>0</v>
      </c>
      <c r="AA556">
        <v>21</v>
      </c>
      <c r="AB556">
        <v>0</v>
      </c>
      <c r="AC556">
        <v>14</v>
      </c>
      <c r="AD556">
        <v>7</v>
      </c>
      <c r="AE556">
        <v>0</v>
      </c>
      <c r="AF556">
        <v>0</v>
      </c>
      <c r="AG556">
        <v>0</v>
      </c>
      <c r="AH556" t="s">
        <v>1043</v>
      </c>
      <c r="AI556" s="1">
        <v>44509.176365740743</v>
      </c>
      <c r="AJ556">
        <v>608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>
      <c r="A557" t="s">
        <v>1260</v>
      </c>
      <c r="B557" t="s">
        <v>80</v>
      </c>
      <c r="C557" t="s">
        <v>1261</v>
      </c>
      <c r="D557" t="s">
        <v>82</v>
      </c>
      <c r="E557" s="2" t="str">
        <f>HYPERLINK("capsilon://?command=openfolder&amp;siteaddress=FAM.docvelocity-na8.net&amp;folderid=FX93A6DF1D-4D60-8C24-AA1C-85DC1DD832FA","FX21111921")</f>
        <v>FX21111921</v>
      </c>
      <c r="F557" t="s">
        <v>19</v>
      </c>
      <c r="G557" t="s">
        <v>19</v>
      </c>
      <c r="H557" t="s">
        <v>83</v>
      </c>
      <c r="I557" t="s">
        <v>1262</v>
      </c>
      <c r="J557">
        <v>96</v>
      </c>
      <c r="K557" t="s">
        <v>85</v>
      </c>
      <c r="L557" t="s">
        <v>86</v>
      </c>
      <c r="M557" t="s">
        <v>87</v>
      </c>
      <c r="N557">
        <v>1</v>
      </c>
      <c r="O557" s="1">
        <v>44508.527002314811</v>
      </c>
      <c r="P557" s="1">
        <v>44508.602407407408</v>
      </c>
      <c r="Q557">
        <v>6291</v>
      </c>
      <c r="R557">
        <v>224</v>
      </c>
      <c r="S557" t="b">
        <v>0</v>
      </c>
      <c r="T557" t="s">
        <v>88</v>
      </c>
      <c r="U557" t="b">
        <v>0</v>
      </c>
      <c r="V557" t="s">
        <v>94</v>
      </c>
      <c r="W557" s="1">
        <v>44508.602407407408</v>
      </c>
      <c r="X557">
        <v>125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96</v>
      </c>
      <c r="AE557">
        <v>84</v>
      </c>
      <c r="AF557">
        <v>0</v>
      </c>
      <c r="AG557">
        <v>4</v>
      </c>
      <c r="AH557" t="s">
        <v>88</v>
      </c>
      <c r="AI557" t="s">
        <v>88</v>
      </c>
      <c r="AJ557" t="s">
        <v>88</v>
      </c>
      <c r="AK557" t="s">
        <v>88</v>
      </c>
      <c r="AL557" t="s">
        <v>88</v>
      </c>
      <c r="AM557" t="s">
        <v>88</v>
      </c>
      <c r="AN557" t="s">
        <v>88</v>
      </c>
      <c r="AO557" t="s">
        <v>88</v>
      </c>
      <c r="AP557" t="s">
        <v>88</v>
      </c>
      <c r="AQ557" t="s">
        <v>88</v>
      </c>
      <c r="AR557" t="s">
        <v>88</v>
      </c>
      <c r="AS557" t="s">
        <v>88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>
      <c r="A558" t="s">
        <v>1263</v>
      </c>
      <c r="B558" t="s">
        <v>80</v>
      </c>
      <c r="C558" t="s">
        <v>1248</v>
      </c>
      <c r="D558" t="s">
        <v>82</v>
      </c>
      <c r="E558" s="2" t="str">
        <f>HYPERLINK("capsilon://?command=openfolder&amp;siteaddress=FAM.docvelocity-na8.net&amp;folderid=FX0D23B6B0-6679-88A6-57DE-043F9BF7BC4A","FX21112892")</f>
        <v>FX21112892</v>
      </c>
      <c r="F558" t="s">
        <v>19</v>
      </c>
      <c r="G558" t="s">
        <v>19</v>
      </c>
      <c r="H558" t="s">
        <v>83</v>
      </c>
      <c r="I558" t="s">
        <v>1264</v>
      </c>
      <c r="J558">
        <v>28</v>
      </c>
      <c r="K558" t="s">
        <v>85</v>
      </c>
      <c r="L558" t="s">
        <v>86</v>
      </c>
      <c r="M558" t="s">
        <v>87</v>
      </c>
      <c r="N558">
        <v>2</v>
      </c>
      <c r="O558" s="1">
        <v>44508.527199074073</v>
      </c>
      <c r="P558" s="1">
        <v>44509.174861111111</v>
      </c>
      <c r="Q558">
        <v>55673</v>
      </c>
      <c r="R558">
        <v>285</v>
      </c>
      <c r="S558" t="b">
        <v>0</v>
      </c>
      <c r="T558" t="s">
        <v>88</v>
      </c>
      <c r="U558" t="b">
        <v>0</v>
      </c>
      <c r="V558" t="s">
        <v>218</v>
      </c>
      <c r="W558" s="1">
        <v>44508.601134259261</v>
      </c>
      <c r="X558">
        <v>132</v>
      </c>
      <c r="Y558">
        <v>21</v>
      </c>
      <c r="Z558">
        <v>0</v>
      </c>
      <c r="AA558">
        <v>21</v>
      </c>
      <c r="AB558">
        <v>0</v>
      </c>
      <c r="AC558">
        <v>4</v>
      </c>
      <c r="AD558">
        <v>7</v>
      </c>
      <c r="AE558">
        <v>0</v>
      </c>
      <c r="AF558">
        <v>0</v>
      </c>
      <c r="AG558">
        <v>0</v>
      </c>
      <c r="AH558" t="s">
        <v>1043</v>
      </c>
      <c r="AI558" s="1">
        <v>44509.174861111111</v>
      </c>
      <c r="AJ558">
        <v>153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7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>
      <c r="A559" t="s">
        <v>1265</v>
      </c>
      <c r="B559" t="s">
        <v>80</v>
      </c>
      <c r="C559" t="s">
        <v>1248</v>
      </c>
      <c r="D559" t="s">
        <v>82</v>
      </c>
      <c r="E559" s="2" t="str">
        <f>HYPERLINK("capsilon://?command=openfolder&amp;siteaddress=FAM.docvelocity-na8.net&amp;folderid=FX0D23B6B0-6679-88A6-57DE-043F9BF7BC4A","FX21112892")</f>
        <v>FX21112892</v>
      </c>
      <c r="F559" t="s">
        <v>19</v>
      </c>
      <c r="G559" t="s">
        <v>19</v>
      </c>
      <c r="H559" t="s">
        <v>83</v>
      </c>
      <c r="I559" t="s">
        <v>1266</v>
      </c>
      <c r="J559">
        <v>44</v>
      </c>
      <c r="K559" t="s">
        <v>85</v>
      </c>
      <c r="L559" t="s">
        <v>86</v>
      </c>
      <c r="M559" t="s">
        <v>87</v>
      </c>
      <c r="N559">
        <v>2</v>
      </c>
      <c r="O559" s="1">
        <v>44508.527245370373</v>
      </c>
      <c r="P559" s="1">
        <v>44509.17701388889</v>
      </c>
      <c r="Q559">
        <v>55637</v>
      </c>
      <c r="R559">
        <v>503</v>
      </c>
      <c r="S559" t="b">
        <v>0</v>
      </c>
      <c r="T559" t="s">
        <v>88</v>
      </c>
      <c r="U559" t="b">
        <v>0</v>
      </c>
      <c r="V559" t="s">
        <v>123</v>
      </c>
      <c r="W559" s="1">
        <v>44508.603136574071</v>
      </c>
      <c r="X559">
        <v>256</v>
      </c>
      <c r="Y559">
        <v>36</v>
      </c>
      <c r="Z559">
        <v>0</v>
      </c>
      <c r="AA559">
        <v>36</v>
      </c>
      <c r="AB559">
        <v>0</v>
      </c>
      <c r="AC559">
        <v>19</v>
      </c>
      <c r="AD559">
        <v>8</v>
      </c>
      <c r="AE559">
        <v>0</v>
      </c>
      <c r="AF559">
        <v>0</v>
      </c>
      <c r="AG559">
        <v>0</v>
      </c>
      <c r="AH559" t="s">
        <v>99</v>
      </c>
      <c r="AI559" s="1">
        <v>44509.17701388889</v>
      </c>
      <c r="AJ559">
        <v>247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8</v>
      </c>
      <c r="AQ559">
        <v>0</v>
      </c>
      <c r="AR559">
        <v>0</v>
      </c>
      <c r="AS559">
        <v>0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>
      <c r="A560" t="s">
        <v>1267</v>
      </c>
      <c r="B560" t="s">
        <v>80</v>
      </c>
      <c r="C560" t="s">
        <v>1268</v>
      </c>
      <c r="D560" t="s">
        <v>82</v>
      </c>
      <c r="E560" s="2" t="str">
        <f>HYPERLINK("capsilon://?command=openfolder&amp;siteaddress=FAM.docvelocity-na8.net&amp;folderid=FXB3E62D84-9E4B-E4E5-6AAD-CAC75760A83D","FX21112721")</f>
        <v>FX21112721</v>
      </c>
      <c r="F560" t="s">
        <v>19</v>
      </c>
      <c r="G560" t="s">
        <v>19</v>
      </c>
      <c r="H560" t="s">
        <v>83</v>
      </c>
      <c r="I560" t="s">
        <v>1269</v>
      </c>
      <c r="J560">
        <v>109</v>
      </c>
      <c r="K560" t="s">
        <v>85</v>
      </c>
      <c r="L560" t="s">
        <v>86</v>
      </c>
      <c r="M560" t="s">
        <v>87</v>
      </c>
      <c r="N560">
        <v>1</v>
      </c>
      <c r="O560" s="1">
        <v>44508.537766203706</v>
      </c>
      <c r="P560" s="1">
        <v>44508.604467592595</v>
      </c>
      <c r="Q560">
        <v>5573</v>
      </c>
      <c r="R560">
        <v>190</v>
      </c>
      <c r="S560" t="b">
        <v>0</v>
      </c>
      <c r="T560" t="s">
        <v>88</v>
      </c>
      <c r="U560" t="b">
        <v>0</v>
      </c>
      <c r="V560" t="s">
        <v>94</v>
      </c>
      <c r="W560" s="1">
        <v>44508.604467592595</v>
      </c>
      <c r="X560">
        <v>177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109</v>
      </c>
      <c r="AE560">
        <v>97</v>
      </c>
      <c r="AF560">
        <v>0</v>
      </c>
      <c r="AG560">
        <v>7</v>
      </c>
      <c r="AH560" t="s">
        <v>88</v>
      </c>
      <c r="AI560" t="s">
        <v>88</v>
      </c>
      <c r="AJ560" t="s">
        <v>88</v>
      </c>
      <c r="AK560" t="s">
        <v>88</v>
      </c>
      <c r="AL560" t="s">
        <v>88</v>
      </c>
      <c r="AM560" t="s">
        <v>88</v>
      </c>
      <c r="AN560" t="s">
        <v>88</v>
      </c>
      <c r="AO560" t="s">
        <v>88</v>
      </c>
      <c r="AP560" t="s">
        <v>88</v>
      </c>
      <c r="AQ560" t="s">
        <v>88</v>
      </c>
      <c r="AR560" t="s">
        <v>88</v>
      </c>
      <c r="AS560" t="s">
        <v>88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>
      <c r="A561" t="s">
        <v>1270</v>
      </c>
      <c r="B561" t="s">
        <v>80</v>
      </c>
      <c r="C561" t="s">
        <v>1271</v>
      </c>
      <c r="D561" t="s">
        <v>82</v>
      </c>
      <c r="E561" s="2" t="str">
        <f>HYPERLINK("capsilon://?command=openfolder&amp;siteaddress=FAM.docvelocity-na8.net&amp;folderid=FXA45A939C-AB8D-55EB-FC99-7BD2D8D535A1","FX21113708")</f>
        <v>FX21113708</v>
      </c>
      <c r="F561" t="s">
        <v>19</v>
      </c>
      <c r="G561" t="s">
        <v>19</v>
      </c>
      <c r="H561" t="s">
        <v>83</v>
      </c>
      <c r="I561" t="s">
        <v>1272</v>
      </c>
      <c r="J561">
        <v>125</v>
      </c>
      <c r="K561" t="s">
        <v>85</v>
      </c>
      <c r="L561" t="s">
        <v>86</v>
      </c>
      <c r="M561" t="s">
        <v>87</v>
      </c>
      <c r="N561">
        <v>1</v>
      </c>
      <c r="O561" s="1">
        <v>44508.539224537039</v>
      </c>
      <c r="P561" s="1">
        <v>44508.624583333331</v>
      </c>
      <c r="Q561">
        <v>6620</v>
      </c>
      <c r="R561">
        <v>755</v>
      </c>
      <c r="S561" t="b">
        <v>0</v>
      </c>
      <c r="T561" t="s">
        <v>88</v>
      </c>
      <c r="U561" t="b">
        <v>0</v>
      </c>
      <c r="V561" t="s">
        <v>94</v>
      </c>
      <c r="W561" s="1">
        <v>44508.624583333331</v>
      </c>
      <c r="X561">
        <v>636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125</v>
      </c>
      <c r="AE561">
        <v>101</v>
      </c>
      <c r="AF561">
        <v>0</v>
      </c>
      <c r="AG561">
        <v>10</v>
      </c>
      <c r="AH561" t="s">
        <v>88</v>
      </c>
      <c r="AI561" t="s">
        <v>88</v>
      </c>
      <c r="AJ561" t="s">
        <v>88</v>
      </c>
      <c r="AK561" t="s">
        <v>88</v>
      </c>
      <c r="AL561" t="s">
        <v>88</v>
      </c>
      <c r="AM561" t="s">
        <v>88</v>
      </c>
      <c r="AN561" t="s">
        <v>88</v>
      </c>
      <c r="AO561" t="s">
        <v>88</v>
      </c>
      <c r="AP561" t="s">
        <v>88</v>
      </c>
      <c r="AQ561" t="s">
        <v>88</v>
      </c>
      <c r="AR561" t="s">
        <v>88</v>
      </c>
      <c r="AS561" t="s">
        <v>88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>
      <c r="A562" t="s">
        <v>1273</v>
      </c>
      <c r="B562" t="s">
        <v>80</v>
      </c>
      <c r="C562" t="s">
        <v>1274</v>
      </c>
      <c r="D562" t="s">
        <v>82</v>
      </c>
      <c r="E562" s="2" t="str">
        <f>HYPERLINK("capsilon://?command=openfolder&amp;siteaddress=FAM.docvelocity-na8.net&amp;folderid=FX0F0D9756-F1F0-A50D-8762-A05C7C3A3114","FX21113518")</f>
        <v>FX21113518</v>
      </c>
      <c r="F562" t="s">
        <v>19</v>
      </c>
      <c r="G562" t="s">
        <v>19</v>
      </c>
      <c r="H562" t="s">
        <v>83</v>
      </c>
      <c r="I562" t="s">
        <v>1275</v>
      </c>
      <c r="J562">
        <v>128</v>
      </c>
      <c r="K562" t="s">
        <v>85</v>
      </c>
      <c r="L562" t="s">
        <v>86</v>
      </c>
      <c r="M562" t="s">
        <v>87</v>
      </c>
      <c r="N562">
        <v>1</v>
      </c>
      <c r="O562" s="1">
        <v>44508.554340277777</v>
      </c>
      <c r="P562" s="1">
        <v>44508.62709490741</v>
      </c>
      <c r="Q562">
        <v>5994</v>
      </c>
      <c r="R562">
        <v>292</v>
      </c>
      <c r="S562" t="b">
        <v>0</v>
      </c>
      <c r="T562" t="s">
        <v>88</v>
      </c>
      <c r="U562" t="b">
        <v>0</v>
      </c>
      <c r="V562" t="s">
        <v>94</v>
      </c>
      <c r="W562" s="1">
        <v>44508.62709490741</v>
      </c>
      <c r="X562">
        <v>202</v>
      </c>
      <c r="Y562">
        <v>58</v>
      </c>
      <c r="Z562">
        <v>0</v>
      </c>
      <c r="AA562">
        <v>58</v>
      </c>
      <c r="AB562">
        <v>0</v>
      </c>
      <c r="AC562">
        <v>0</v>
      </c>
      <c r="AD562">
        <v>70</v>
      </c>
      <c r="AE562">
        <v>57</v>
      </c>
      <c r="AF562">
        <v>0</v>
      </c>
      <c r="AG562">
        <v>2</v>
      </c>
      <c r="AH562" t="s">
        <v>88</v>
      </c>
      <c r="AI562" t="s">
        <v>88</v>
      </c>
      <c r="AJ562" t="s">
        <v>88</v>
      </c>
      <c r="AK562" t="s">
        <v>88</v>
      </c>
      <c r="AL562" t="s">
        <v>88</v>
      </c>
      <c r="AM562" t="s">
        <v>88</v>
      </c>
      <c r="AN562" t="s">
        <v>88</v>
      </c>
      <c r="AO562" t="s">
        <v>88</v>
      </c>
      <c r="AP562" t="s">
        <v>88</v>
      </c>
      <c r="AQ562" t="s">
        <v>88</v>
      </c>
      <c r="AR562" t="s">
        <v>88</v>
      </c>
      <c r="AS562" t="s">
        <v>88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>
      <c r="A563" t="s">
        <v>1276</v>
      </c>
      <c r="B563" t="s">
        <v>80</v>
      </c>
      <c r="C563" t="s">
        <v>1277</v>
      </c>
      <c r="D563" t="s">
        <v>82</v>
      </c>
      <c r="E563" s="2" t="str">
        <f>HYPERLINK("capsilon://?command=openfolder&amp;siteaddress=FAM.docvelocity-na8.net&amp;folderid=FX44C9EB73-9FE6-3D51-B137-7BED5A1F48C5","FX21106203")</f>
        <v>FX21106203</v>
      </c>
      <c r="F563" t="s">
        <v>19</v>
      </c>
      <c r="G563" t="s">
        <v>19</v>
      </c>
      <c r="H563" t="s">
        <v>83</v>
      </c>
      <c r="I563" t="s">
        <v>1278</v>
      </c>
      <c r="J563">
        <v>74</v>
      </c>
      <c r="K563" t="s">
        <v>85</v>
      </c>
      <c r="L563" t="s">
        <v>86</v>
      </c>
      <c r="M563" t="s">
        <v>82</v>
      </c>
      <c r="N563">
        <v>1</v>
      </c>
      <c r="O563" s="1">
        <v>44508.554456018515</v>
      </c>
      <c r="P563" s="1">
        <v>44508.614675925928</v>
      </c>
      <c r="Q563">
        <v>5107</v>
      </c>
      <c r="R563">
        <v>96</v>
      </c>
      <c r="S563" t="b">
        <v>0</v>
      </c>
      <c r="T563" t="s">
        <v>1279</v>
      </c>
      <c r="U563" t="b">
        <v>0</v>
      </c>
      <c r="V563" t="s">
        <v>1279</v>
      </c>
      <c r="W563" s="1">
        <v>44508.614675925928</v>
      </c>
      <c r="X563">
        <v>63</v>
      </c>
      <c r="Y563">
        <v>69</v>
      </c>
      <c r="Z563">
        <v>0</v>
      </c>
      <c r="AA563">
        <v>69</v>
      </c>
      <c r="AB563">
        <v>0</v>
      </c>
      <c r="AC563">
        <v>0</v>
      </c>
      <c r="AD563">
        <v>5</v>
      </c>
      <c r="AE563">
        <v>0</v>
      </c>
      <c r="AF563">
        <v>0</v>
      </c>
      <c r="AG563">
        <v>0</v>
      </c>
      <c r="AH563" t="s">
        <v>88</v>
      </c>
      <c r="AI563" t="s">
        <v>88</v>
      </c>
      <c r="AJ563" t="s">
        <v>88</v>
      </c>
      <c r="AK563" t="s">
        <v>88</v>
      </c>
      <c r="AL563" t="s">
        <v>88</v>
      </c>
      <c r="AM563" t="s">
        <v>88</v>
      </c>
      <c r="AN563" t="s">
        <v>88</v>
      </c>
      <c r="AO563" t="s">
        <v>88</v>
      </c>
      <c r="AP563" t="s">
        <v>88</v>
      </c>
      <c r="AQ563" t="s">
        <v>88</v>
      </c>
      <c r="AR563" t="s">
        <v>88</v>
      </c>
      <c r="AS563" t="s">
        <v>88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>
      <c r="A564" t="s">
        <v>1280</v>
      </c>
      <c r="B564" t="s">
        <v>80</v>
      </c>
      <c r="C564" t="s">
        <v>1281</v>
      </c>
      <c r="D564" t="s">
        <v>82</v>
      </c>
      <c r="E564" s="2" t="str">
        <f>HYPERLINK("capsilon://?command=openfolder&amp;siteaddress=FAM.docvelocity-na8.net&amp;folderid=FX3C1A771C-2D33-06CF-981C-9A3C4D460F82","FX21112989")</f>
        <v>FX21112989</v>
      </c>
      <c r="F564" t="s">
        <v>19</v>
      </c>
      <c r="G564" t="s">
        <v>19</v>
      </c>
      <c r="H564" t="s">
        <v>83</v>
      </c>
      <c r="I564" t="s">
        <v>1282</v>
      </c>
      <c r="J564">
        <v>28</v>
      </c>
      <c r="K564" t="s">
        <v>85</v>
      </c>
      <c r="L564" t="s">
        <v>86</v>
      </c>
      <c r="M564" t="s">
        <v>87</v>
      </c>
      <c r="N564">
        <v>2</v>
      </c>
      <c r="O564" s="1">
        <v>44508.554664351854</v>
      </c>
      <c r="P564" s="1">
        <v>44509.177175925928</v>
      </c>
      <c r="Q564">
        <v>53408</v>
      </c>
      <c r="R564">
        <v>377</v>
      </c>
      <c r="S564" t="b">
        <v>0</v>
      </c>
      <c r="T564" t="s">
        <v>88</v>
      </c>
      <c r="U564" t="b">
        <v>0</v>
      </c>
      <c r="V564" t="s">
        <v>117</v>
      </c>
      <c r="W564" s="1">
        <v>44508.603344907409</v>
      </c>
      <c r="X564">
        <v>178</v>
      </c>
      <c r="Y564">
        <v>21</v>
      </c>
      <c r="Z564">
        <v>0</v>
      </c>
      <c r="AA564">
        <v>21</v>
      </c>
      <c r="AB564">
        <v>0</v>
      </c>
      <c r="AC564">
        <v>10</v>
      </c>
      <c r="AD564">
        <v>7</v>
      </c>
      <c r="AE564">
        <v>0</v>
      </c>
      <c r="AF564">
        <v>0</v>
      </c>
      <c r="AG564">
        <v>0</v>
      </c>
      <c r="AH564" t="s">
        <v>1043</v>
      </c>
      <c r="AI564" s="1">
        <v>44509.177175925928</v>
      </c>
      <c r="AJ564">
        <v>199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7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>
      <c r="A565" t="s">
        <v>1283</v>
      </c>
      <c r="B565" t="s">
        <v>80</v>
      </c>
      <c r="C565" t="s">
        <v>1281</v>
      </c>
      <c r="D565" t="s">
        <v>82</v>
      </c>
      <c r="E565" s="2" t="str">
        <f>HYPERLINK("capsilon://?command=openfolder&amp;siteaddress=FAM.docvelocity-na8.net&amp;folderid=FX3C1A771C-2D33-06CF-981C-9A3C4D460F82","FX21112989")</f>
        <v>FX21112989</v>
      </c>
      <c r="F565" t="s">
        <v>19</v>
      </c>
      <c r="G565" t="s">
        <v>19</v>
      </c>
      <c r="H565" t="s">
        <v>83</v>
      </c>
      <c r="I565" t="s">
        <v>1284</v>
      </c>
      <c r="J565">
        <v>56</v>
      </c>
      <c r="K565" t="s">
        <v>85</v>
      </c>
      <c r="L565" t="s">
        <v>86</v>
      </c>
      <c r="M565" t="s">
        <v>87</v>
      </c>
      <c r="N565">
        <v>2</v>
      </c>
      <c r="O565" s="1">
        <v>44508.555821759262</v>
      </c>
      <c r="P565" s="1">
        <v>44509.180254629631</v>
      </c>
      <c r="Q565">
        <v>53443</v>
      </c>
      <c r="R565">
        <v>508</v>
      </c>
      <c r="S565" t="b">
        <v>0</v>
      </c>
      <c r="T565" t="s">
        <v>88</v>
      </c>
      <c r="U565" t="b">
        <v>0</v>
      </c>
      <c r="V565" t="s">
        <v>218</v>
      </c>
      <c r="W565" s="1">
        <v>44508.604108796295</v>
      </c>
      <c r="X565">
        <v>195</v>
      </c>
      <c r="Y565">
        <v>33</v>
      </c>
      <c r="Z565">
        <v>0</v>
      </c>
      <c r="AA565">
        <v>33</v>
      </c>
      <c r="AB565">
        <v>0</v>
      </c>
      <c r="AC565">
        <v>12</v>
      </c>
      <c r="AD565">
        <v>23</v>
      </c>
      <c r="AE565">
        <v>0</v>
      </c>
      <c r="AF565">
        <v>0</v>
      </c>
      <c r="AG565">
        <v>0</v>
      </c>
      <c r="AH565" t="s">
        <v>90</v>
      </c>
      <c r="AI565" s="1">
        <v>44509.180254629631</v>
      </c>
      <c r="AJ565">
        <v>308</v>
      </c>
      <c r="AK565">
        <v>3</v>
      </c>
      <c r="AL565">
        <v>0</v>
      </c>
      <c r="AM565">
        <v>3</v>
      </c>
      <c r="AN565">
        <v>0</v>
      </c>
      <c r="AO565">
        <v>2</v>
      </c>
      <c r="AP565">
        <v>20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>
      <c r="A566" t="s">
        <v>1285</v>
      </c>
      <c r="B566" t="s">
        <v>80</v>
      </c>
      <c r="C566" t="s">
        <v>1286</v>
      </c>
      <c r="D566" t="s">
        <v>82</v>
      </c>
      <c r="E566" s="2" t="str">
        <f>HYPERLINK("capsilon://?command=openfolder&amp;siteaddress=FAM.docvelocity-na8.net&amp;folderid=FX47B2DF7E-9F5B-D51A-3ADD-18E8377F91BE","FX21112474")</f>
        <v>FX21112474</v>
      </c>
      <c r="F566" t="s">
        <v>19</v>
      </c>
      <c r="G566" t="s">
        <v>19</v>
      </c>
      <c r="H566" t="s">
        <v>83</v>
      </c>
      <c r="I566" t="s">
        <v>1287</v>
      </c>
      <c r="J566">
        <v>135</v>
      </c>
      <c r="K566" t="s">
        <v>85</v>
      </c>
      <c r="L566" t="s">
        <v>86</v>
      </c>
      <c r="M566" t="s">
        <v>87</v>
      </c>
      <c r="N566">
        <v>1</v>
      </c>
      <c r="O566" s="1">
        <v>44508.5624537037</v>
      </c>
      <c r="P566" s="1">
        <v>44508.628750000003</v>
      </c>
      <c r="Q566">
        <v>5585</v>
      </c>
      <c r="R566">
        <v>143</v>
      </c>
      <c r="S566" t="b">
        <v>0</v>
      </c>
      <c r="T566" t="s">
        <v>88</v>
      </c>
      <c r="U566" t="b">
        <v>0</v>
      </c>
      <c r="V566" t="s">
        <v>94</v>
      </c>
      <c r="W566" s="1">
        <v>44508.628750000003</v>
      </c>
      <c r="X566">
        <v>127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135</v>
      </c>
      <c r="AE566">
        <v>123</v>
      </c>
      <c r="AF566">
        <v>0</v>
      </c>
      <c r="AG566">
        <v>5</v>
      </c>
      <c r="AH566" t="s">
        <v>88</v>
      </c>
      <c r="AI566" t="s">
        <v>88</v>
      </c>
      <c r="AJ566" t="s">
        <v>88</v>
      </c>
      <c r="AK566" t="s">
        <v>88</v>
      </c>
      <c r="AL566" t="s">
        <v>88</v>
      </c>
      <c r="AM566" t="s">
        <v>88</v>
      </c>
      <c r="AN566" t="s">
        <v>88</v>
      </c>
      <c r="AO566" t="s">
        <v>88</v>
      </c>
      <c r="AP566" t="s">
        <v>88</v>
      </c>
      <c r="AQ566" t="s">
        <v>88</v>
      </c>
      <c r="AR566" t="s">
        <v>88</v>
      </c>
      <c r="AS566" t="s">
        <v>88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>
      <c r="A567" t="s">
        <v>1288</v>
      </c>
      <c r="B567" t="s">
        <v>80</v>
      </c>
      <c r="C567" t="s">
        <v>1289</v>
      </c>
      <c r="D567" t="s">
        <v>82</v>
      </c>
      <c r="E567" s="2" t="str">
        <f>HYPERLINK("capsilon://?command=openfolder&amp;siteaddress=FAM.docvelocity-na8.net&amp;folderid=FXE4DE371A-63E0-76A5-9249-63FFEB676F1D","FX211013128")</f>
        <v>FX211013128</v>
      </c>
      <c r="F567" t="s">
        <v>19</v>
      </c>
      <c r="G567" t="s">
        <v>19</v>
      </c>
      <c r="H567" t="s">
        <v>83</v>
      </c>
      <c r="I567" t="s">
        <v>1290</v>
      </c>
      <c r="J567">
        <v>76</v>
      </c>
      <c r="K567" t="s">
        <v>85</v>
      </c>
      <c r="L567" t="s">
        <v>86</v>
      </c>
      <c r="M567" t="s">
        <v>87</v>
      </c>
      <c r="N567">
        <v>1</v>
      </c>
      <c r="O567" s="1">
        <v>44501.624814814815</v>
      </c>
      <c r="P567" s="1">
        <v>44501.69730324074</v>
      </c>
      <c r="Q567">
        <v>6092</v>
      </c>
      <c r="R567">
        <v>171</v>
      </c>
      <c r="S567" t="b">
        <v>0</v>
      </c>
      <c r="T567" t="s">
        <v>88</v>
      </c>
      <c r="U567" t="b">
        <v>0</v>
      </c>
      <c r="V567" t="s">
        <v>606</v>
      </c>
      <c r="W567" s="1">
        <v>44501.69730324074</v>
      </c>
      <c r="X567">
        <v>149</v>
      </c>
      <c r="Y567">
        <v>54</v>
      </c>
      <c r="Z567">
        <v>0</v>
      </c>
      <c r="AA567">
        <v>54</v>
      </c>
      <c r="AB567">
        <v>0</v>
      </c>
      <c r="AC567">
        <v>18</v>
      </c>
      <c r="AD567">
        <v>22</v>
      </c>
      <c r="AE567">
        <v>0</v>
      </c>
      <c r="AF567">
        <v>0</v>
      </c>
      <c r="AG567">
        <v>0</v>
      </c>
      <c r="AH567" t="s">
        <v>88</v>
      </c>
      <c r="AI567" t="s">
        <v>88</v>
      </c>
      <c r="AJ567" t="s">
        <v>88</v>
      </c>
      <c r="AK567" t="s">
        <v>88</v>
      </c>
      <c r="AL567" t="s">
        <v>88</v>
      </c>
      <c r="AM567" t="s">
        <v>88</v>
      </c>
      <c r="AN567" t="s">
        <v>88</v>
      </c>
      <c r="AO567" t="s">
        <v>88</v>
      </c>
      <c r="AP567" t="s">
        <v>88</v>
      </c>
      <c r="AQ567" t="s">
        <v>88</v>
      </c>
      <c r="AR567" t="s">
        <v>88</v>
      </c>
      <c r="AS567" t="s">
        <v>88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>
      <c r="A568" t="s">
        <v>1291</v>
      </c>
      <c r="B568" t="s">
        <v>80</v>
      </c>
      <c r="C568" t="s">
        <v>1289</v>
      </c>
      <c r="D568" t="s">
        <v>82</v>
      </c>
      <c r="E568" s="2" t="str">
        <f>HYPERLINK("capsilon://?command=openfolder&amp;siteaddress=FAM.docvelocity-na8.net&amp;folderid=FXE4DE371A-63E0-76A5-9249-63FFEB676F1D","FX211013128")</f>
        <v>FX211013128</v>
      </c>
      <c r="F568" t="s">
        <v>19</v>
      </c>
      <c r="G568" t="s">
        <v>19</v>
      </c>
      <c r="H568" t="s">
        <v>83</v>
      </c>
      <c r="I568" t="s">
        <v>1292</v>
      </c>
      <c r="J568">
        <v>76</v>
      </c>
      <c r="K568" t="s">
        <v>85</v>
      </c>
      <c r="L568" t="s">
        <v>86</v>
      </c>
      <c r="M568" t="s">
        <v>87</v>
      </c>
      <c r="N568">
        <v>1</v>
      </c>
      <c r="O568" s="1">
        <v>44501.625081018516</v>
      </c>
      <c r="P568" s="1">
        <v>44501.698784722219</v>
      </c>
      <c r="Q568">
        <v>6221</v>
      </c>
      <c r="R568">
        <v>147</v>
      </c>
      <c r="S568" t="b">
        <v>0</v>
      </c>
      <c r="T568" t="s">
        <v>88</v>
      </c>
      <c r="U568" t="b">
        <v>0</v>
      </c>
      <c r="V568" t="s">
        <v>606</v>
      </c>
      <c r="W568" s="1">
        <v>44501.698784722219</v>
      </c>
      <c r="X568">
        <v>128</v>
      </c>
      <c r="Y568">
        <v>54</v>
      </c>
      <c r="Z568">
        <v>0</v>
      </c>
      <c r="AA568">
        <v>54</v>
      </c>
      <c r="AB568">
        <v>0</v>
      </c>
      <c r="AC568">
        <v>17</v>
      </c>
      <c r="AD568">
        <v>22</v>
      </c>
      <c r="AE568">
        <v>0</v>
      </c>
      <c r="AF568">
        <v>0</v>
      </c>
      <c r="AG568">
        <v>0</v>
      </c>
      <c r="AH568" t="s">
        <v>88</v>
      </c>
      <c r="AI568" t="s">
        <v>88</v>
      </c>
      <c r="AJ568" t="s">
        <v>88</v>
      </c>
      <c r="AK568" t="s">
        <v>88</v>
      </c>
      <c r="AL568" t="s">
        <v>88</v>
      </c>
      <c r="AM568" t="s">
        <v>88</v>
      </c>
      <c r="AN568" t="s">
        <v>88</v>
      </c>
      <c r="AO568" t="s">
        <v>88</v>
      </c>
      <c r="AP568" t="s">
        <v>88</v>
      </c>
      <c r="AQ568" t="s">
        <v>88</v>
      </c>
      <c r="AR568" t="s">
        <v>88</v>
      </c>
      <c r="AS568" t="s">
        <v>88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>
      <c r="A569" t="s">
        <v>1293</v>
      </c>
      <c r="B569" t="s">
        <v>80</v>
      </c>
      <c r="C569" t="s">
        <v>1289</v>
      </c>
      <c r="D569" t="s">
        <v>82</v>
      </c>
      <c r="E569" s="2" t="str">
        <f>HYPERLINK("capsilon://?command=openfolder&amp;siteaddress=FAM.docvelocity-na8.net&amp;folderid=FXE4DE371A-63E0-76A5-9249-63FFEB676F1D","FX211013128")</f>
        <v>FX211013128</v>
      </c>
      <c r="F569" t="s">
        <v>19</v>
      </c>
      <c r="G569" t="s">
        <v>19</v>
      </c>
      <c r="H569" t="s">
        <v>83</v>
      </c>
      <c r="I569" t="s">
        <v>1294</v>
      </c>
      <c r="J569">
        <v>26</v>
      </c>
      <c r="K569" t="s">
        <v>85</v>
      </c>
      <c r="L569" t="s">
        <v>86</v>
      </c>
      <c r="M569" t="s">
        <v>87</v>
      </c>
      <c r="N569">
        <v>1</v>
      </c>
      <c r="O569" s="1">
        <v>44501.625243055554</v>
      </c>
      <c r="P569" s="1">
        <v>44501.699965277781</v>
      </c>
      <c r="Q569">
        <v>6310</v>
      </c>
      <c r="R569">
        <v>146</v>
      </c>
      <c r="S569" t="b">
        <v>0</v>
      </c>
      <c r="T569" t="s">
        <v>88</v>
      </c>
      <c r="U569" t="b">
        <v>0</v>
      </c>
      <c r="V569" t="s">
        <v>606</v>
      </c>
      <c r="W569" s="1">
        <v>44501.699965277781</v>
      </c>
      <c r="X569">
        <v>101</v>
      </c>
      <c r="Y569">
        <v>21</v>
      </c>
      <c r="Z569">
        <v>0</v>
      </c>
      <c r="AA569">
        <v>21</v>
      </c>
      <c r="AB569">
        <v>0</v>
      </c>
      <c r="AC569">
        <v>1</v>
      </c>
      <c r="AD569">
        <v>5</v>
      </c>
      <c r="AE569">
        <v>0</v>
      </c>
      <c r="AF569">
        <v>0</v>
      </c>
      <c r="AG569">
        <v>0</v>
      </c>
      <c r="AH569" t="s">
        <v>88</v>
      </c>
      <c r="AI569" t="s">
        <v>88</v>
      </c>
      <c r="AJ569" t="s">
        <v>88</v>
      </c>
      <c r="AK569" t="s">
        <v>88</v>
      </c>
      <c r="AL569" t="s">
        <v>88</v>
      </c>
      <c r="AM569" t="s">
        <v>88</v>
      </c>
      <c r="AN569" t="s">
        <v>88</v>
      </c>
      <c r="AO569" t="s">
        <v>88</v>
      </c>
      <c r="AP569" t="s">
        <v>88</v>
      </c>
      <c r="AQ569" t="s">
        <v>88</v>
      </c>
      <c r="AR569" t="s">
        <v>88</v>
      </c>
      <c r="AS569" t="s">
        <v>88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>
      <c r="A570" t="s">
        <v>1295</v>
      </c>
      <c r="B570" t="s">
        <v>80</v>
      </c>
      <c r="C570" t="s">
        <v>1289</v>
      </c>
      <c r="D570" t="s">
        <v>82</v>
      </c>
      <c r="E570" s="2" t="str">
        <f>HYPERLINK("capsilon://?command=openfolder&amp;siteaddress=FAM.docvelocity-na8.net&amp;folderid=FXE4DE371A-63E0-76A5-9249-63FFEB676F1D","FX211013128")</f>
        <v>FX211013128</v>
      </c>
      <c r="F570" t="s">
        <v>19</v>
      </c>
      <c r="G570" t="s">
        <v>19</v>
      </c>
      <c r="H570" t="s">
        <v>83</v>
      </c>
      <c r="I570" t="s">
        <v>1296</v>
      </c>
      <c r="J570">
        <v>26</v>
      </c>
      <c r="K570" t="s">
        <v>85</v>
      </c>
      <c r="L570" t="s">
        <v>86</v>
      </c>
      <c r="M570" t="s">
        <v>87</v>
      </c>
      <c r="N570">
        <v>1</v>
      </c>
      <c r="O570" s="1">
        <v>44501.625555555554</v>
      </c>
      <c r="P570" s="1">
        <v>44501.700729166667</v>
      </c>
      <c r="Q570">
        <v>6394</v>
      </c>
      <c r="R570">
        <v>101</v>
      </c>
      <c r="S570" t="b">
        <v>0</v>
      </c>
      <c r="T570" t="s">
        <v>88</v>
      </c>
      <c r="U570" t="b">
        <v>0</v>
      </c>
      <c r="V570" t="s">
        <v>606</v>
      </c>
      <c r="W570" s="1">
        <v>44501.700729166667</v>
      </c>
      <c r="X570">
        <v>65</v>
      </c>
      <c r="Y570">
        <v>21</v>
      </c>
      <c r="Z570">
        <v>0</v>
      </c>
      <c r="AA570">
        <v>21</v>
      </c>
      <c r="AB570">
        <v>0</v>
      </c>
      <c r="AC570">
        <v>1</v>
      </c>
      <c r="AD570">
        <v>5</v>
      </c>
      <c r="AE570">
        <v>0</v>
      </c>
      <c r="AF570">
        <v>0</v>
      </c>
      <c r="AG570">
        <v>0</v>
      </c>
      <c r="AH570" t="s">
        <v>88</v>
      </c>
      <c r="AI570" t="s">
        <v>88</v>
      </c>
      <c r="AJ570" t="s">
        <v>88</v>
      </c>
      <c r="AK570" t="s">
        <v>88</v>
      </c>
      <c r="AL570" t="s">
        <v>88</v>
      </c>
      <c r="AM570" t="s">
        <v>88</v>
      </c>
      <c r="AN570" t="s">
        <v>88</v>
      </c>
      <c r="AO570" t="s">
        <v>88</v>
      </c>
      <c r="AP570" t="s">
        <v>88</v>
      </c>
      <c r="AQ570" t="s">
        <v>88</v>
      </c>
      <c r="AR570" t="s">
        <v>88</v>
      </c>
      <c r="AS570" t="s">
        <v>88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>
      <c r="A571" t="s">
        <v>1297</v>
      </c>
      <c r="B571" t="s">
        <v>80</v>
      </c>
      <c r="C571" t="s">
        <v>1298</v>
      </c>
      <c r="D571" t="s">
        <v>82</v>
      </c>
      <c r="E571" s="2" t="str">
        <f>HYPERLINK("capsilon://?command=openfolder&amp;siteaddress=FAM.docvelocity-na8.net&amp;folderid=FX67C0E61B-5549-E88E-CBFE-D02ED7141FC0","FX21112254")</f>
        <v>FX21112254</v>
      </c>
      <c r="F571" t="s">
        <v>19</v>
      </c>
      <c r="G571" t="s">
        <v>19</v>
      </c>
      <c r="H571" t="s">
        <v>83</v>
      </c>
      <c r="I571" t="s">
        <v>1299</v>
      </c>
      <c r="J571">
        <v>33</v>
      </c>
      <c r="K571" t="s">
        <v>85</v>
      </c>
      <c r="L571" t="s">
        <v>86</v>
      </c>
      <c r="M571" t="s">
        <v>87</v>
      </c>
      <c r="N571">
        <v>2</v>
      </c>
      <c r="O571" s="1">
        <v>44508.587546296294</v>
      </c>
      <c r="P571" s="1">
        <v>44509.178981481484</v>
      </c>
      <c r="Q571">
        <v>50891</v>
      </c>
      <c r="R571">
        <v>209</v>
      </c>
      <c r="S571" t="b">
        <v>0</v>
      </c>
      <c r="T571" t="s">
        <v>88</v>
      </c>
      <c r="U571" t="b">
        <v>0</v>
      </c>
      <c r="V571" t="s">
        <v>117</v>
      </c>
      <c r="W571" s="1">
        <v>44508.603912037041</v>
      </c>
      <c r="X571">
        <v>40</v>
      </c>
      <c r="Y571">
        <v>9</v>
      </c>
      <c r="Z571">
        <v>0</v>
      </c>
      <c r="AA571">
        <v>9</v>
      </c>
      <c r="AB571">
        <v>0</v>
      </c>
      <c r="AC571">
        <v>1</v>
      </c>
      <c r="AD571">
        <v>24</v>
      </c>
      <c r="AE571">
        <v>0</v>
      </c>
      <c r="AF571">
        <v>0</v>
      </c>
      <c r="AG571">
        <v>0</v>
      </c>
      <c r="AH571" t="s">
        <v>99</v>
      </c>
      <c r="AI571" s="1">
        <v>44509.178981481484</v>
      </c>
      <c r="AJ571">
        <v>169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24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>
      <c r="A572" t="s">
        <v>1300</v>
      </c>
      <c r="B572" t="s">
        <v>80</v>
      </c>
      <c r="C572" t="s">
        <v>1220</v>
      </c>
      <c r="D572" t="s">
        <v>82</v>
      </c>
      <c r="E572" s="2" t="str">
        <f>HYPERLINK("capsilon://?command=openfolder&amp;siteaddress=FAM.docvelocity-na8.net&amp;folderid=FXBDB67E72-431E-1037-CBC8-5BCC4392A42A","FX2111840")</f>
        <v>FX2111840</v>
      </c>
      <c r="F572" t="s">
        <v>19</v>
      </c>
      <c r="G572" t="s">
        <v>19</v>
      </c>
      <c r="H572" t="s">
        <v>83</v>
      </c>
      <c r="I572" t="s">
        <v>1221</v>
      </c>
      <c r="J572">
        <v>165</v>
      </c>
      <c r="K572" t="s">
        <v>85</v>
      </c>
      <c r="L572" t="s">
        <v>86</v>
      </c>
      <c r="M572" t="s">
        <v>87</v>
      </c>
      <c r="N572">
        <v>2</v>
      </c>
      <c r="O572" s="1">
        <v>44508.588692129626</v>
      </c>
      <c r="P572" s="1">
        <v>44508.615231481483</v>
      </c>
      <c r="Q572">
        <v>1280</v>
      </c>
      <c r="R572">
        <v>1013</v>
      </c>
      <c r="S572" t="b">
        <v>0</v>
      </c>
      <c r="T572" t="s">
        <v>88</v>
      </c>
      <c r="U572" t="b">
        <v>1</v>
      </c>
      <c r="V572" t="s">
        <v>186</v>
      </c>
      <c r="W572" s="1">
        <v>44508.598136574074</v>
      </c>
      <c r="X572">
        <v>634</v>
      </c>
      <c r="Y572">
        <v>153</v>
      </c>
      <c r="Z572">
        <v>0</v>
      </c>
      <c r="AA572">
        <v>153</v>
      </c>
      <c r="AB572">
        <v>0</v>
      </c>
      <c r="AC572">
        <v>18</v>
      </c>
      <c r="AD572">
        <v>12</v>
      </c>
      <c r="AE572">
        <v>0</v>
      </c>
      <c r="AF572">
        <v>0</v>
      </c>
      <c r="AG572">
        <v>0</v>
      </c>
      <c r="AH572" t="s">
        <v>118</v>
      </c>
      <c r="AI572" s="1">
        <v>44508.615231481483</v>
      </c>
      <c r="AJ572">
        <v>312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12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>
      <c r="A573" t="s">
        <v>1301</v>
      </c>
      <c r="B573" t="s">
        <v>80</v>
      </c>
      <c r="C573" t="s">
        <v>1302</v>
      </c>
      <c r="D573" t="s">
        <v>82</v>
      </c>
      <c r="E573" s="2" t="str">
        <f>HYPERLINK("capsilon://?command=openfolder&amp;siteaddress=FAM.docvelocity-na8.net&amp;folderid=FX216DFEF3-F4B0-00BB-981A-E4BE24DEF162","FX21112918")</f>
        <v>FX21112918</v>
      </c>
      <c r="F573" t="s">
        <v>19</v>
      </c>
      <c r="G573" t="s">
        <v>19</v>
      </c>
      <c r="H573" t="s">
        <v>83</v>
      </c>
      <c r="I573" t="s">
        <v>1303</v>
      </c>
      <c r="J573">
        <v>62</v>
      </c>
      <c r="K573" t="s">
        <v>85</v>
      </c>
      <c r="L573" t="s">
        <v>86</v>
      </c>
      <c r="M573" t="s">
        <v>87</v>
      </c>
      <c r="N573">
        <v>2</v>
      </c>
      <c r="O573" s="1">
        <v>44508.597986111112</v>
      </c>
      <c r="P573" s="1">
        <v>44509.180937500001</v>
      </c>
      <c r="Q573">
        <v>49554</v>
      </c>
      <c r="R573">
        <v>813</v>
      </c>
      <c r="S573" t="b">
        <v>0</v>
      </c>
      <c r="T573" t="s">
        <v>88</v>
      </c>
      <c r="U573" t="b">
        <v>0</v>
      </c>
      <c r="V573" t="s">
        <v>218</v>
      </c>
      <c r="W573" s="1">
        <v>44508.626307870371</v>
      </c>
      <c r="X573">
        <v>484</v>
      </c>
      <c r="Y573">
        <v>53</v>
      </c>
      <c r="Z573">
        <v>0</v>
      </c>
      <c r="AA573">
        <v>53</v>
      </c>
      <c r="AB573">
        <v>0</v>
      </c>
      <c r="AC573">
        <v>24</v>
      </c>
      <c r="AD573">
        <v>9</v>
      </c>
      <c r="AE573">
        <v>0</v>
      </c>
      <c r="AF573">
        <v>0</v>
      </c>
      <c r="AG573">
        <v>0</v>
      </c>
      <c r="AH573" t="s">
        <v>1043</v>
      </c>
      <c r="AI573" s="1">
        <v>44509.180937500001</v>
      </c>
      <c r="AJ573">
        <v>324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9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>
      <c r="A574" t="s">
        <v>1304</v>
      </c>
      <c r="B574" t="s">
        <v>80</v>
      </c>
      <c r="C574" t="s">
        <v>1305</v>
      </c>
      <c r="D574" t="s">
        <v>82</v>
      </c>
      <c r="E574" s="2" t="str">
        <f>HYPERLINK("capsilon://?command=openfolder&amp;siteaddress=FAM.docvelocity-na8.net&amp;folderid=FXA4202E59-6CCC-5293-EDB8-896F98D440B7","FX21113415")</f>
        <v>FX21113415</v>
      </c>
      <c r="F574" t="s">
        <v>19</v>
      </c>
      <c r="G574" t="s">
        <v>19</v>
      </c>
      <c r="H574" t="s">
        <v>83</v>
      </c>
      <c r="I574" t="s">
        <v>1306</v>
      </c>
      <c r="J574">
        <v>233</v>
      </c>
      <c r="K574" t="s">
        <v>85</v>
      </c>
      <c r="L574" t="s">
        <v>86</v>
      </c>
      <c r="M574" t="s">
        <v>87</v>
      </c>
      <c r="N574">
        <v>1</v>
      </c>
      <c r="O574" s="1">
        <v>44508.598055555558</v>
      </c>
      <c r="P574" s="1">
        <v>44508.718692129631</v>
      </c>
      <c r="Q574">
        <v>8945</v>
      </c>
      <c r="R574">
        <v>1478</v>
      </c>
      <c r="S574" t="b">
        <v>0</v>
      </c>
      <c r="T574" t="s">
        <v>88</v>
      </c>
      <c r="U574" t="b">
        <v>0</v>
      </c>
      <c r="V574" t="s">
        <v>94</v>
      </c>
      <c r="W574" s="1">
        <v>44508.718692129631</v>
      </c>
      <c r="X574">
        <v>260</v>
      </c>
      <c r="Y574">
        <v>52</v>
      </c>
      <c r="Z574">
        <v>0</v>
      </c>
      <c r="AA574">
        <v>52</v>
      </c>
      <c r="AB574">
        <v>0</v>
      </c>
      <c r="AC574">
        <v>0</v>
      </c>
      <c r="AD574">
        <v>181</v>
      </c>
      <c r="AE574">
        <v>150</v>
      </c>
      <c r="AF574">
        <v>0</v>
      </c>
      <c r="AG574">
        <v>4</v>
      </c>
      <c r="AH574" t="s">
        <v>88</v>
      </c>
      <c r="AI574" t="s">
        <v>88</v>
      </c>
      <c r="AJ574" t="s">
        <v>88</v>
      </c>
      <c r="AK574" t="s">
        <v>88</v>
      </c>
      <c r="AL574" t="s">
        <v>88</v>
      </c>
      <c r="AM574" t="s">
        <v>88</v>
      </c>
      <c r="AN574" t="s">
        <v>88</v>
      </c>
      <c r="AO574" t="s">
        <v>88</v>
      </c>
      <c r="AP574" t="s">
        <v>88</v>
      </c>
      <c r="AQ574" t="s">
        <v>88</v>
      </c>
      <c r="AR574" t="s">
        <v>88</v>
      </c>
      <c r="AS574" t="s">
        <v>88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>
      <c r="A575" t="s">
        <v>1307</v>
      </c>
      <c r="B575" t="s">
        <v>80</v>
      </c>
      <c r="C575" t="s">
        <v>1302</v>
      </c>
      <c r="D575" t="s">
        <v>82</v>
      </c>
      <c r="E575" s="2" t="str">
        <f>HYPERLINK("capsilon://?command=openfolder&amp;siteaddress=FAM.docvelocity-na8.net&amp;folderid=FX216DFEF3-F4B0-00BB-981A-E4BE24DEF162","FX21112918")</f>
        <v>FX21112918</v>
      </c>
      <c r="F575" t="s">
        <v>19</v>
      </c>
      <c r="G575" t="s">
        <v>19</v>
      </c>
      <c r="H575" t="s">
        <v>83</v>
      </c>
      <c r="I575" t="s">
        <v>1308</v>
      </c>
      <c r="J575">
        <v>62</v>
      </c>
      <c r="K575" t="s">
        <v>85</v>
      </c>
      <c r="L575" t="s">
        <v>86</v>
      </c>
      <c r="M575" t="s">
        <v>87</v>
      </c>
      <c r="N575">
        <v>2</v>
      </c>
      <c r="O575" s="1">
        <v>44508.599131944444</v>
      </c>
      <c r="P575" s="1">
        <v>44509.179618055554</v>
      </c>
      <c r="Q575">
        <v>49567</v>
      </c>
      <c r="R575">
        <v>587</v>
      </c>
      <c r="S575" t="b">
        <v>0</v>
      </c>
      <c r="T575" t="s">
        <v>88</v>
      </c>
      <c r="U575" t="b">
        <v>0</v>
      </c>
      <c r="V575" t="s">
        <v>117</v>
      </c>
      <c r="W575" s="1">
        <v>44508.67597222222</v>
      </c>
      <c r="X575">
        <v>437</v>
      </c>
      <c r="Y575">
        <v>53</v>
      </c>
      <c r="Z575">
        <v>0</v>
      </c>
      <c r="AA575">
        <v>53</v>
      </c>
      <c r="AB575">
        <v>0</v>
      </c>
      <c r="AC575">
        <v>21</v>
      </c>
      <c r="AD575">
        <v>9</v>
      </c>
      <c r="AE575">
        <v>0</v>
      </c>
      <c r="AF575">
        <v>0</v>
      </c>
      <c r="AG575">
        <v>0</v>
      </c>
      <c r="AH575" t="s">
        <v>1043</v>
      </c>
      <c r="AI575" s="1">
        <v>44509.179618055554</v>
      </c>
      <c r="AJ575">
        <v>150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9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>
      <c r="A576" t="s">
        <v>1309</v>
      </c>
      <c r="B576" t="s">
        <v>80</v>
      </c>
      <c r="C576" t="s">
        <v>1302</v>
      </c>
      <c r="D576" t="s">
        <v>82</v>
      </c>
      <c r="E576" s="2" t="str">
        <f>HYPERLINK("capsilon://?command=openfolder&amp;siteaddress=FAM.docvelocity-na8.net&amp;folderid=FX216DFEF3-F4B0-00BB-981A-E4BE24DEF162","FX21112918")</f>
        <v>FX21112918</v>
      </c>
      <c r="F576" t="s">
        <v>19</v>
      </c>
      <c r="G576" t="s">
        <v>19</v>
      </c>
      <c r="H576" t="s">
        <v>83</v>
      </c>
      <c r="I576" t="s">
        <v>1310</v>
      </c>
      <c r="J576">
        <v>28</v>
      </c>
      <c r="K576" t="s">
        <v>85</v>
      </c>
      <c r="L576" t="s">
        <v>86</v>
      </c>
      <c r="M576" t="s">
        <v>87</v>
      </c>
      <c r="N576">
        <v>2</v>
      </c>
      <c r="O576" s="1">
        <v>44508.599629629629</v>
      </c>
      <c r="P576" s="1">
        <v>44509.182476851849</v>
      </c>
      <c r="Q576">
        <v>49865</v>
      </c>
      <c r="R576">
        <v>493</v>
      </c>
      <c r="S576" t="b">
        <v>0</v>
      </c>
      <c r="T576" t="s">
        <v>88</v>
      </c>
      <c r="U576" t="b">
        <v>0</v>
      </c>
      <c r="V576" t="s">
        <v>117</v>
      </c>
      <c r="W576" s="1">
        <v>44508.678194444445</v>
      </c>
      <c r="X576">
        <v>192</v>
      </c>
      <c r="Y576">
        <v>21</v>
      </c>
      <c r="Z576">
        <v>0</v>
      </c>
      <c r="AA576">
        <v>21</v>
      </c>
      <c r="AB576">
        <v>0</v>
      </c>
      <c r="AC576">
        <v>11</v>
      </c>
      <c r="AD576">
        <v>7</v>
      </c>
      <c r="AE576">
        <v>0</v>
      </c>
      <c r="AF576">
        <v>0</v>
      </c>
      <c r="AG576">
        <v>0</v>
      </c>
      <c r="AH576" t="s">
        <v>99</v>
      </c>
      <c r="AI576" s="1">
        <v>44509.182476851849</v>
      </c>
      <c r="AJ576">
        <v>301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7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>
      <c r="A577" t="s">
        <v>1311</v>
      </c>
      <c r="B577" t="s">
        <v>80</v>
      </c>
      <c r="C577" t="s">
        <v>1261</v>
      </c>
      <c r="D577" t="s">
        <v>82</v>
      </c>
      <c r="E577" s="2" t="str">
        <f>HYPERLINK("capsilon://?command=openfolder&amp;siteaddress=FAM.docvelocity-na8.net&amp;folderid=FX93A6DF1D-4D60-8C24-AA1C-85DC1DD832FA","FX21111921")</f>
        <v>FX21111921</v>
      </c>
      <c r="F577" t="s">
        <v>19</v>
      </c>
      <c r="G577" t="s">
        <v>19</v>
      </c>
      <c r="H577" t="s">
        <v>83</v>
      </c>
      <c r="I577" t="s">
        <v>1262</v>
      </c>
      <c r="J577">
        <v>222</v>
      </c>
      <c r="K577" t="s">
        <v>85</v>
      </c>
      <c r="L577" t="s">
        <v>86</v>
      </c>
      <c r="M577" t="s">
        <v>87</v>
      </c>
      <c r="N577">
        <v>2</v>
      </c>
      <c r="O577" s="1">
        <v>44508.603912037041</v>
      </c>
      <c r="P577" s="1">
        <v>44508.643078703702</v>
      </c>
      <c r="Q577">
        <v>518</v>
      </c>
      <c r="R577">
        <v>2866</v>
      </c>
      <c r="S577" t="b">
        <v>0</v>
      </c>
      <c r="T577" t="s">
        <v>88</v>
      </c>
      <c r="U577" t="b">
        <v>1</v>
      </c>
      <c r="V577" t="s">
        <v>218</v>
      </c>
      <c r="W577" s="1">
        <v>44508.620578703703</v>
      </c>
      <c r="X577">
        <v>1422</v>
      </c>
      <c r="Y577">
        <v>200</v>
      </c>
      <c r="Z577">
        <v>0</v>
      </c>
      <c r="AA577">
        <v>200</v>
      </c>
      <c r="AB577">
        <v>0</v>
      </c>
      <c r="AC577">
        <v>100</v>
      </c>
      <c r="AD577">
        <v>22</v>
      </c>
      <c r="AE577">
        <v>0</v>
      </c>
      <c r="AF577">
        <v>0</v>
      </c>
      <c r="AG577">
        <v>0</v>
      </c>
      <c r="AH577" t="s">
        <v>606</v>
      </c>
      <c r="AI577" s="1">
        <v>44508.643078703702</v>
      </c>
      <c r="AJ577">
        <v>1396</v>
      </c>
      <c r="AK577">
        <v>1</v>
      </c>
      <c r="AL577">
        <v>0</v>
      </c>
      <c r="AM577">
        <v>1</v>
      </c>
      <c r="AN577">
        <v>0</v>
      </c>
      <c r="AO577">
        <v>1</v>
      </c>
      <c r="AP577">
        <v>21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>
      <c r="A578" t="s">
        <v>1312</v>
      </c>
      <c r="B578" t="s">
        <v>80</v>
      </c>
      <c r="C578" t="s">
        <v>1268</v>
      </c>
      <c r="D578" t="s">
        <v>82</v>
      </c>
      <c r="E578" s="2" t="str">
        <f>HYPERLINK("capsilon://?command=openfolder&amp;siteaddress=FAM.docvelocity-na8.net&amp;folderid=FXB3E62D84-9E4B-E4E5-6AAD-CAC75760A83D","FX21112721")</f>
        <v>FX21112721</v>
      </c>
      <c r="F578" t="s">
        <v>19</v>
      </c>
      <c r="G578" t="s">
        <v>19</v>
      </c>
      <c r="H578" t="s">
        <v>83</v>
      </c>
      <c r="I578" t="s">
        <v>1269</v>
      </c>
      <c r="J578">
        <v>409</v>
      </c>
      <c r="K578" t="s">
        <v>85</v>
      </c>
      <c r="L578" t="s">
        <v>86</v>
      </c>
      <c r="M578" t="s">
        <v>87</v>
      </c>
      <c r="N578">
        <v>2</v>
      </c>
      <c r="O578" s="1">
        <v>44508.606226851851</v>
      </c>
      <c r="P578" s="1">
        <v>44508.627662037034</v>
      </c>
      <c r="Q578">
        <v>222</v>
      </c>
      <c r="R578">
        <v>1630</v>
      </c>
      <c r="S578" t="b">
        <v>0</v>
      </c>
      <c r="T578" t="s">
        <v>88</v>
      </c>
      <c r="U578" t="b">
        <v>1</v>
      </c>
      <c r="V578" t="s">
        <v>94</v>
      </c>
      <c r="W578" s="1">
        <v>44508.616203703707</v>
      </c>
      <c r="X578">
        <v>796</v>
      </c>
      <c r="Y578">
        <v>266</v>
      </c>
      <c r="Z578">
        <v>0</v>
      </c>
      <c r="AA578">
        <v>266</v>
      </c>
      <c r="AB578">
        <v>73</v>
      </c>
      <c r="AC578">
        <v>63</v>
      </c>
      <c r="AD578">
        <v>143</v>
      </c>
      <c r="AE578">
        <v>0</v>
      </c>
      <c r="AF578">
        <v>0</v>
      </c>
      <c r="AG578">
        <v>0</v>
      </c>
      <c r="AH578" t="s">
        <v>106</v>
      </c>
      <c r="AI578" s="1">
        <v>44508.627662037034</v>
      </c>
      <c r="AJ578">
        <v>834</v>
      </c>
      <c r="AK578">
        <v>0</v>
      </c>
      <c r="AL578">
        <v>0</v>
      </c>
      <c r="AM578">
        <v>0</v>
      </c>
      <c r="AN578">
        <v>73</v>
      </c>
      <c r="AO578">
        <v>0</v>
      </c>
      <c r="AP578">
        <v>143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>
      <c r="A579" t="s">
        <v>1313</v>
      </c>
      <c r="B579" t="s">
        <v>80</v>
      </c>
      <c r="C579" t="s">
        <v>1314</v>
      </c>
      <c r="D579" t="s">
        <v>82</v>
      </c>
      <c r="E579" s="2" t="str">
        <f>HYPERLINK("capsilon://?command=openfolder&amp;siteaddress=FAM.docvelocity-na8.net&amp;folderid=FXC32DB999-E5C9-FA86-C5B2-2DBEC5FA3104","FX21113042")</f>
        <v>FX21113042</v>
      </c>
      <c r="F579" t="s">
        <v>19</v>
      </c>
      <c r="G579" t="s">
        <v>19</v>
      </c>
      <c r="H579" t="s">
        <v>83</v>
      </c>
      <c r="I579" t="s">
        <v>1315</v>
      </c>
      <c r="J579">
        <v>60</v>
      </c>
      <c r="K579" t="s">
        <v>85</v>
      </c>
      <c r="L579" t="s">
        <v>86</v>
      </c>
      <c r="M579" t="s">
        <v>87</v>
      </c>
      <c r="N579">
        <v>1</v>
      </c>
      <c r="O579" s="1">
        <v>44508.615486111114</v>
      </c>
      <c r="P579" s="1">
        <v>44508.720752314817</v>
      </c>
      <c r="Q579">
        <v>8842</v>
      </c>
      <c r="R579">
        <v>253</v>
      </c>
      <c r="S579" t="b">
        <v>0</v>
      </c>
      <c r="T579" t="s">
        <v>88</v>
      </c>
      <c r="U579" t="b">
        <v>0</v>
      </c>
      <c r="V579" t="s">
        <v>94</v>
      </c>
      <c r="W579" s="1">
        <v>44508.720752314817</v>
      </c>
      <c r="X579">
        <v>177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60</v>
      </c>
      <c r="AE579">
        <v>48</v>
      </c>
      <c r="AF579">
        <v>0</v>
      </c>
      <c r="AG579">
        <v>9</v>
      </c>
      <c r="AH579" t="s">
        <v>88</v>
      </c>
      <c r="AI579" t="s">
        <v>88</v>
      </c>
      <c r="AJ579" t="s">
        <v>88</v>
      </c>
      <c r="AK579" t="s">
        <v>88</v>
      </c>
      <c r="AL579" t="s">
        <v>88</v>
      </c>
      <c r="AM579" t="s">
        <v>88</v>
      </c>
      <c r="AN579" t="s">
        <v>88</v>
      </c>
      <c r="AO579" t="s">
        <v>88</v>
      </c>
      <c r="AP579" t="s">
        <v>88</v>
      </c>
      <c r="AQ579" t="s">
        <v>88</v>
      </c>
      <c r="AR579" t="s">
        <v>88</v>
      </c>
      <c r="AS579" t="s">
        <v>88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>
      <c r="A580" t="s">
        <v>1316</v>
      </c>
      <c r="B580" t="s">
        <v>80</v>
      </c>
      <c r="C580" t="s">
        <v>1317</v>
      </c>
      <c r="D580" t="s">
        <v>82</v>
      </c>
      <c r="E580" s="2" t="str">
        <f>HYPERLINK("capsilon://?command=openfolder&amp;siteaddress=FAM.docvelocity-na8.net&amp;folderid=FX6838C28F-5FA9-0C6D-8C79-17D254A97E3A","FX21113308")</f>
        <v>FX21113308</v>
      </c>
      <c r="F580" t="s">
        <v>19</v>
      </c>
      <c r="G580" t="s">
        <v>19</v>
      </c>
      <c r="H580" t="s">
        <v>83</v>
      </c>
      <c r="I580" t="s">
        <v>1318</v>
      </c>
      <c r="J580">
        <v>88</v>
      </c>
      <c r="K580" t="s">
        <v>85</v>
      </c>
      <c r="L580" t="s">
        <v>86</v>
      </c>
      <c r="M580" t="s">
        <v>87</v>
      </c>
      <c r="N580">
        <v>2</v>
      </c>
      <c r="O580" s="1">
        <v>44508.616956018515</v>
      </c>
      <c r="P580" s="1">
        <v>44509.189328703702</v>
      </c>
      <c r="Q580">
        <v>47496</v>
      </c>
      <c r="R580">
        <v>1957</v>
      </c>
      <c r="S580" t="b">
        <v>0</v>
      </c>
      <c r="T580" t="s">
        <v>88</v>
      </c>
      <c r="U580" t="b">
        <v>0</v>
      </c>
      <c r="V580" t="s">
        <v>123</v>
      </c>
      <c r="W580" s="1">
        <v>44508.691053240742</v>
      </c>
      <c r="X580">
        <v>1233</v>
      </c>
      <c r="Y580">
        <v>58</v>
      </c>
      <c r="Z580">
        <v>0</v>
      </c>
      <c r="AA580">
        <v>58</v>
      </c>
      <c r="AB580">
        <v>0</v>
      </c>
      <c r="AC580">
        <v>28</v>
      </c>
      <c r="AD580">
        <v>30</v>
      </c>
      <c r="AE580">
        <v>0</v>
      </c>
      <c r="AF580">
        <v>0</v>
      </c>
      <c r="AG580">
        <v>0</v>
      </c>
      <c r="AH580" t="s">
        <v>1043</v>
      </c>
      <c r="AI580" s="1">
        <v>44509.189328703702</v>
      </c>
      <c r="AJ580">
        <v>505</v>
      </c>
      <c r="AK580">
        <v>3</v>
      </c>
      <c r="AL580">
        <v>0</v>
      </c>
      <c r="AM580">
        <v>3</v>
      </c>
      <c r="AN580">
        <v>0</v>
      </c>
      <c r="AO580">
        <v>2</v>
      </c>
      <c r="AP580">
        <v>27</v>
      </c>
      <c r="AQ580">
        <v>0</v>
      </c>
      <c r="AR580">
        <v>0</v>
      </c>
      <c r="AS580">
        <v>0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>
      <c r="A581" t="s">
        <v>1319</v>
      </c>
      <c r="B581" t="s">
        <v>80</v>
      </c>
      <c r="C581" t="s">
        <v>1317</v>
      </c>
      <c r="D581" t="s">
        <v>82</v>
      </c>
      <c r="E581" s="2" t="str">
        <f>HYPERLINK("capsilon://?command=openfolder&amp;siteaddress=FAM.docvelocity-na8.net&amp;folderid=FX6838C28F-5FA9-0C6D-8C79-17D254A97E3A","FX21113308")</f>
        <v>FX21113308</v>
      </c>
      <c r="F581" t="s">
        <v>19</v>
      </c>
      <c r="G581" t="s">
        <v>19</v>
      </c>
      <c r="H581" t="s">
        <v>83</v>
      </c>
      <c r="I581" t="s">
        <v>1320</v>
      </c>
      <c r="J581">
        <v>66</v>
      </c>
      <c r="K581" t="s">
        <v>85</v>
      </c>
      <c r="L581" t="s">
        <v>86</v>
      </c>
      <c r="M581" t="s">
        <v>87</v>
      </c>
      <c r="N581">
        <v>2</v>
      </c>
      <c r="O581" s="1">
        <v>44508.6174537037</v>
      </c>
      <c r="P581" s="1">
        <v>44509.184328703705</v>
      </c>
      <c r="Q581">
        <v>48640</v>
      </c>
      <c r="R581">
        <v>338</v>
      </c>
      <c r="S581" t="b">
        <v>0</v>
      </c>
      <c r="T581" t="s">
        <v>88</v>
      </c>
      <c r="U581" t="b">
        <v>0</v>
      </c>
      <c r="V581" t="s">
        <v>117</v>
      </c>
      <c r="W581" s="1">
        <v>44508.680115740739</v>
      </c>
      <c r="X581">
        <v>160</v>
      </c>
      <c r="Y581">
        <v>52</v>
      </c>
      <c r="Z581">
        <v>0</v>
      </c>
      <c r="AA581">
        <v>52</v>
      </c>
      <c r="AB581">
        <v>0</v>
      </c>
      <c r="AC581">
        <v>23</v>
      </c>
      <c r="AD581">
        <v>14</v>
      </c>
      <c r="AE581">
        <v>0</v>
      </c>
      <c r="AF581">
        <v>0</v>
      </c>
      <c r="AG581">
        <v>0</v>
      </c>
      <c r="AH581" t="s">
        <v>1043</v>
      </c>
      <c r="AI581" s="1">
        <v>44509.184328703705</v>
      </c>
      <c r="AJ581">
        <v>178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14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>
      <c r="A582" t="s">
        <v>1321</v>
      </c>
      <c r="B582" t="s">
        <v>80</v>
      </c>
      <c r="C582" t="s">
        <v>1317</v>
      </c>
      <c r="D582" t="s">
        <v>82</v>
      </c>
      <c r="E582" s="2" t="str">
        <f>HYPERLINK("capsilon://?command=openfolder&amp;siteaddress=FAM.docvelocity-na8.net&amp;folderid=FX6838C28F-5FA9-0C6D-8C79-17D254A97E3A","FX21113308")</f>
        <v>FX21113308</v>
      </c>
      <c r="F582" t="s">
        <v>19</v>
      </c>
      <c r="G582" t="s">
        <v>19</v>
      </c>
      <c r="H582" t="s">
        <v>83</v>
      </c>
      <c r="I582" t="s">
        <v>1322</v>
      </c>
      <c r="J582">
        <v>28</v>
      </c>
      <c r="K582" t="s">
        <v>85</v>
      </c>
      <c r="L582" t="s">
        <v>86</v>
      </c>
      <c r="M582" t="s">
        <v>87</v>
      </c>
      <c r="N582">
        <v>2</v>
      </c>
      <c r="O582" s="1">
        <v>44508.617615740739</v>
      </c>
      <c r="P582" s="1">
        <v>44509.186030092591</v>
      </c>
      <c r="Q582">
        <v>48616</v>
      </c>
      <c r="R582">
        <v>495</v>
      </c>
      <c r="S582" t="b">
        <v>0</v>
      </c>
      <c r="T582" t="s">
        <v>88</v>
      </c>
      <c r="U582" t="b">
        <v>0</v>
      </c>
      <c r="V582" t="s">
        <v>117</v>
      </c>
      <c r="W582" s="1">
        <v>44508.682314814818</v>
      </c>
      <c r="X582">
        <v>189</v>
      </c>
      <c r="Y582">
        <v>21</v>
      </c>
      <c r="Z582">
        <v>0</v>
      </c>
      <c r="AA582">
        <v>21</v>
      </c>
      <c r="AB582">
        <v>0</v>
      </c>
      <c r="AC582">
        <v>8</v>
      </c>
      <c r="AD582">
        <v>7</v>
      </c>
      <c r="AE582">
        <v>0</v>
      </c>
      <c r="AF582">
        <v>0</v>
      </c>
      <c r="AG582">
        <v>0</v>
      </c>
      <c r="AH582" t="s">
        <v>99</v>
      </c>
      <c r="AI582" s="1">
        <v>44509.186030092591</v>
      </c>
      <c r="AJ582">
        <v>306</v>
      </c>
      <c r="AK582">
        <v>1</v>
      </c>
      <c r="AL582">
        <v>0</v>
      </c>
      <c r="AM582">
        <v>1</v>
      </c>
      <c r="AN582">
        <v>0</v>
      </c>
      <c r="AO582">
        <v>3</v>
      </c>
      <c r="AP582">
        <v>6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>
      <c r="A583" t="s">
        <v>1323</v>
      </c>
      <c r="B583" t="s">
        <v>80</v>
      </c>
      <c r="C583" t="s">
        <v>1055</v>
      </c>
      <c r="D583" t="s">
        <v>82</v>
      </c>
      <c r="E583" s="2" t="str">
        <f>HYPERLINK("capsilon://?command=openfolder&amp;siteaddress=FAM.docvelocity-na8.net&amp;folderid=FX4F86FE97-3384-AA00-1567-905D78922BBF","FX21112398")</f>
        <v>FX21112398</v>
      </c>
      <c r="F583" t="s">
        <v>19</v>
      </c>
      <c r="G583" t="s">
        <v>19</v>
      </c>
      <c r="H583" t="s">
        <v>83</v>
      </c>
      <c r="I583" t="s">
        <v>1058</v>
      </c>
      <c r="J583">
        <v>56</v>
      </c>
      <c r="K583" t="s">
        <v>85</v>
      </c>
      <c r="L583" t="s">
        <v>86</v>
      </c>
      <c r="M583" t="s">
        <v>87</v>
      </c>
      <c r="N583">
        <v>2</v>
      </c>
      <c r="O583" s="1">
        <v>44508.622094907405</v>
      </c>
      <c r="P583" s="1">
        <v>44508.664143518516</v>
      </c>
      <c r="Q583">
        <v>1745</v>
      </c>
      <c r="R583">
        <v>1888</v>
      </c>
      <c r="S583" t="b">
        <v>0</v>
      </c>
      <c r="T583" t="s">
        <v>88</v>
      </c>
      <c r="U583" t="b">
        <v>1</v>
      </c>
      <c r="V583" t="s">
        <v>218</v>
      </c>
      <c r="W583" s="1">
        <v>44508.656388888892</v>
      </c>
      <c r="X583">
        <v>1378</v>
      </c>
      <c r="Y583">
        <v>54</v>
      </c>
      <c r="Z583">
        <v>0</v>
      </c>
      <c r="AA583">
        <v>54</v>
      </c>
      <c r="AB583">
        <v>0</v>
      </c>
      <c r="AC583">
        <v>56</v>
      </c>
      <c r="AD583">
        <v>2</v>
      </c>
      <c r="AE583">
        <v>0</v>
      </c>
      <c r="AF583">
        <v>0</v>
      </c>
      <c r="AG583">
        <v>0</v>
      </c>
      <c r="AH583" t="s">
        <v>118</v>
      </c>
      <c r="AI583" s="1">
        <v>44508.664143518516</v>
      </c>
      <c r="AJ583">
        <v>476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2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>
      <c r="A584" t="s">
        <v>1324</v>
      </c>
      <c r="B584" t="s">
        <v>80</v>
      </c>
      <c r="C584" t="s">
        <v>914</v>
      </c>
      <c r="D584" t="s">
        <v>82</v>
      </c>
      <c r="E584" s="2" t="str">
        <f>HYPERLINK("capsilon://?command=openfolder&amp;siteaddress=FAM.docvelocity-na8.net&amp;folderid=FXBAAC0246-6516-296D-C80B-17E00C18187F","FX21112578")</f>
        <v>FX21112578</v>
      </c>
      <c r="F584" t="s">
        <v>19</v>
      </c>
      <c r="G584" t="s">
        <v>19</v>
      </c>
      <c r="H584" t="s">
        <v>83</v>
      </c>
      <c r="I584" t="s">
        <v>1325</v>
      </c>
      <c r="J584">
        <v>30</v>
      </c>
      <c r="K584" t="s">
        <v>85</v>
      </c>
      <c r="L584" t="s">
        <v>86</v>
      </c>
      <c r="M584" t="s">
        <v>87</v>
      </c>
      <c r="N584">
        <v>2</v>
      </c>
      <c r="O584" s="1">
        <v>44508.624247685184</v>
      </c>
      <c r="P584" s="1">
        <v>44509.185486111113</v>
      </c>
      <c r="Q584">
        <v>48341</v>
      </c>
      <c r="R584">
        <v>150</v>
      </c>
      <c r="S584" t="b">
        <v>0</v>
      </c>
      <c r="T584" t="s">
        <v>88</v>
      </c>
      <c r="U584" t="b">
        <v>0</v>
      </c>
      <c r="V584" t="s">
        <v>117</v>
      </c>
      <c r="W584" s="1">
        <v>44508.682916666665</v>
      </c>
      <c r="X584">
        <v>51</v>
      </c>
      <c r="Y584">
        <v>9</v>
      </c>
      <c r="Z584">
        <v>0</v>
      </c>
      <c r="AA584">
        <v>9</v>
      </c>
      <c r="AB584">
        <v>0</v>
      </c>
      <c r="AC584">
        <v>3</v>
      </c>
      <c r="AD584">
        <v>21</v>
      </c>
      <c r="AE584">
        <v>0</v>
      </c>
      <c r="AF584">
        <v>0</v>
      </c>
      <c r="AG584">
        <v>0</v>
      </c>
      <c r="AH584" t="s">
        <v>1043</v>
      </c>
      <c r="AI584" s="1">
        <v>44509.185486111113</v>
      </c>
      <c r="AJ584">
        <v>99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21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>
      <c r="A585" t="s">
        <v>1326</v>
      </c>
      <c r="B585" t="s">
        <v>80</v>
      </c>
      <c r="C585" t="s">
        <v>1271</v>
      </c>
      <c r="D585" t="s">
        <v>82</v>
      </c>
      <c r="E585" s="2" t="str">
        <f>HYPERLINK("capsilon://?command=openfolder&amp;siteaddress=FAM.docvelocity-na8.net&amp;folderid=FXA45A939C-AB8D-55EB-FC99-7BD2D8D535A1","FX21113708")</f>
        <v>FX21113708</v>
      </c>
      <c r="F585" t="s">
        <v>19</v>
      </c>
      <c r="G585" t="s">
        <v>19</v>
      </c>
      <c r="H585" t="s">
        <v>83</v>
      </c>
      <c r="I585" t="s">
        <v>1272</v>
      </c>
      <c r="J585">
        <v>324</v>
      </c>
      <c r="K585" t="s">
        <v>85</v>
      </c>
      <c r="L585" t="s">
        <v>86</v>
      </c>
      <c r="M585" t="s">
        <v>87</v>
      </c>
      <c r="N585">
        <v>2</v>
      </c>
      <c r="O585" s="1">
        <v>44508.626423611109</v>
      </c>
      <c r="P585" s="1">
        <v>44508.713043981479</v>
      </c>
      <c r="Q585">
        <v>2862</v>
      </c>
      <c r="R585">
        <v>4622</v>
      </c>
      <c r="S585" t="b">
        <v>0</v>
      </c>
      <c r="T585" t="s">
        <v>88</v>
      </c>
      <c r="U585" t="b">
        <v>1</v>
      </c>
      <c r="V585" t="s">
        <v>131</v>
      </c>
      <c r="W585" s="1">
        <v>44508.683981481481</v>
      </c>
      <c r="X585">
        <v>2791</v>
      </c>
      <c r="Y585">
        <v>448</v>
      </c>
      <c r="Z585">
        <v>0</v>
      </c>
      <c r="AA585">
        <v>448</v>
      </c>
      <c r="AB585">
        <v>0</v>
      </c>
      <c r="AC585">
        <v>302</v>
      </c>
      <c r="AD585">
        <v>-124</v>
      </c>
      <c r="AE585">
        <v>0</v>
      </c>
      <c r="AF585">
        <v>0</v>
      </c>
      <c r="AG585">
        <v>0</v>
      </c>
      <c r="AH585" t="s">
        <v>106</v>
      </c>
      <c r="AI585" s="1">
        <v>44508.713043981479</v>
      </c>
      <c r="AJ585">
        <v>1799</v>
      </c>
      <c r="AK585">
        <v>2</v>
      </c>
      <c r="AL585">
        <v>0</v>
      </c>
      <c r="AM585">
        <v>2</v>
      </c>
      <c r="AN585">
        <v>0</v>
      </c>
      <c r="AO585">
        <v>2</v>
      </c>
      <c r="AP585">
        <v>-126</v>
      </c>
      <c r="AQ585">
        <v>0</v>
      </c>
      <c r="AR585">
        <v>0</v>
      </c>
      <c r="AS585">
        <v>0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>
      <c r="A586" t="s">
        <v>1327</v>
      </c>
      <c r="B586" t="s">
        <v>80</v>
      </c>
      <c r="C586" t="s">
        <v>1274</v>
      </c>
      <c r="D586" t="s">
        <v>82</v>
      </c>
      <c r="E586" s="2" t="str">
        <f>HYPERLINK("capsilon://?command=openfolder&amp;siteaddress=FAM.docvelocity-na8.net&amp;folderid=FX0F0D9756-F1F0-A50D-8762-A05C7C3A3114","FX21113518")</f>
        <v>FX21113518</v>
      </c>
      <c r="F586" t="s">
        <v>19</v>
      </c>
      <c r="G586" t="s">
        <v>19</v>
      </c>
      <c r="H586" t="s">
        <v>83</v>
      </c>
      <c r="I586" t="s">
        <v>1275</v>
      </c>
      <c r="J586">
        <v>119</v>
      </c>
      <c r="K586" t="s">
        <v>85</v>
      </c>
      <c r="L586" t="s">
        <v>86</v>
      </c>
      <c r="M586" t="s">
        <v>87</v>
      </c>
      <c r="N586">
        <v>2</v>
      </c>
      <c r="O586" s="1">
        <v>44508.629166666666</v>
      </c>
      <c r="P586" s="1">
        <v>44508.685347222221</v>
      </c>
      <c r="Q586">
        <v>2857</v>
      </c>
      <c r="R586">
        <v>1997</v>
      </c>
      <c r="S586" t="b">
        <v>0</v>
      </c>
      <c r="T586" t="s">
        <v>88</v>
      </c>
      <c r="U586" t="b">
        <v>1</v>
      </c>
      <c r="V586" t="s">
        <v>123</v>
      </c>
      <c r="W586" s="1">
        <v>44508.676145833335</v>
      </c>
      <c r="X586">
        <v>1418</v>
      </c>
      <c r="Y586">
        <v>246</v>
      </c>
      <c r="Z586">
        <v>0</v>
      </c>
      <c r="AA586">
        <v>246</v>
      </c>
      <c r="AB586">
        <v>0</v>
      </c>
      <c r="AC586">
        <v>162</v>
      </c>
      <c r="AD586">
        <v>-127</v>
      </c>
      <c r="AE586">
        <v>0</v>
      </c>
      <c r="AF586">
        <v>0</v>
      </c>
      <c r="AG586">
        <v>0</v>
      </c>
      <c r="AH586" t="s">
        <v>118</v>
      </c>
      <c r="AI586" s="1">
        <v>44508.685347222221</v>
      </c>
      <c r="AJ586">
        <v>567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-127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>
      <c r="A587" t="s">
        <v>1328</v>
      </c>
      <c r="B587" t="s">
        <v>80</v>
      </c>
      <c r="C587" t="s">
        <v>1286</v>
      </c>
      <c r="D587" t="s">
        <v>82</v>
      </c>
      <c r="E587" s="2" t="str">
        <f>HYPERLINK("capsilon://?command=openfolder&amp;siteaddress=FAM.docvelocity-na8.net&amp;folderid=FX47B2DF7E-9F5B-D51A-3ADD-18E8377F91BE","FX21112474")</f>
        <v>FX21112474</v>
      </c>
      <c r="F587" t="s">
        <v>19</v>
      </c>
      <c r="G587" t="s">
        <v>19</v>
      </c>
      <c r="H587" t="s">
        <v>83</v>
      </c>
      <c r="I587" t="s">
        <v>1287</v>
      </c>
      <c r="J587">
        <v>293</v>
      </c>
      <c r="K587" t="s">
        <v>85</v>
      </c>
      <c r="L587" t="s">
        <v>86</v>
      </c>
      <c r="M587" t="s">
        <v>87</v>
      </c>
      <c r="N587">
        <v>2</v>
      </c>
      <c r="O587" s="1">
        <v>44508.630324074074</v>
      </c>
      <c r="P587" s="1">
        <v>44508.692210648151</v>
      </c>
      <c r="Q587">
        <v>2272</v>
      </c>
      <c r="R587">
        <v>3075</v>
      </c>
      <c r="S587" t="b">
        <v>0</v>
      </c>
      <c r="T587" t="s">
        <v>88</v>
      </c>
      <c r="U587" t="b">
        <v>1</v>
      </c>
      <c r="V587" t="s">
        <v>218</v>
      </c>
      <c r="W587" s="1">
        <v>44508.682500000003</v>
      </c>
      <c r="X587">
        <v>2255</v>
      </c>
      <c r="Y587">
        <v>242</v>
      </c>
      <c r="Z587">
        <v>0</v>
      </c>
      <c r="AA587">
        <v>242</v>
      </c>
      <c r="AB587">
        <v>0</v>
      </c>
      <c r="AC587">
        <v>82</v>
      </c>
      <c r="AD587">
        <v>51</v>
      </c>
      <c r="AE587">
        <v>0</v>
      </c>
      <c r="AF587">
        <v>0</v>
      </c>
      <c r="AG587">
        <v>0</v>
      </c>
      <c r="AH587" t="s">
        <v>106</v>
      </c>
      <c r="AI587" s="1">
        <v>44508.692210648151</v>
      </c>
      <c r="AJ587">
        <v>820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51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>
      <c r="A588" t="s">
        <v>1329</v>
      </c>
      <c r="B588" t="s">
        <v>80</v>
      </c>
      <c r="C588" t="s">
        <v>1330</v>
      </c>
      <c r="D588" t="s">
        <v>82</v>
      </c>
      <c r="E588" s="2" t="str">
        <f>HYPERLINK("capsilon://?command=openfolder&amp;siteaddress=FAM.docvelocity-na8.net&amp;folderid=FX82D7EBBE-BF8E-F69A-51D3-3F6AE97ACC0D","FX21111477")</f>
        <v>FX21111477</v>
      </c>
      <c r="F588" t="s">
        <v>19</v>
      </c>
      <c r="G588" t="s">
        <v>19</v>
      </c>
      <c r="H588" t="s">
        <v>83</v>
      </c>
      <c r="I588" t="s">
        <v>1331</v>
      </c>
      <c r="J588">
        <v>28</v>
      </c>
      <c r="K588" t="s">
        <v>85</v>
      </c>
      <c r="L588" t="s">
        <v>86</v>
      </c>
      <c r="M588" t="s">
        <v>87</v>
      </c>
      <c r="N588">
        <v>2</v>
      </c>
      <c r="O588" s="1">
        <v>44508.638356481482</v>
      </c>
      <c r="P588" s="1">
        <v>44509.190925925926</v>
      </c>
      <c r="Q588">
        <v>47136</v>
      </c>
      <c r="R588">
        <v>606</v>
      </c>
      <c r="S588" t="b">
        <v>0</v>
      </c>
      <c r="T588" t="s">
        <v>88</v>
      </c>
      <c r="U588" t="b">
        <v>0</v>
      </c>
      <c r="V588" t="s">
        <v>218</v>
      </c>
      <c r="W588" s="1">
        <v>44508.684432870374</v>
      </c>
      <c r="X588">
        <v>140</v>
      </c>
      <c r="Y588">
        <v>21</v>
      </c>
      <c r="Z588">
        <v>0</v>
      </c>
      <c r="AA588">
        <v>21</v>
      </c>
      <c r="AB588">
        <v>0</v>
      </c>
      <c r="AC588">
        <v>3</v>
      </c>
      <c r="AD588">
        <v>7</v>
      </c>
      <c r="AE588">
        <v>0</v>
      </c>
      <c r="AF588">
        <v>0</v>
      </c>
      <c r="AG588">
        <v>0</v>
      </c>
      <c r="AH588" t="s">
        <v>1043</v>
      </c>
      <c r="AI588" s="1">
        <v>44509.190925925926</v>
      </c>
      <c r="AJ588">
        <v>68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7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>
      <c r="A589" t="s">
        <v>1332</v>
      </c>
      <c r="B589" t="s">
        <v>80</v>
      </c>
      <c r="C589" t="s">
        <v>1330</v>
      </c>
      <c r="D589" t="s">
        <v>82</v>
      </c>
      <c r="E589" s="2" t="str">
        <f>HYPERLINK("capsilon://?command=openfolder&amp;siteaddress=FAM.docvelocity-na8.net&amp;folderid=FX82D7EBBE-BF8E-F69A-51D3-3F6AE97ACC0D","FX21111477")</f>
        <v>FX21111477</v>
      </c>
      <c r="F589" t="s">
        <v>19</v>
      </c>
      <c r="G589" t="s">
        <v>19</v>
      </c>
      <c r="H589" t="s">
        <v>83</v>
      </c>
      <c r="I589" t="s">
        <v>1333</v>
      </c>
      <c r="J589">
        <v>28</v>
      </c>
      <c r="K589" t="s">
        <v>85</v>
      </c>
      <c r="L589" t="s">
        <v>86</v>
      </c>
      <c r="M589" t="s">
        <v>87</v>
      </c>
      <c r="N589">
        <v>2</v>
      </c>
      <c r="O589" s="1">
        <v>44508.63890046296</v>
      </c>
      <c r="P589" s="1">
        <v>44509.188368055555</v>
      </c>
      <c r="Q589">
        <v>47120</v>
      </c>
      <c r="R589">
        <v>354</v>
      </c>
      <c r="S589" t="b">
        <v>0</v>
      </c>
      <c r="T589" t="s">
        <v>88</v>
      </c>
      <c r="U589" t="b">
        <v>0</v>
      </c>
      <c r="V589" t="s">
        <v>117</v>
      </c>
      <c r="W589" s="1">
        <v>44508.684699074074</v>
      </c>
      <c r="X589">
        <v>153</v>
      </c>
      <c r="Y589">
        <v>21</v>
      </c>
      <c r="Z589">
        <v>0</v>
      </c>
      <c r="AA589">
        <v>21</v>
      </c>
      <c r="AB589">
        <v>0</v>
      </c>
      <c r="AC589">
        <v>7</v>
      </c>
      <c r="AD589">
        <v>7</v>
      </c>
      <c r="AE589">
        <v>0</v>
      </c>
      <c r="AF589">
        <v>0</v>
      </c>
      <c r="AG589">
        <v>0</v>
      </c>
      <c r="AH589" t="s">
        <v>99</v>
      </c>
      <c r="AI589" s="1">
        <v>44509.188368055555</v>
      </c>
      <c r="AJ589">
        <v>201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7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>
      <c r="A590" t="s">
        <v>1334</v>
      </c>
      <c r="B590" t="s">
        <v>80</v>
      </c>
      <c r="C590" t="s">
        <v>1330</v>
      </c>
      <c r="D590" t="s">
        <v>82</v>
      </c>
      <c r="E590" s="2" t="str">
        <f>HYPERLINK("capsilon://?command=openfolder&amp;siteaddress=FAM.docvelocity-na8.net&amp;folderid=FX82D7EBBE-BF8E-F69A-51D3-3F6AE97ACC0D","FX21111477")</f>
        <v>FX21111477</v>
      </c>
      <c r="F590" t="s">
        <v>19</v>
      </c>
      <c r="G590" t="s">
        <v>19</v>
      </c>
      <c r="H590" t="s">
        <v>83</v>
      </c>
      <c r="I590" t="s">
        <v>1335</v>
      </c>
      <c r="J590">
        <v>32</v>
      </c>
      <c r="K590" t="s">
        <v>85</v>
      </c>
      <c r="L590" t="s">
        <v>86</v>
      </c>
      <c r="M590" t="s">
        <v>87</v>
      </c>
      <c r="N590">
        <v>1</v>
      </c>
      <c r="O590" s="1">
        <v>44508.639606481483</v>
      </c>
      <c r="P590" s="1">
        <v>44508.721435185187</v>
      </c>
      <c r="Q590">
        <v>6789</v>
      </c>
      <c r="R590">
        <v>281</v>
      </c>
      <c r="S590" t="b">
        <v>0</v>
      </c>
      <c r="T590" t="s">
        <v>88</v>
      </c>
      <c r="U590" t="b">
        <v>0</v>
      </c>
      <c r="V590" t="s">
        <v>186</v>
      </c>
      <c r="W590" s="1">
        <v>44508.721435185187</v>
      </c>
      <c r="X590">
        <v>228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32</v>
      </c>
      <c r="AE590">
        <v>27</v>
      </c>
      <c r="AF590">
        <v>0</v>
      </c>
      <c r="AG590">
        <v>2</v>
      </c>
      <c r="AH590" t="s">
        <v>88</v>
      </c>
      <c r="AI590" t="s">
        <v>88</v>
      </c>
      <c r="AJ590" t="s">
        <v>88</v>
      </c>
      <c r="AK590" t="s">
        <v>88</v>
      </c>
      <c r="AL590" t="s">
        <v>88</v>
      </c>
      <c r="AM590" t="s">
        <v>88</v>
      </c>
      <c r="AN590" t="s">
        <v>88</v>
      </c>
      <c r="AO590" t="s">
        <v>88</v>
      </c>
      <c r="AP590" t="s">
        <v>88</v>
      </c>
      <c r="AQ590" t="s">
        <v>88</v>
      </c>
      <c r="AR590" t="s">
        <v>88</v>
      </c>
      <c r="AS590" t="s">
        <v>88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>
      <c r="A591" t="s">
        <v>1336</v>
      </c>
      <c r="B591" t="s">
        <v>80</v>
      </c>
      <c r="C591" t="s">
        <v>1330</v>
      </c>
      <c r="D591" t="s">
        <v>82</v>
      </c>
      <c r="E591" s="2" t="str">
        <f>HYPERLINK("capsilon://?command=openfolder&amp;siteaddress=FAM.docvelocity-na8.net&amp;folderid=FX82D7EBBE-BF8E-F69A-51D3-3F6AE97ACC0D","FX21111477")</f>
        <v>FX21111477</v>
      </c>
      <c r="F591" t="s">
        <v>19</v>
      </c>
      <c r="G591" t="s">
        <v>19</v>
      </c>
      <c r="H591" t="s">
        <v>83</v>
      </c>
      <c r="I591" t="s">
        <v>1337</v>
      </c>
      <c r="J591">
        <v>118</v>
      </c>
      <c r="K591" t="s">
        <v>85</v>
      </c>
      <c r="L591" t="s">
        <v>86</v>
      </c>
      <c r="M591" t="s">
        <v>87</v>
      </c>
      <c r="N591">
        <v>1</v>
      </c>
      <c r="O591" s="1">
        <v>44508.64303240741</v>
      </c>
      <c r="P591" s="1">
        <v>44508.730196759258</v>
      </c>
      <c r="Q591">
        <v>6711</v>
      </c>
      <c r="R591">
        <v>820</v>
      </c>
      <c r="S591" t="b">
        <v>0</v>
      </c>
      <c r="T591" t="s">
        <v>88</v>
      </c>
      <c r="U591" t="b">
        <v>0</v>
      </c>
      <c r="V591" t="s">
        <v>186</v>
      </c>
      <c r="W591" s="1">
        <v>44508.730196759258</v>
      </c>
      <c r="X591">
        <v>756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118</v>
      </c>
      <c r="AE591">
        <v>113</v>
      </c>
      <c r="AF591">
        <v>0</v>
      </c>
      <c r="AG591">
        <v>3</v>
      </c>
      <c r="AH591" t="s">
        <v>88</v>
      </c>
      <c r="AI591" t="s">
        <v>88</v>
      </c>
      <c r="AJ591" t="s">
        <v>88</v>
      </c>
      <c r="AK591" t="s">
        <v>88</v>
      </c>
      <c r="AL591" t="s">
        <v>88</v>
      </c>
      <c r="AM591" t="s">
        <v>88</v>
      </c>
      <c r="AN591" t="s">
        <v>88</v>
      </c>
      <c r="AO591" t="s">
        <v>88</v>
      </c>
      <c r="AP591" t="s">
        <v>88</v>
      </c>
      <c r="AQ591" t="s">
        <v>88</v>
      </c>
      <c r="AR591" t="s">
        <v>88</v>
      </c>
      <c r="AS591" t="s">
        <v>88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>
      <c r="A592" t="s">
        <v>1338</v>
      </c>
      <c r="B592" t="s">
        <v>80</v>
      </c>
      <c r="C592" t="s">
        <v>1330</v>
      </c>
      <c r="D592" t="s">
        <v>82</v>
      </c>
      <c r="E592" s="2" t="str">
        <f>HYPERLINK("capsilon://?command=openfolder&amp;siteaddress=FAM.docvelocity-na8.net&amp;folderid=FX82D7EBBE-BF8E-F69A-51D3-3F6AE97ACC0D","FX21111477")</f>
        <v>FX21111477</v>
      </c>
      <c r="F592" t="s">
        <v>19</v>
      </c>
      <c r="G592" t="s">
        <v>19</v>
      </c>
      <c r="H592" t="s">
        <v>83</v>
      </c>
      <c r="I592" t="s">
        <v>1339</v>
      </c>
      <c r="J592">
        <v>28</v>
      </c>
      <c r="K592" t="s">
        <v>85</v>
      </c>
      <c r="L592" t="s">
        <v>86</v>
      </c>
      <c r="M592" t="s">
        <v>87</v>
      </c>
      <c r="N592">
        <v>2</v>
      </c>
      <c r="O592" s="1">
        <v>44508.643206018518</v>
      </c>
      <c r="P592" s="1">
        <v>44509.191018518519</v>
      </c>
      <c r="Q592">
        <v>46925</v>
      </c>
      <c r="R592">
        <v>406</v>
      </c>
      <c r="S592" t="b">
        <v>0</v>
      </c>
      <c r="T592" t="s">
        <v>88</v>
      </c>
      <c r="U592" t="b">
        <v>0</v>
      </c>
      <c r="V592" t="s">
        <v>218</v>
      </c>
      <c r="W592" s="1">
        <v>44508.686805555553</v>
      </c>
      <c r="X592">
        <v>178</v>
      </c>
      <c r="Y592">
        <v>21</v>
      </c>
      <c r="Z592">
        <v>0</v>
      </c>
      <c r="AA592">
        <v>21</v>
      </c>
      <c r="AB592">
        <v>0</v>
      </c>
      <c r="AC592">
        <v>3</v>
      </c>
      <c r="AD592">
        <v>7</v>
      </c>
      <c r="AE592">
        <v>0</v>
      </c>
      <c r="AF592">
        <v>0</v>
      </c>
      <c r="AG592">
        <v>0</v>
      </c>
      <c r="AH592" t="s">
        <v>99</v>
      </c>
      <c r="AI592" s="1">
        <v>44509.191018518519</v>
      </c>
      <c r="AJ592">
        <v>228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7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>
      <c r="A593" t="s">
        <v>1340</v>
      </c>
      <c r="B593" t="s">
        <v>80</v>
      </c>
      <c r="C593" t="s">
        <v>1341</v>
      </c>
      <c r="D593" t="s">
        <v>82</v>
      </c>
      <c r="E593" s="2" t="str">
        <f>HYPERLINK("capsilon://?command=openfolder&amp;siteaddress=FAM.docvelocity-na8.net&amp;folderid=FX3DC329B5-E69D-F997-20A5-C24E002E2E75","FX21112158")</f>
        <v>FX21112158</v>
      </c>
      <c r="F593" t="s">
        <v>19</v>
      </c>
      <c r="G593" t="s">
        <v>19</v>
      </c>
      <c r="H593" t="s">
        <v>83</v>
      </c>
      <c r="I593" t="s">
        <v>1342</v>
      </c>
      <c r="J593">
        <v>28</v>
      </c>
      <c r="K593" t="s">
        <v>85</v>
      </c>
      <c r="L593" t="s">
        <v>86</v>
      </c>
      <c r="M593" t="s">
        <v>87</v>
      </c>
      <c r="N593">
        <v>2</v>
      </c>
      <c r="O593" s="1">
        <v>44508.672766203701</v>
      </c>
      <c r="P593" s="1">
        <v>44509.192754629628</v>
      </c>
      <c r="Q593">
        <v>44451</v>
      </c>
      <c r="R593">
        <v>476</v>
      </c>
      <c r="S593" t="b">
        <v>0</v>
      </c>
      <c r="T593" t="s">
        <v>88</v>
      </c>
      <c r="U593" t="b">
        <v>0</v>
      </c>
      <c r="V593" t="s">
        <v>117</v>
      </c>
      <c r="W593" s="1">
        <v>44508.686944444446</v>
      </c>
      <c r="X593">
        <v>180</v>
      </c>
      <c r="Y593">
        <v>21</v>
      </c>
      <c r="Z593">
        <v>0</v>
      </c>
      <c r="AA593">
        <v>21</v>
      </c>
      <c r="AB593">
        <v>0</v>
      </c>
      <c r="AC593">
        <v>3</v>
      </c>
      <c r="AD593">
        <v>7</v>
      </c>
      <c r="AE593">
        <v>0</v>
      </c>
      <c r="AF593">
        <v>0</v>
      </c>
      <c r="AG593">
        <v>0</v>
      </c>
      <c r="AH593" t="s">
        <v>1043</v>
      </c>
      <c r="AI593" s="1">
        <v>44509.192754629628</v>
      </c>
      <c r="AJ593">
        <v>296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>
      <c r="A594" t="s">
        <v>1343</v>
      </c>
      <c r="B594" t="s">
        <v>80</v>
      </c>
      <c r="C594" t="s">
        <v>1341</v>
      </c>
      <c r="D594" t="s">
        <v>82</v>
      </c>
      <c r="E594" s="2" t="str">
        <f>HYPERLINK("capsilon://?command=openfolder&amp;siteaddress=FAM.docvelocity-na8.net&amp;folderid=FX3DC329B5-E69D-F997-20A5-C24E002E2E75","FX21112158")</f>
        <v>FX21112158</v>
      </c>
      <c r="F594" t="s">
        <v>19</v>
      </c>
      <c r="G594" t="s">
        <v>19</v>
      </c>
      <c r="H594" t="s">
        <v>83</v>
      </c>
      <c r="I594" t="s">
        <v>1344</v>
      </c>
      <c r="J594">
        <v>44</v>
      </c>
      <c r="K594" t="s">
        <v>85</v>
      </c>
      <c r="L594" t="s">
        <v>86</v>
      </c>
      <c r="M594" t="s">
        <v>87</v>
      </c>
      <c r="N594">
        <v>2</v>
      </c>
      <c r="O594" s="1">
        <v>44508.673298611109</v>
      </c>
      <c r="P594" s="1">
        <v>44509.192812499998</v>
      </c>
      <c r="Q594">
        <v>44411</v>
      </c>
      <c r="R594">
        <v>475</v>
      </c>
      <c r="S594" t="b">
        <v>0</v>
      </c>
      <c r="T594" t="s">
        <v>88</v>
      </c>
      <c r="U594" t="b">
        <v>0</v>
      </c>
      <c r="V594" t="s">
        <v>131</v>
      </c>
      <c r="W594" s="1">
        <v>44508.688460648147</v>
      </c>
      <c r="X594">
        <v>217</v>
      </c>
      <c r="Y594">
        <v>42</v>
      </c>
      <c r="Z594">
        <v>0</v>
      </c>
      <c r="AA594">
        <v>42</v>
      </c>
      <c r="AB594">
        <v>0</v>
      </c>
      <c r="AC594">
        <v>15</v>
      </c>
      <c r="AD594">
        <v>2</v>
      </c>
      <c r="AE594">
        <v>0</v>
      </c>
      <c r="AF594">
        <v>0</v>
      </c>
      <c r="AG594">
        <v>0</v>
      </c>
      <c r="AH594" t="s">
        <v>90</v>
      </c>
      <c r="AI594" s="1">
        <v>44509.192812499998</v>
      </c>
      <c r="AJ594">
        <v>258</v>
      </c>
      <c r="AK594">
        <v>1</v>
      </c>
      <c r="AL594">
        <v>0</v>
      </c>
      <c r="AM594">
        <v>1</v>
      </c>
      <c r="AN594">
        <v>0</v>
      </c>
      <c r="AO594">
        <v>1</v>
      </c>
      <c r="AP594">
        <v>1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>
      <c r="A595" t="s">
        <v>1345</v>
      </c>
      <c r="B595" t="s">
        <v>80</v>
      </c>
      <c r="C595" t="s">
        <v>1346</v>
      </c>
      <c r="D595" t="s">
        <v>82</v>
      </c>
      <c r="E595" s="2" t="str">
        <f>HYPERLINK("capsilon://?command=openfolder&amp;siteaddress=FAM.docvelocity-na8.net&amp;folderid=FXFE19D9D9-9FFA-CB2D-CB0E-E1B39F04A12E","FX211012732")</f>
        <v>FX211012732</v>
      </c>
      <c r="F595" t="s">
        <v>19</v>
      </c>
      <c r="G595" t="s">
        <v>19</v>
      </c>
      <c r="H595" t="s">
        <v>83</v>
      </c>
      <c r="I595" t="s">
        <v>1347</v>
      </c>
      <c r="J595">
        <v>173</v>
      </c>
      <c r="K595" t="s">
        <v>85</v>
      </c>
      <c r="L595" t="s">
        <v>86</v>
      </c>
      <c r="M595" t="s">
        <v>87</v>
      </c>
      <c r="N595">
        <v>1</v>
      </c>
      <c r="O595" s="1">
        <v>44508.689456018517</v>
      </c>
      <c r="P595" s="1">
        <v>44508.742430555554</v>
      </c>
      <c r="Q595">
        <v>4228</v>
      </c>
      <c r="R595">
        <v>349</v>
      </c>
      <c r="S595" t="b">
        <v>0</v>
      </c>
      <c r="T595" t="s">
        <v>88</v>
      </c>
      <c r="U595" t="b">
        <v>0</v>
      </c>
      <c r="V595" t="s">
        <v>94</v>
      </c>
      <c r="W595" s="1">
        <v>44508.742430555554</v>
      </c>
      <c r="X595">
        <v>236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173</v>
      </c>
      <c r="AE595">
        <v>149</v>
      </c>
      <c r="AF595">
        <v>0</v>
      </c>
      <c r="AG595">
        <v>5</v>
      </c>
      <c r="AH595" t="s">
        <v>88</v>
      </c>
      <c r="AI595" t="s">
        <v>88</v>
      </c>
      <c r="AJ595" t="s">
        <v>88</v>
      </c>
      <c r="AK595" t="s">
        <v>88</v>
      </c>
      <c r="AL595" t="s">
        <v>88</v>
      </c>
      <c r="AM595" t="s">
        <v>88</v>
      </c>
      <c r="AN595" t="s">
        <v>88</v>
      </c>
      <c r="AO595" t="s">
        <v>88</v>
      </c>
      <c r="AP595" t="s">
        <v>88</v>
      </c>
      <c r="AQ595" t="s">
        <v>88</v>
      </c>
      <c r="AR595" t="s">
        <v>88</v>
      </c>
      <c r="AS595" t="s">
        <v>88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>
      <c r="A596" t="s">
        <v>1348</v>
      </c>
      <c r="B596" t="s">
        <v>80</v>
      </c>
      <c r="C596" t="s">
        <v>1349</v>
      </c>
      <c r="D596" t="s">
        <v>82</v>
      </c>
      <c r="E596" s="2" t="str">
        <f>HYPERLINK("capsilon://?command=openfolder&amp;siteaddress=FAM.docvelocity-na8.net&amp;folderid=FX9EBEBE72-A6BB-C0DC-4770-77D4470D50E8","FX21112731")</f>
        <v>FX21112731</v>
      </c>
      <c r="F596" t="s">
        <v>19</v>
      </c>
      <c r="G596" t="s">
        <v>19</v>
      </c>
      <c r="H596" t="s">
        <v>83</v>
      </c>
      <c r="I596" t="s">
        <v>1350</v>
      </c>
      <c r="J596">
        <v>66</v>
      </c>
      <c r="K596" t="s">
        <v>85</v>
      </c>
      <c r="L596" t="s">
        <v>86</v>
      </c>
      <c r="M596" t="s">
        <v>87</v>
      </c>
      <c r="N596">
        <v>2</v>
      </c>
      <c r="O596" s="1">
        <v>44508.692615740743</v>
      </c>
      <c r="P596" s="1">
        <v>44509.192627314813</v>
      </c>
      <c r="Q596">
        <v>42855</v>
      </c>
      <c r="R596">
        <v>346</v>
      </c>
      <c r="S596" t="b">
        <v>0</v>
      </c>
      <c r="T596" t="s">
        <v>88</v>
      </c>
      <c r="U596" t="b">
        <v>0</v>
      </c>
      <c r="V596" t="s">
        <v>117</v>
      </c>
      <c r="W596" s="1">
        <v>44508.695532407408</v>
      </c>
      <c r="X596">
        <v>197</v>
      </c>
      <c r="Y596">
        <v>52</v>
      </c>
      <c r="Z596">
        <v>0</v>
      </c>
      <c r="AA596">
        <v>52</v>
      </c>
      <c r="AB596">
        <v>0</v>
      </c>
      <c r="AC596">
        <v>18</v>
      </c>
      <c r="AD596">
        <v>14</v>
      </c>
      <c r="AE596">
        <v>0</v>
      </c>
      <c r="AF596">
        <v>0</v>
      </c>
      <c r="AG596">
        <v>0</v>
      </c>
      <c r="AH596" t="s">
        <v>1043</v>
      </c>
      <c r="AI596" s="1">
        <v>44509.192627314813</v>
      </c>
      <c r="AJ596">
        <v>146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14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>
      <c r="A597" t="s">
        <v>1351</v>
      </c>
      <c r="B597" t="s">
        <v>80</v>
      </c>
      <c r="C597" t="s">
        <v>820</v>
      </c>
      <c r="D597" t="s">
        <v>82</v>
      </c>
      <c r="E597" s="2" t="str">
        <f>HYPERLINK("capsilon://?command=openfolder&amp;siteaddress=FAM.docvelocity-na8.net&amp;folderid=FXD3FAB762-2B89-5B1C-1221-16AAC3564311","FX211013596")</f>
        <v>FX211013596</v>
      </c>
      <c r="F597" t="s">
        <v>19</v>
      </c>
      <c r="G597" t="s">
        <v>19</v>
      </c>
      <c r="H597" t="s">
        <v>83</v>
      </c>
      <c r="I597" t="s">
        <v>1352</v>
      </c>
      <c r="J597">
        <v>21</v>
      </c>
      <c r="K597" t="s">
        <v>85</v>
      </c>
      <c r="L597" t="s">
        <v>86</v>
      </c>
      <c r="M597" t="s">
        <v>87</v>
      </c>
      <c r="N597">
        <v>2</v>
      </c>
      <c r="O597" s="1">
        <v>44508.698622685188</v>
      </c>
      <c r="P597" s="1">
        <v>44509.192013888889</v>
      </c>
      <c r="Q597">
        <v>42407</v>
      </c>
      <c r="R597">
        <v>222</v>
      </c>
      <c r="S597" t="b">
        <v>0</v>
      </c>
      <c r="T597" t="s">
        <v>88</v>
      </c>
      <c r="U597" t="b">
        <v>0</v>
      </c>
      <c r="V597" t="s">
        <v>94</v>
      </c>
      <c r="W597" s="1">
        <v>44508.742754629631</v>
      </c>
      <c r="X597">
        <v>27</v>
      </c>
      <c r="Y597">
        <v>0</v>
      </c>
      <c r="Z597">
        <v>0</v>
      </c>
      <c r="AA597">
        <v>0</v>
      </c>
      <c r="AB597">
        <v>9</v>
      </c>
      <c r="AC597">
        <v>0</v>
      </c>
      <c r="AD597">
        <v>21</v>
      </c>
      <c r="AE597">
        <v>0</v>
      </c>
      <c r="AF597">
        <v>0</v>
      </c>
      <c r="AG597">
        <v>0</v>
      </c>
      <c r="AH597" t="s">
        <v>99</v>
      </c>
      <c r="AI597" s="1">
        <v>44509.192013888889</v>
      </c>
      <c r="AJ597">
        <v>86</v>
      </c>
      <c r="AK597">
        <v>0</v>
      </c>
      <c r="AL597">
        <v>0</v>
      </c>
      <c r="AM597">
        <v>0</v>
      </c>
      <c r="AN597">
        <v>9</v>
      </c>
      <c r="AO597">
        <v>0</v>
      </c>
      <c r="AP597">
        <v>21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>
      <c r="A598" t="s">
        <v>1353</v>
      </c>
      <c r="B598" t="s">
        <v>80</v>
      </c>
      <c r="C598" t="s">
        <v>820</v>
      </c>
      <c r="D598" t="s">
        <v>82</v>
      </c>
      <c r="E598" s="2" t="str">
        <f>HYPERLINK("capsilon://?command=openfolder&amp;siteaddress=FAM.docvelocity-na8.net&amp;folderid=FXD3FAB762-2B89-5B1C-1221-16AAC3564311","FX211013596")</f>
        <v>FX211013596</v>
      </c>
      <c r="F598" t="s">
        <v>19</v>
      </c>
      <c r="G598" t="s">
        <v>19</v>
      </c>
      <c r="H598" t="s">
        <v>83</v>
      </c>
      <c r="I598" t="s">
        <v>1354</v>
      </c>
      <c r="J598">
        <v>30</v>
      </c>
      <c r="K598" t="s">
        <v>85</v>
      </c>
      <c r="L598" t="s">
        <v>86</v>
      </c>
      <c r="M598" t="s">
        <v>87</v>
      </c>
      <c r="N598">
        <v>2</v>
      </c>
      <c r="O598" s="1">
        <v>44508.699189814812</v>
      </c>
      <c r="P598" s="1">
        <v>44509.193425925929</v>
      </c>
      <c r="Q598">
        <v>42468</v>
      </c>
      <c r="R598">
        <v>234</v>
      </c>
      <c r="S598" t="b">
        <v>0</v>
      </c>
      <c r="T598" t="s">
        <v>88</v>
      </c>
      <c r="U598" t="b">
        <v>0</v>
      </c>
      <c r="V598" t="s">
        <v>123</v>
      </c>
      <c r="W598" s="1">
        <v>44508.710011574076</v>
      </c>
      <c r="X598">
        <v>113</v>
      </c>
      <c r="Y598">
        <v>9</v>
      </c>
      <c r="Z598">
        <v>0</v>
      </c>
      <c r="AA598">
        <v>9</v>
      </c>
      <c r="AB598">
        <v>0</v>
      </c>
      <c r="AC598">
        <v>3</v>
      </c>
      <c r="AD598">
        <v>21</v>
      </c>
      <c r="AE598">
        <v>0</v>
      </c>
      <c r="AF598">
        <v>0</v>
      </c>
      <c r="AG598">
        <v>0</v>
      </c>
      <c r="AH598" t="s">
        <v>99</v>
      </c>
      <c r="AI598" s="1">
        <v>44509.193425925929</v>
      </c>
      <c r="AJ598">
        <v>121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21</v>
      </c>
      <c r="AQ598">
        <v>0</v>
      </c>
      <c r="AR598">
        <v>0</v>
      </c>
      <c r="AS598">
        <v>0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>
      <c r="A599" t="s">
        <v>1355</v>
      </c>
      <c r="B599" t="s">
        <v>80</v>
      </c>
      <c r="C599" t="s">
        <v>1349</v>
      </c>
      <c r="D599" t="s">
        <v>82</v>
      </c>
      <c r="E599" s="2" t="str">
        <f>HYPERLINK("capsilon://?command=openfolder&amp;siteaddress=FAM.docvelocity-na8.net&amp;folderid=FX9EBEBE72-A6BB-C0DC-4770-77D4470D50E8","FX21112731")</f>
        <v>FX21112731</v>
      </c>
      <c r="F599" t="s">
        <v>19</v>
      </c>
      <c r="G599" t="s">
        <v>19</v>
      </c>
      <c r="H599" t="s">
        <v>83</v>
      </c>
      <c r="I599" t="s">
        <v>1356</v>
      </c>
      <c r="J599">
        <v>56</v>
      </c>
      <c r="K599" t="s">
        <v>85</v>
      </c>
      <c r="L599" t="s">
        <v>86</v>
      </c>
      <c r="M599" t="s">
        <v>87</v>
      </c>
      <c r="N599">
        <v>2</v>
      </c>
      <c r="O599" s="1">
        <v>44508.702037037037</v>
      </c>
      <c r="P599" s="1">
        <v>44509.196585648147</v>
      </c>
      <c r="Q599">
        <v>41850</v>
      </c>
      <c r="R599">
        <v>879</v>
      </c>
      <c r="S599" t="b">
        <v>0</v>
      </c>
      <c r="T599" t="s">
        <v>88</v>
      </c>
      <c r="U599" t="b">
        <v>0</v>
      </c>
      <c r="V599" t="s">
        <v>123</v>
      </c>
      <c r="W599" s="1">
        <v>44508.716273148151</v>
      </c>
      <c r="X599">
        <v>540</v>
      </c>
      <c r="Y599">
        <v>42</v>
      </c>
      <c r="Z599">
        <v>0</v>
      </c>
      <c r="AA599">
        <v>42</v>
      </c>
      <c r="AB599">
        <v>0</v>
      </c>
      <c r="AC599">
        <v>29</v>
      </c>
      <c r="AD599">
        <v>14</v>
      </c>
      <c r="AE599">
        <v>0</v>
      </c>
      <c r="AF599">
        <v>0</v>
      </c>
      <c r="AG599">
        <v>0</v>
      </c>
      <c r="AH599" t="s">
        <v>1043</v>
      </c>
      <c r="AI599" s="1">
        <v>44509.196585648147</v>
      </c>
      <c r="AJ599">
        <v>331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14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>
      <c r="A600" t="s">
        <v>1357</v>
      </c>
      <c r="B600" t="s">
        <v>80</v>
      </c>
      <c r="C600" t="s">
        <v>1349</v>
      </c>
      <c r="D600" t="s">
        <v>82</v>
      </c>
      <c r="E600" s="2" t="str">
        <f>HYPERLINK("capsilon://?command=openfolder&amp;siteaddress=FAM.docvelocity-na8.net&amp;folderid=FX9EBEBE72-A6BB-C0DC-4770-77D4470D50E8","FX21112731")</f>
        <v>FX21112731</v>
      </c>
      <c r="F600" t="s">
        <v>19</v>
      </c>
      <c r="G600" t="s">
        <v>19</v>
      </c>
      <c r="H600" t="s">
        <v>83</v>
      </c>
      <c r="I600" t="s">
        <v>1358</v>
      </c>
      <c r="J600">
        <v>56</v>
      </c>
      <c r="K600" t="s">
        <v>85</v>
      </c>
      <c r="L600" t="s">
        <v>86</v>
      </c>
      <c r="M600" t="s">
        <v>87</v>
      </c>
      <c r="N600">
        <v>2</v>
      </c>
      <c r="O600" s="1">
        <v>44508.703321759262</v>
      </c>
      <c r="P600" s="1">
        <v>44509.196064814816</v>
      </c>
      <c r="Q600">
        <v>41950</v>
      </c>
      <c r="R600">
        <v>623</v>
      </c>
      <c r="S600" t="b">
        <v>0</v>
      </c>
      <c r="T600" t="s">
        <v>88</v>
      </c>
      <c r="U600" t="b">
        <v>0</v>
      </c>
      <c r="V600" t="s">
        <v>123</v>
      </c>
      <c r="W600" s="1">
        <v>44508.720243055555</v>
      </c>
      <c r="X600">
        <v>342</v>
      </c>
      <c r="Y600">
        <v>42</v>
      </c>
      <c r="Z600">
        <v>0</v>
      </c>
      <c r="AA600">
        <v>42</v>
      </c>
      <c r="AB600">
        <v>0</v>
      </c>
      <c r="AC600">
        <v>33</v>
      </c>
      <c r="AD600">
        <v>14</v>
      </c>
      <c r="AE600">
        <v>0</v>
      </c>
      <c r="AF600">
        <v>0</v>
      </c>
      <c r="AG600">
        <v>0</v>
      </c>
      <c r="AH600" t="s">
        <v>90</v>
      </c>
      <c r="AI600" s="1">
        <v>44509.196064814816</v>
      </c>
      <c r="AJ600">
        <v>281</v>
      </c>
      <c r="AK600">
        <v>2</v>
      </c>
      <c r="AL600">
        <v>0</v>
      </c>
      <c r="AM600">
        <v>2</v>
      </c>
      <c r="AN600">
        <v>0</v>
      </c>
      <c r="AO600">
        <v>1</v>
      </c>
      <c r="AP600">
        <v>12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>
      <c r="A601" t="s">
        <v>1359</v>
      </c>
      <c r="B601" t="s">
        <v>80</v>
      </c>
      <c r="C601" t="s">
        <v>1349</v>
      </c>
      <c r="D601" t="s">
        <v>82</v>
      </c>
      <c r="E601" s="2" t="str">
        <f>HYPERLINK("capsilon://?command=openfolder&amp;siteaddress=FAM.docvelocity-na8.net&amp;folderid=FX9EBEBE72-A6BB-C0DC-4770-77D4470D50E8","FX21112731")</f>
        <v>FX21112731</v>
      </c>
      <c r="F601" t="s">
        <v>19</v>
      </c>
      <c r="G601" t="s">
        <v>19</v>
      </c>
      <c r="H601" t="s">
        <v>83</v>
      </c>
      <c r="I601" t="s">
        <v>1360</v>
      </c>
      <c r="J601">
        <v>38</v>
      </c>
      <c r="K601" t="s">
        <v>85</v>
      </c>
      <c r="L601" t="s">
        <v>86</v>
      </c>
      <c r="M601" t="s">
        <v>87</v>
      </c>
      <c r="N601">
        <v>2</v>
      </c>
      <c r="O601" s="1">
        <v>44508.703680555554</v>
      </c>
      <c r="P601" s="1">
        <v>44509.196712962963</v>
      </c>
      <c r="Q601">
        <v>42169</v>
      </c>
      <c r="R601">
        <v>429</v>
      </c>
      <c r="S601" t="b">
        <v>0</v>
      </c>
      <c r="T601" t="s">
        <v>88</v>
      </c>
      <c r="U601" t="b">
        <v>0</v>
      </c>
      <c r="V601" t="s">
        <v>123</v>
      </c>
      <c r="W601" s="1">
        <v>44508.721944444442</v>
      </c>
      <c r="X601">
        <v>146</v>
      </c>
      <c r="Y601">
        <v>37</v>
      </c>
      <c r="Z601">
        <v>0</v>
      </c>
      <c r="AA601">
        <v>37</v>
      </c>
      <c r="AB601">
        <v>0</v>
      </c>
      <c r="AC601">
        <v>14</v>
      </c>
      <c r="AD601">
        <v>1</v>
      </c>
      <c r="AE601">
        <v>0</v>
      </c>
      <c r="AF601">
        <v>0</v>
      </c>
      <c r="AG601">
        <v>0</v>
      </c>
      <c r="AH601" t="s">
        <v>99</v>
      </c>
      <c r="AI601" s="1">
        <v>44509.196712962963</v>
      </c>
      <c r="AJ601">
        <v>283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>
      <c r="A602" t="s">
        <v>1361</v>
      </c>
      <c r="B602" t="s">
        <v>80</v>
      </c>
      <c r="C602" t="s">
        <v>1349</v>
      </c>
      <c r="D602" t="s">
        <v>82</v>
      </c>
      <c r="E602" s="2" t="str">
        <f>HYPERLINK("capsilon://?command=openfolder&amp;siteaddress=FAM.docvelocity-na8.net&amp;folderid=FX9EBEBE72-A6BB-C0DC-4770-77D4470D50E8","FX21112731")</f>
        <v>FX21112731</v>
      </c>
      <c r="F602" t="s">
        <v>19</v>
      </c>
      <c r="G602" t="s">
        <v>19</v>
      </c>
      <c r="H602" t="s">
        <v>83</v>
      </c>
      <c r="I602" t="s">
        <v>1362</v>
      </c>
      <c r="J602">
        <v>62</v>
      </c>
      <c r="K602" t="s">
        <v>85</v>
      </c>
      <c r="L602" t="s">
        <v>86</v>
      </c>
      <c r="M602" t="s">
        <v>87</v>
      </c>
      <c r="N602">
        <v>2</v>
      </c>
      <c r="O602" s="1">
        <v>44508.704756944448</v>
      </c>
      <c r="P602" s="1">
        <v>44509.198622685188</v>
      </c>
      <c r="Q602">
        <v>42048</v>
      </c>
      <c r="R602">
        <v>622</v>
      </c>
      <c r="S602" t="b">
        <v>0</v>
      </c>
      <c r="T602" t="s">
        <v>88</v>
      </c>
      <c r="U602" t="b">
        <v>0</v>
      </c>
      <c r="V602" t="s">
        <v>94</v>
      </c>
      <c r="W602" s="1">
        <v>44508.74496527778</v>
      </c>
      <c r="X602">
        <v>190</v>
      </c>
      <c r="Y602">
        <v>64</v>
      </c>
      <c r="Z602">
        <v>0</v>
      </c>
      <c r="AA602">
        <v>64</v>
      </c>
      <c r="AB602">
        <v>0</v>
      </c>
      <c r="AC602">
        <v>20</v>
      </c>
      <c r="AD602">
        <v>-2</v>
      </c>
      <c r="AE602">
        <v>0</v>
      </c>
      <c r="AF602">
        <v>0</v>
      </c>
      <c r="AG602">
        <v>0</v>
      </c>
      <c r="AH602" t="s">
        <v>106</v>
      </c>
      <c r="AI602" s="1">
        <v>44509.198622685188</v>
      </c>
      <c r="AJ602">
        <v>432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-2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>
      <c r="A603" t="s">
        <v>1363</v>
      </c>
      <c r="B603" t="s">
        <v>80</v>
      </c>
      <c r="C603" t="s">
        <v>1349</v>
      </c>
      <c r="D603" t="s">
        <v>82</v>
      </c>
      <c r="E603" s="2" t="str">
        <f>HYPERLINK("capsilon://?command=openfolder&amp;siteaddress=FAM.docvelocity-na8.net&amp;folderid=FX9EBEBE72-A6BB-C0DC-4770-77D4470D50E8","FX21112731")</f>
        <v>FX21112731</v>
      </c>
      <c r="F603" t="s">
        <v>19</v>
      </c>
      <c r="G603" t="s">
        <v>19</v>
      </c>
      <c r="H603" t="s">
        <v>83</v>
      </c>
      <c r="I603" t="s">
        <v>1364</v>
      </c>
      <c r="J603">
        <v>106</v>
      </c>
      <c r="K603" t="s">
        <v>85</v>
      </c>
      <c r="L603" t="s">
        <v>86</v>
      </c>
      <c r="M603" t="s">
        <v>87</v>
      </c>
      <c r="N603">
        <v>1</v>
      </c>
      <c r="O603" s="1">
        <v>44508.705590277779</v>
      </c>
      <c r="P603" s="1">
        <v>44508.747604166667</v>
      </c>
      <c r="Q603">
        <v>3425</v>
      </c>
      <c r="R603">
        <v>205</v>
      </c>
      <c r="S603" t="b">
        <v>0</v>
      </c>
      <c r="T603" t="s">
        <v>88</v>
      </c>
      <c r="U603" t="b">
        <v>0</v>
      </c>
      <c r="V603" t="s">
        <v>94</v>
      </c>
      <c r="W603" s="1">
        <v>44508.747604166667</v>
      </c>
      <c r="X603">
        <v>205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106</v>
      </c>
      <c r="AE603">
        <v>96</v>
      </c>
      <c r="AF603">
        <v>0</v>
      </c>
      <c r="AG603">
        <v>6</v>
      </c>
      <c r="AH603" t="s">
        <v>88</v>
      </c>
      <c r="AI603" t="s">
        <v>88</v>
      </c>
      <c r="AJ603" t="s">
        <v>88</v>
      </c>
      <c r="AK603" t="s">
        <v>88</v>
      </c>
      <c r="AL603" t="s">
        <v>88</v>
      </c>
      <c r="AM603" t="s">
        <v>88</v>
      </c>
      <c r="AN603" t="s">
        <v>88</v>
      </c>
      <c r="AO603" t="s">
        <v>88</v>
      </c>
      <c r="AP603" t="s">
        <v>88</v>
      </c>
      <c r="AQ603" t="s">
        <v>88</v>
      </c>
      <c r="AR603" t="s">
        <v>88</v>
      </c>
      <c r="AS603" t="s">
        <v>88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>
      <c r="A604" t="s">
        <v>1365</v>
      </c>
      <c r="B604" t="s">
        <v>80</v>
      </c>
      <c r="C604" t="s">
        <v>1349</v>
      </c>
      <c r="D604" t="s">
        <v>82</v>
      </c>
      <c r="E604" s="2" t="str">
        <f>HYPERLINK("capsilon://?command=openfolder&amp;siteaddress=FAM.docvelocity-na8.net&amp;folderid=FX9EBEBE72-A6BB-C0DC-4770-77D4470D50E8","FX21112731")</f>
        <v>FX21112731</v>
      </c>
      <c r="F604" t="s">
        <v>19</v>
      </c>
      <c r="G604" t="s">
        <v>19</v>
      </c>
      <c r="H604" t="s">
        <v>83</v>
      </c>
      <c r="I604" t="s">
        <v>1366</v>
      </c>
      <c r="J604">
        <v>32</v>
      </c>
      <c r="K604" t="s">
        <v>85</v>
      </c>
      <c r="L604" t="s">
        <v>86</v>
      </c>
      <c r="M604" t="s">
        <v>87</v>
      </c>
      <c r="N604">
        <v>2</v>
      </c>
      <c r="O604" s="1">
        <v>44508.70621527778</v>
      </c>
      <c r="P604" s="1">
        <v>44509.200590277775</v>
      </c>
      <c r="Q604">
        <v>42019</v>
      </c>
      <c r="R604">
        <v>695</v>
      </c>
      <c r="S604" t="b">
        <v>0</v>
      </c>
      <c r="T604" t="s">
        <v>88</v>
      </c>
      <c r="U604" t="b">
        <v>0</v>
      </c>
      <c r="V604" t="s">
        <v>94</v>
      </c>
      <c r="W604" s="1">
        <v>44508.75104166667</v>
      </c>
      <c r="X604">
        <v>296</v>
      </c>
      <c r="Y604">
        <v>92</v>
      </c>
      <c r="Z604">
        <v>0</v>
      </c>
      <c r="AA604">
        <v>92</v>
      </c>
      <c r="AB604">
        <v>0</v>
      </c>
      <c r="AC604">
        <v>76</v>
      </c>
      <c r="AD604">
        <v>-60</v>
      </c>
      <c r="AE604">
        <v>0</v>
      </c>
      <c r="AF604">
        <v>0</v>
      </c>
      <c r="AG604">
        <v>0</v>
      </c>
      <c r="AH604" t="s">
        <v>90</v>
      </c>
      <c r="AI604" s="1">
        <v>44509.200590277775</v>
      </c>
      <c r="AJ604">
        <v>391</v>
      </c>
      <c r="AK604">
        <v>3</v>
      </c>
      <c r="AL604">
        <v>0</v>
      </c>
      <c r="AM604">
        <v>3</v>
      </c>
      <c r="AN604">
        <v>0</v>
      </c>
      <c r="AO604">
        <v>4</v>
      </c>
      <c r="AP604">
        <v>-63</v>
      </c>
      <c r="AQ604">
        <v>0</v>
      </c>
      <c r="AR604">
        <v>0</v>
      </c>
      <c r="AS604">
        <v>0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>
      <c r="A605" t="s">
        <v>1367</v>
      </c>
      <c r="B605" t="s">
        <v>80</v>
      </c>
      <c r="C605" t="s">
        <v>1349</v>
      </c>
      <c r="D605" t="s">
        <v>82</v>
      </c>
      <c r="E605" s="2" t="str">
        <f>HYPERLINK("capsilon://?command=openfolder&amp;siteaddress=FAM.docvelocity-na8.net&amp;folderid=FX9EBEBE72-A6BB-C0DC-4770-77D4470D50E8","FX21112731")</f>
        <v>FX21112731</v>
      </c>
      <c r="F605" t="s">
        <v>19</v>
      </c>
      <c r="G605" t="s">
        <v>19</v>
      </c>
      <c r="H605" t="s">
        <v>83</v>
      </c>
      <c r="I605" t="s">
        <v>1368</v>
      </c>
      <c r="J605">
        <v>74</v>
      </c>
      <c r="K605" t="s">
        <v>85</v>
      </c>
      <c r="L605" t="s">
        <v>86</v>
      </c>
      <c r="M605" t="s">
        <v>87</v>
      </c>
      <c r="N605">
        <v>2</v>
      </c>
      <c r="O605" s="1">
        <v>44508.706782407404</v>
      </c>
      <c r="P605" s="1">
        <v>44509.201006944444</v>
      </c>
      <c r="Q605">
        <v>42147</v>
      </c>
      <c r="R605">
        <v>554</v>
      </c>
      <c r="S605" t="b">
        <v>0</v>
      </c>
      <c r="T605" t="s">
        <v>88</v>
      </c>
      <c r="U605" t="b">
        <v>0</v>
      </c>
      <c r="V605" t="s">
        <v>94</v>
      </c>
      <c r="W605" s="1">
        <v>44508.777094907404</v>
      </c>
      <c r="X605">
        <v>173</v>
      </c>
      <c r="Y605">
        <v>64</v>
      </c>
      <c r="Z605">
        <v>0</v>
      </c>
      <c r="AA605">
        <v>64</v>
      </c>
      <c r="AB605">
        <v>0</v>
      </c>
      <c r="AC605">
        <v>21</v>
      </c>
      <c r="AD605">
        <v>10</v>
      </c>
      <c r="AE605">
        <v>0</v>
      </c>
      <c r="AF605">
        <v>0</v>
      </c>
      <c r="AG605">
        <v>0</v>
      </c>
      <c r="AH605" t="s">
        <v>1043</v>
      </c>
      <c r="AI605" s="1">
        <v>44509.201006944444</v>
      </c>
      <c r="AJ605">
        <v>381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10</v>
      </c>
      <c r="AQ605">
        <v>0</v>
      </c>
      <c r="AR605">
        <v>0</v>
      </c>
      <c r="AS605">
        <v>0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>
      <c r="A606" t="s">
        <v>1369</v>
      </c>
      <c r="B606" t="s">
        <v>80</v>
      </c>
      <c r="C606" t="s">
        <v>1349</v>
      </c>
      <c r="D606" t="s">
        <v>82</v>
      </c>
      <c r="E606" s="2" t="str">
        <f>HYPERLINK("capsilon://?command=openfolder&amp;siteaddress=FAM.docvelocity-na8.net&amp;folderid=FX9EBEBE72-A6BB-C0DC-4770-77D4470D50E8","FX21112731")</f>
        <v>FX21112731</v>
      </c>
      <c r="F606" t="s">
        <v>19</v>
      </c>
      <c r="G606" t="s">
        <v>19</v>
      </c>
      <c r="H606" t="s">
        <v>83</v>
      </c>
      <c r="I606" t="s">
        <v>1370</v>
      </c>
      <c r="J606">
        <v>28</v>
      </c>
      <c r="K606" t="s">
        <v>85</v>
      </c>
      <c r="L606" t="s">
        <v>86</v>
      </c>
      <c r="M606" t="s">
        <v>87</v>
      </c>
      <c r="N606">
        <v>2</v>
      </c>
      <c r="O606" s="1">
        <v>44508.707106481481</v>
      </c>
      <c r="P606" s="1">
        <v>44509.202523148146</v>
      </c>
      <c r="Q606">
        <v>42353</v>
      </c>
      <c r="R606">
        <v>451</v>
      </c>
      <c r="S606" t="b">
        <v>0</v>
      </c>
      <c r="T606" t="s">
        <v>88</v>
      </c>
      <c r="U606" t="b">
        <v>0</v>
      </c>
      <c r="V606" t="s">
        <v>94</v>
      </c>
      <c r="W606" s="1">
        <v>44508.780069444445</v>
      </c>
      <c r="X606">
        <v>256</v>
      </c>
      <c r="Y606">
        <v>21</v>
      </c>
      <c r="Z606">
        <v>0</v>
      </c>
      <c r="AA606">
        <v>21</v>
      </c>
      <c r="AB606">
        <v>0</v>
      </c>
      <c r="AC606">
        <v>12</v>
      </c>
      <c r="AD606">
        <v>7</v>
      </c>
      <c r="AE606">
        <v>0</v>
      </c>
      <c r="AF606">
        <v>0</v>
      </c>
      <c r="AG606">
        <v>0</v>
      </c>
      <c r="AH606" t="s">
        <v>90</v>
      </c>
      <c r="AI606" s="1">
        <v>44509.202523148146</v>
      </c>
      <c r="AJ606">
        <v>166</v>
      </c>
      <c r="AK606">
        <v>2</v>
      </c>
      <c r="AL606">
        <v>0</v>
      </c>
      <c r="AM606">
        <v>2</v>
      </c>
      <c r="AN606">
        <v>0</v>
      </c>
      <c r="AO606">
        <v>2</v>
      </c>
      <c r="AP606">
        <v>5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>
      <c r="A607" t="s">
        <v>1371</v>
      </c>
      <c r="B607" t="s">
        <v>80</v>
      </c>
      <c r="C607" t="s">
        <v>1349</v>
      </c>
      <c r="D607" t="s">
        <v>82</v>
      </c>
      <c r="E607" s="2" t="str">
        <f>HYPERLINK("capsilon://?command=openfolder&amp;siteaddress=FAM.docvelocity-na8.net&amp;folderid=FX9EBEBE72-A6BB-C0DC-4770-77D4470D50E8","FX21112731")</f>
        <v>FX21112731</v>
      </c>
      <c r="F607" t="s">
        <v>19</v>
      </c>
      <c r="G607" t="s">
        <v>19</v>
      </c>
      <c r="H607" t="s">
        <v>83</v>
      </c>
      <c r="I607" t="s">
        <v>1372</v>
      </c>
      <c r="J607">
        <v>28</v>
      </c>
      <c r="K607" t="s">
        <v>85</v>
      </c>
      <c r="L607" t="s">
        <v>86</v>
      </c>
      <c r="M607" t="s">
        <v>87</v>
      </c>
      <c r="N607">
        <v>2</v>
      </c>
      <c r="O607" s="1">
        <v>44508.707511574074</v>
      </c>
      <c r="P607" s="1">
        <v>44509.202847222223</v>
      </c>
      <c r="Q607">
        <v>42563</v>
      </c>
      <c r="R607">
        <v>234</v>
      </c>
      <c r="S607" t="b">
        <v>0</v>
      </c>
      <c r="T607" t="s">
        <v>88</v>
      </c>
      <c r="U607" t="b">
        <v>0</v>
      </c>
      <c r="V607" t="s">
        <v>94</v>
      </c>
      <c r="W607" s="1">
        <v>44508.780960648146</v>
      </c>
      <c r="X607">
        <v>76</v>
      </c>
      <c r="Y607">
        <v>21</v>
      </c>
      <c r="Z607">
        <v>0</v>
      </c>
      <c r="AA607">
        <v>21</v>
      </c>
      <c r="AB607">
        <v>0</v>
      </c>
      <c r="AC607">
        <v>11</v>
      </c>
      <c r="AD607">
        <v>7</v>
      </c>
      <c r="AE607">
        <v>0</v>
      </c>
      <c r="AF607">
        <v>0</v>
      </c>
      <c r="AG607">
        <v>0</v>
      </c>
      <c r="AH607" t="s">
        <v>1043</v>
      </c>
      <c r="AI607" s="1">
        <v>44509.202847222223</v>
      </c>
      <c r="AJ607">
        <v>158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7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>
      <c r="A608" t="s">
        <v>1373</v>
      </c>
      <c r="B608" t="s">
        <v>80</v>
      </c>
      <c r="C608" t="s">
        <v>1349</v>
      </c>
      <c r="D608" t="s">
        <v>82</v>
      </c>
      <c r="E608" s="2" t="str">
        <f>HYPERLINK("capsilon://?command=openfolder&amp;siteaddress=FAM.docvelocity-na8.net&amp;folderid=FX9EBEBE72-A6BB-C0DC-4770-77D4470D50E8","FX21112731")</f>
        <v>FX21112731</v>
      </c>
      <c r="F608" t="s">
        <v>19</v>
      </c>
      <c r="G608" t="s">
        <v>19</v>
      </c>
      <c r="H608" t="s">
        <v>83</v>
      </c>
      <c r="I608" t="s">
        <v>1374</v>
      </c>
      <c r="J608">
        <v>32</v>
      </c>
      <c r="K608" t="s">
        <v>85</v>
      </c>
      <c r="L608" t="s">
        <v>86</v>
      </c>
      <c r="M608" t="s">
        <v>87</v>
      </c>
      <c r="N608">
        <v>2</v>
      </c>
      <c r="O608" s="1">
        <v>44508.70758101852</v>
      </c>
      <c r="P608" s="1">
        <v>44509.206319444442</v>
      </c>
      <c r="Q608">
        <v>42408</v>
      </c>
      <c r="R608">
        <v>683</v>
      </c>
      <c r="S608" t="b">
        <v>0</v>
      </c>
      <c r="T608" t="s">
        <v>88</v>
      </c>
      <c r="U608" t="b">
        <v>0</v>
      </c>
      <c r="V608" t="s">
        <v>94</v>
      </c>
      <c r="W608" s="1">
        <v>44508.785092592596</v>
      </c>
      <c r="X608">
        <v>356</v>
      </c>
      <c r="Y608">
        <v>92</v>
      </c>
      <c r="Z608">
        <v>0</v>
      </c>
      <c r="AA608">
        <v>92</v>
      </c>
      <c r="AB608">
        <v>0</v>
      </c>
      <c r="AC608">
        <v>62</v>
      </c>
      <c r="AD608">
        <v>-60</v>
      </c>
      <c r="AE608">
        <v>0</v>
      </c>
      <c r="AF608">
        <v>0</v>
      </c>
      <c r="AG608">
        <v>0</v>
      </c>
      <c r="AH608" t="s">
        <v>90</v>
      </c>
      <c r="AI608" s="1">
        <v>44509.206319444442</v>
      </c>
      <c r="AJ608">
        <v>327</v>
      </c>
      <c r="AK608">
        <v>5</v>
      </c>
      <c r="AL608">
        <v>0</v>
      </c>
      <c r="AM608">
        <v>5</v>
      </c>
      <c r="AN608">
        <v>0</v>
      </c>
      <c r="AO608">
        <v>6</v>
      </c>
      <c r="AP608">
        <v>-65</v>
      </c>
      <c r="AQ608">
        <v>0</v>
      </c>
      <c r="AR608">
        <v>0</v>
      </c>
      <c r="AS608">
        <v>0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>
      <c r="A609" t="s">
        <v>1375</v>
      </c>
      <c r="B609" t="s">
        <v>80</v>
      </c>
      <c r="C609" t="s">
        <v>1349</v>
      </c>
      <c r="D609" t="s">
        <v>82</v>
      </c>
      <c r="E609" s="2" t="str">
        <f>HYPERLINK("capsilon://?command=openfolder&amp;siteaddress=FAM.docvelocity-na8.net&amp;folderid=FX9EBEBE72-A6BB-C0DC-4770-77D4470D50E8","FX21112731")</f>
        <v>FX21112731</v>
      </c>
      <c r="F609" t="s">
        <v>19</v>
      </c>
      <c r="G609" t="s">
        <v>19</v>
      </c>
      <c r="H609" t="s">
        <v>83</v>
      </c>
      <c r="I609" t="s">
        <v>1376</v>
      </c>
      <c r="J609">
        <v>28</v>
      </c>
      <c r="K609" t="s">
        <v>85</v>
      </c>
      <c r="L609" t="s">
        <v>86</v>
      </c>
      <c r="M609" t="s">
        <v>87</v>
      </c>
      <c r="N609">
        <v>2</v>
      </c>
      <c r="O609" s="1">
        <v>44508.708344907405</v>
      </c>
      <c r="P609" s="1">
        <v>44509.204548611109</v>
      </c>
      <c r="Q609">
        <v>42593</v>
      </c>
      <c r="R609">
        <v>279</v>
      </c>
      <c r="S609" t="b">
        <v>0</v>
      </c>
      <c r="T609" t="s">
        <v>88</v>
      </c>
      <c r="U609" t="b">
        <v>0</v>
      </c>
      <c r="V609" t="s">
        <v>94</v>
      </c>
      <c r="W609" s="1">
        <v>44508.786643518521</v>
      </c>
      <c r="X609">
        <v>133</v>
      </c>
      <c r="Y609">
        <v>21</v>
      </c>
      <c r="Z609">
        <v>0</v>
      </c>
      <c r="AA609">
        <v>21</v>
      </c>
      <c r="AB609">
        <v>0</v>
      </c>
      <c r="AC609">
        <v>16</v>
      </c>
      <c r="AD609">
        <v>7</v>
      </c>
      <c r="AE609">
        <v>0</v>
      </c>
      <c r="AF609">
        <v>0</v>
      </c>
      <c r="AG609">
        <v>0</v>
      </c>
      <c r="AH609" t="s">
        <v>1043</v>
      </c>
      <c r="AI609" s="1">
        <v>44509.204548611109</v>
      </c>
      <c r="AJ609">
        <v>146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7</v>
      </c>
      <c r="AQ609">
        <v>0</v>
      </c>
      <c r="AR609">
        <v>0</v>
      </c>
      <c r="AS609">
        <v>0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>
      <c r="A610" t="s">
        <v>1377</v>
      </c>
      <c r="B610" t="s">
        <v>80</v>
      </c>
      <c r="C610" t="s">
        <v>1378</v>
      </c>
      <c r="D610" t="s">
        <v>82</v>
      </c>
      <c r="E610" s="2" t="str">
        <f>HYPERLINK("capsilon://?command=openfolder&amp;siteaddress=FAM.docvelocity-na8.net&amp;folderid=FX3800516E-B037-1375-C1B1-50FD092F279F","FX21113217")</f>
        <v>FX21113217</v>
      </c>
      <c r="F610" t="s">
        <v>19</v>
      </c>
      <c r="G610" t="s">
        <v>19</v>
      </c>
      <c r="H610" t="s">
        <v>83</v>
      </c>
      <c r="I610" t="s">
        <v>1379</v>
      </c>
      <c r="J610">
        <v>150</v>
      </c>
      <c r="K610" t="s">
        <v>85</v>
      </c>
      <c r="L610" t="s">
        <v>86</v>
      </c>
      <c r="M610" t="s">
        <v>87</v>
      </c>
      <c r="N610">
        <v>1</v>
      </c>
      <c r="O610" s="1">
        <v>44508.710023148145</v>
      </c>
      <c r="P610" s="1">
        <v>44509.170358796298</v>
      </c>
      <c r="Q610">
        <v>37765</v>
      </c>
      <c r="R610">
        <v>2008</v>
      </c>
      <c r="S610" t="b">
        <v>0</v>
      </c>
      <c r="T610" t="s">
        <v>88</v>
      </c>
      <c r="U610" t="b">
        <v>0</v>
      </c>
      <c r="V610" t="s">
        <v>190</v>
      </c>
      <c r="W610" s="1">
        <v>44509.170358796298</v>
      </c>
      <c r="X610">
        <v>1683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150</v>
      </c>
      <c r="AE610">
        <v>126</v>
      </c>
      <c r="AF610">
        <v>0</v>
      </c>
      <c r="AG610">
        <v>9</v>
      </c>
      <c r="AH610" t="s">
        <v>88</v>
      </c>
      <c r="AI610" t="s">
        <v>88</v>
      </c>
      <c r="AJ610" t="s">
        <v>88</v>
      </c>
      <c r="AK610" t="s">
        <v>88</v>
      </c>
      <c r="AL610" t="s">
        <v>88</v>
      </c>
      <c r="AM610" t="s">
        <v>88</v>
      </c>
      <c r="AN610" t="s">
        <v>88</v>
      </c>
      <c r="AO610" t="s">
        <v>88</v>
      </c>
      <c r="AP610" t="s">
        <v>88</v>
      </c>
      <c r="AQ610" t="s">
        <v>88</v>
      </c>
      <c r="AR610" t="s">
        <v>88</v>
      </c>
      <c r="AS610" t="s">
        <v>88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>
      <c r="A611" t="s">
        <v>1380</v>
      </c>
      <c r="B611" t="s">
        <v>80</v>
      </c>
      <c r="C611" t="s">
        <v>1381</v>
      </c>
      <c r="D611" t="s">
        <v>82</v>
      </c>
      <c r="E611" s="2" t="str">
        <f>HYPERLINK("capsilon://?command=openfolder&amp;siteaddress=FAM.docvelocity-na8.net&amp;folderid=FX2EF4093B-131B-6DB0-8721-31C08B8DD7FF","FX21113289")</f>
        <v>FX21113289</v>
      </c>
      <c r="F611" t="s">
        <v>19</v>
      </c>
      <c r="G611" t="s">
        <v>19</v>
      </c>
      <c r="H611" t="s">
        <v>83</v>
      </c>
      <c r="I611" t="s">
        <v>1382</v>
      </c>
      <c r="J611">
        <v>60</v>
      </c>
      <c r="K611" t="s">
        <v>85</v>
      </c>
      <c r="L611" t="s">
        <v>86</v>
      </c>
      <c r="M611" t="s">
        <v>87</v>
      </c>
      <c r="N611">
        <v>1</v>
      </c>
      <c r="O611" s="1">
        <v>44508.716307870367</v>
      </c>
      <c r="P611" s="1">
        <v>44509.181863425925</v>
      </c>
      <c r="Q611">
        <v>39054</v>
      </c>
      <c r="R611">
        <v>1170</v>
      </c>
      <c r="S611" t="b">
        <v>0</v>
      </c>
      <c r="T611" t="s">
        <v>88</v>
      </c>
      <c r="U611" t="b">
        <v>0</v>
      </c>
      <c r="V611" t="s">
        <v>190</v>
      </c>
      <c r="W611" s="1">
        <v>44509.181863425925</v>
      </c>
      <c r="X611">
        <v>993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60</v>
      </c>
      <c r="AE611">
        <v>48</v>
      </c>
      <c r="AF611">
        <v>0</v>
      </c>
      <c r="AG611">
        <v>7</v>
      </c>
      <c r="AH611" t="s">
        <v>88</v>
      </c>
      <c r="AI611" t="s">
        <v>88</v>
      </c>
      <c r="AJ611" t="s">
        <v>88</v>
      </c>
      <c r="AK611" t="s">
        <v>88</v>
      </c>
      <c r="AL611" t="s">
        <v>88</v>
      </c>
      <c r="AM611" t="s">
        <v>88</v>
      </c>
      <c r="AN611" t="s">
        <v>88</v>
      </c>
      <c r="AO611" t="s">
        <v>88</v>
      </c>
      <c r="AP611" t="s">
        <v>88</v>
      </c>
      <c r="AQ611" t="s">
        <v>88</v>
      </c>
      <c r="AR611" t="s">
        <v>88</v>
      </c>
      <c r="AS611" t="s">
        <v>88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>
      <c r="A612" t="s">
        <v>1383</v>
      </c>
      <c r="B612" t="s">
        <v>80</v>
      </c>
      <c r="C612" t="s">
        <v>1305</v>
      </c>
      <c r="D612" t="s">
        <v>82</v>
      </c>
      <c r="E612" s="2" t="str">
        <f>HYPERLINK("capsilon://?command=openfolder&amp;siteaddress=FAM.docvelocity-na8.net&amp;folderid=FXA4202E59-6CCC-5293-EDB8-896F98D440B7","FX21113415")</f>
        <v>FX21113415</v>
      </c>
      <c r="F612" t="s">
        <v>19</v>
      </c>
      <c r="G612" t="s">
        <v>19</v>
      </c>
      <c r="H612" t="s">
        <v>83</v>
      </c>
      <c r="I612" t="s">
        <v>1306</v>
      </c>
      <c r="J612">
        <v>271</v>
      </c>
      <c r="K612" t="s">
        <v>85</v>
      </c>
      <c r="L612" t="s">
        <v>86</v>
      </c>
      <c r="M612" t="s">
        <v>87</v>
      </c>
      <c r="N612">
        <v>2</v>
      </c>
      <c r="O612" s="1">
        <v>44508.720729166664</v>
      </c>
      <c r="P612" s="1">
        <v>44508.816620370373</v>
      </c>
      <c r="Q612">
        <v>3645</v>
      </c>
      <c r="R612">
        <v>4640</v>
      </c>
      <c r="S612" t="b">
        <v>0</v>
      </c>
      <c r="T612" t="s">
        <v>88</v>
      </c>
      <c r="U612" t="b">
        <v>1</v>
      </c>
      <c r="V612" t="s">
        <v>117</v>
      </c>
      <c r="W612" s="1">
        <v>44508.777592592596</v>
      </c>
      <c r="X612">
        <v>1441</v>
      </c>
      <c r="Y612">
        <v>285</v>
      </c>
      <c r="Z612">
        <v>0</v>
      </c>
      <c r="AA612">
        <v>285</v>
      </c>
      <c r="AB612">
        <v>0</v>
      </c>
      <c r="AC612">
        <v>105</v>
      </c>
      <c r="AD612">
        <v>-14</v>
      </c>
      <c r="AE612">
        <v>0</v>
      </c>
      <c r="AF612">
        <v>0</v>
      </c>
      <c r="AG612">
        <v>0</v>
      </c>
      <c r="AH612" t="s">
        <v>106</v>
      </c>
      <c r="AI612" s="1">
        <v>44508.816620370373</v>
      </c>
      <c r="AJ612">
        <v>3073</v>
      </c>
      <c r="AK612">
        <v>14</v>
      </c>
      <c r="AL612">
        <v>0</v>
      </c>
      <c r="AM612">
        <v>14</v>
      </c>
      <c r="AN612">
        <v>0</v>
      </c>
      <c r="AO612">
        <v>14</v>
      </c>
      <c r="AP612">
        <v>-28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>
      <c r="A613" t="s">
        <v>1384</v>
      </c>
      <c r="B613" t="s">
        <v>80</v>
      </c>
      <c r="C613" t="s">
        <v>1330</v>
      </c>
      <c r="D613" t="s">
        <v>82</v>
      </c>
      <c r="E613" s="2" t="str">
        <f>HYPERLINK("capsilon://?command=openfolder&amp;siteaddress=FAM.docvelocity-na8.net&amp;folderid=FX82D7EBBE-BF8E-F69A-51D3-3F6AE97ACC0D","FX21111477")</f>
        <v>FX21111477</v>
      </c>
      <c r="F613" t="s">
        <v>19</v>
      </c>
      <c r="G613" t="s">
        <v>19</v>
      </c>
      <c r="H613" t="s">
        <v>83</v>
      </c>
      <c r="I613" t="s">
        <v>1335</v>
      </c>
      <c r="J613">
        <v>64</v>
      </c>
      <c r="K613" t="s">
        <v>85</v>
      </c>
      <c r="L613" t="s">
        <v>86</v>
      </c>
      <c r="M613" t="s">
        <v>87</v>
      </c>
      <c r="N613">
        <v>2</v>
      </c>
      <c r="O613" s="1">
        <v>44508.722395833334</v>
      </c>
      <c r="P613" s="1">
        <v>44508.749791666669</v>
      </c>
      <c r="Q613">
        <v>1209</v>
      </c>
      <c r="R613">
        <v>1158</v>
      </c>
      <c r="S613" t="b">
        <v>0</v>
      </c>
      <c r="T613" t="s">
        <v>88</v>
      </c>
      <c r="U613" t="b">
        <v>1</v>
      </c>
      <c r="V613" t="s">
        <v>123</v>
      </c>
      <c r="W613" s="1">
        <v>44508.738055555557</v>
      </c>
      <c r="X613">
        <v>674</v>
      </c>
      <c r="Y613">
        <v>72</v>
      </c>
      <c r="Z613">
        <v>0</v>
      </c>
      <c r="AA613">
        <v>72</v>
      </c>
      <c r="AB613">
        <v>0</v>
      </c>
      <c r="AC613">
        <v>55</v>
      </c>
      <c r="AD613">
        <v>-8</v>
      </c>
      <c r="AE613">
        <v>0</v>
      </c>
      <c r="AF613">
        <v>0</v>
      </c>
      <c r="AG613">
        <v>0</v>
      </c>
      <c r="AH613" t="s">
        <v>106</v>
      </c>
      <c r="AI613" s="1">
        <v>44508.749791666669</v>
      </c>
      <c r="AJ613">
        <v>484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-8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>
      <c r="A614" t="s">
        <v>1385</v>
      </c>
      <c r="B614" t="s">
        <v>80</v>
      </c>
      <c r="C614" t="s">
        <v>1314</v>
      </c>
      <c r="D614" t="s">
        <v>82</v>
      </c>
      <c r="E614" s="2" t="str">
        <f>HYPERLINK("capsilon://?command=openfolder&amp;siteaddress=FAM.docvelocity-na8.net&amp;folderid=FXC32DB999-E5C9-FA86-C5B2-2DBEC5FA3104","FX21113042")</f>
        <v>FX21113042</v>
      </c>
      <c r="F614" t="s">
        <v>19</v>
      </c>
      <c r="G614" t="s">
        <v>19</v>
      </c>
      <c r="H614" t="s">
        <v>83</v>
      </c>
      <c r="I614" t="s">
        <v>1315</v>
      </c>
      <c r="J614">
        <v>272</v>
      </c>
      <c r="K614" t="s">
        <v>85</v>
      </c>
      <c r="L614" t="s">
        <v>86</v>
      </c>
      <c r="M614" t="s">
        <v>87</v>
      </c>
      <c r="N614">
        <v>2</v>
      </c>
      <c r="O614" s="1">
        <v>44508.722581018519</v>
      </c>
      <c r="P614" s="1">
        <v>44508.813634259262</v>
      </c>
      <c r="Q614">
        <v>1655</v>
      </c>
      <c r="R614">
        <v>6212</v>
      </c>
      <c r="S614" t="b">
        <v>0</v>
      </c>
      <c r="T614" t="s">
        <v>88</v>
      </c>
      <c r="U614" t="b">
        <v>1</v>
      </c>
      <c r="V614" t="s">
        <v>131</v>
      </c>
      <c r="W614" s="1">
        <v>44508.771562499998</v>
      </c>
      <c r="X614">
        <v>2801</v>
      </c>
      <c r="Y614">
        <v>443</v>
      </c>
      <c r="Z614">
        <v>0</v>
      </c>
      <c r="AA614">
        <v>443</v>
      </c>
      <c r="AB614">
        <v>0</v>
      </c>
      <c r="AC614">
        <v>321</v>
      </c>
      <c r="AD614">
        <v>-171</v>
      </c>
      <c r="AE614">
        <v>0</v>
      </c>
      <c r="AF614">
        <v>0</v>
      </c>
      <c r="AG614">
        <v>0</v>
      </c>
      <c r="AH614" t="s">
        <v>606</v>
      </c>
      <c r="AI614" s="1">
        <v>44508.813634259262</v>
      </c>
      <c r="AJ614">
        <v>3411</v>
      </c>
      <c r="AK614">
        <v>10</v>
      </c>
      <c r="AL614">
        <v>0</v>
      </c>
      <c r="AM614">
        <v>10</v>
      </c>
      <c r="AN614">
        <v>0</v>
      </c>
      <c r="AO614">
        <v>24</v>
      </c>
      <c r="AP614">
        <v>-181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>
      <c r="A615" t="s">
        <v>1386</v>
      </c>
      <c r="B615" t="s">
        <v>80</v>
      </c>
      <c r="C615" t="s">
        <v>1387</v>
      </c>
      <c r="D615" t="s">
        <v>82</v>
      </c>
      <c r="E615" s="2" t="str">
        <f>HYPERLINK("capsilon://?command=openfolder&amp;siteaddress=FAM.docvelocity-na8.net&amp;folderid=FXF9890A87-0D3B-3D86-F80D-926ADE34CCFA","FX21112775")</f>
        <v>FX21112775</v>
      </c>
      <c r="F615" t="s">
        <v>19</v>
      </c>
      <c r="G615" t="s">
        <v>19</v>
      </c>
      <c r="H615" t="s">
        <v>83</v>
      </c>
      <c r="I615" t="s">
        <v>1388</v>
      </c>
      <c r="J615">
        <v>30</v>
      </c>
      <c r="K615" t="s">
        <v>85</v>
      </c>
      <c r="L615" t="s">
        <v>86</v>
      </c>
      <c r="M615" t="s">
        <v>87</v>
      </c>
      <c r="N615">
        <v>2</v>
      </c>
      <c r="O615" s="1">
        <v>44508.724120370367</v>
      </c>
      <c r="P615" s="1">
        <v>44509.206192129626</v>
      </c>
      <c r="Q615">
        <v>41445</v>
      </c>
      <c r="R615">
        <v>206</v>
      </c>
      <c r="S615" t="b">
        <v>0</v>
      </c>
      <c r="T615" t="s">
        <v>88</v>
      </c>
      <c r="U615" t="b">
        <v>0</v>
      </c>
      <c r="V615" t="s">
        <v>131</v>
      </c>
      <c r="W615" s="1">
        <v>44508.787141203706</v>
      </c>
      <c r="X615">
        <v>65</v>
      </c>
      <c r="Y615">
        <v>9</v>
      </c>
      <c r="Z615">
        <v>0</v>
      </c>
      <c r="AA615">
        <v>9</v>
      </c>
      <c r="AB615">
        <v>0</v>
      </c>
      <c r="AC615">
        <v>4</v>
      </c>
      <c r="AD615">
        <v>21</v>
      </c>
      <c r="AE615">
        <v>0</v>
      </c>
      <c r="AF615">
        <v>0</v>
      </c>
      <c r="AG615">
        <v>0</v>
      </c>
      <c r="AH615" t="s">
        <v>1043</v>
      </c>
      <c r="AI615" s="1">
        <v>44509.206192129626</v>
      </c>
      <c r="AJ615">
        <v>141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21</v>
      </c>
      <c r="AQ615">
        <v>0</v>
      </c>
      <c r="AR615">
        <v>0</v>
      </c>
      <c r="AS615">
        <v>0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>
      <c r="A616" t="s">
        <v>1389</v>
      </c>
      <c r="B616" t="s">
        <v>80</v>
      </c>
      <c r="C616" t="s">
        <v>851</v>
      </c>
      <c r="D616" t="s">
        <v>82</v>
      </c>
      <c r="E616" s="2" t="str">
        <f>HYPERLINK("capsilon://?command=openfolder&amp;siteaddress=FAM.docvelocity-na8.net&amp;folderid=FX15ED9EE1-CECC-8A6F-A38C-E9C4D7F3E737","FX21112905")</f>
        <v>FX21112905</v>
      </c>
      <c r="F616" t="s">
        <v>19</v>
      </c>
      <c r="G616" t="s">
        <v>19</v>
      </c>
      <c r="H616" t="s">
        <v>83</v>
      </c>
      <c r="I616" t="s">
        <v>1390</v>
      </c>
      <c r="J616">
        <v>33</v>
      </c>
      <c r="K616" t="s">
        <v>85</v>
      </c>
      <c r="L616" t="s">
        <v>86</v>
      </c>
      <c r="M616" t="s">
        <v>87</v>
      </c>
      <c r="N616">
        <v>2</v>
      </c>
      <c r="O616" s="1">
        <v>44508.730706018519</v>
      </c>
      <c r="P616" s="1">
        <v>44509.207349537035</v>
      </c>
      <c r="Q616">
        <v>40982</v>
      </c>
      <c r="R616">
        <v>200</v>
      </c>
      <c r="S616" t="b">
        <v>0</v>
      </c>
      <c r="T616" t="s">
        <v>88</v>
      </c>
      <c r="U616" t="b">
        <v>0</v>
      </c>
      <c r="V616" t="s">
        <v>131</v>
      </c>
      <c r="W616" s="1">
        <v>44508.788321759261</v>
      </c>
      <c r="X616">
        <v>101</v>
      </c>
      <c r="Y616">
        <v>9</v>
      </c>
      <c r="Z616">
        <v>0</v>
      </c>
      <c r="AA616">
        <v>9</v>
      </c>
      <c r="AB616">
        <v>0</v>
      </c>
      <c r="AC616">
        <v>1</v>
      </c>
      <c r="AD616">
        <v>24</v>
      </c>
      <c r="AE616">
        <v>0</v>
      </c>
      <c r="AF616">
        <v>0</v>
      </c>
      <c r="AG616">
        <v>0</v>
      </c>
      <c r="AH616" t="s">
        <v>1043</v>
      </c>
      <c r="AI616" s="1">
        <v>44509.207349537035</v>
      </c>
      <c r="AJ616">
        <v>99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24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>
      <c r="A617" t="s">
        <v>1391</v>
      </c>
      <c r="B617" t="s">
        <v>80</v>
      </c>
      <c r="C617" t="s">
        <v>1330</v>
      </c>
      <c r="D617" t="s">
        <v>82</v>
      </c>
      <c r="E617" s="2" t="str">
        <f>HYPERLINK("capsilon://?command=openfolder&amp;siteaddress=FAM.docvelocity-na8.net&amp;folderid=FX82D7EBBE-BF8E-F69A-51D3-3F6AE97ACC0D","FX21111477")</f>
        <v>FX21111477</v>
      </c>
      <c r="F617" t="s">
        <v>19</v>
      </c>
      <c r="G617" t="s">
        <v>19</v>
      </c>
      <c r="H617" t="s">
        <v>83</v>
      </c>
      <c r="I617" t="s">
        <v>1337</v>
      </c>
      <c r="J617">
        <v>340</v>
      </c>
      <c r="K617" t="s">
        <v>85</v>
      </c>
      <c r="L617" t="s">
        <v>86</v>
      </c>
      <c r="M617" t="s">
        <v>87</v>
      </c>
      <c r="N617">
        <v>2</v>
      </c>
      <c r="O617" s="1">
        <v>44508.731944444444</v>
      </c>
      <c r="P617" s="1">
        <v>44508.797569444447</v>
      </c>
      <c r="Q617">
        <v>3455</v>
      </c>
      <c r="R617">
        <v>2215</v>
      </c>
      <c r="S617" t="b">
        <v>0</v>
      </c>
      <c r="T617" t="s">
        <v>88</v>
      </c>
      <c r="U617" t="b">
        <v>1</v>
      </c>
      <c r="V617" t="s">
        <v>186</v>
      </c>
      <c r="W617" s="1">
        <v>44508.787037037036</v>
      </c>
      <c r="X617">
        <v>1730</v>
      </c>
      <c r="Y617">
        <v>199</v>
      </c>
      <c r="Z617">
        <v>0</v>
      </c>
      <c r="AA617">
        <v>199</v>
      </c>
      <c r="AB617">
        <v>0</v>
      </c>
      <c r="AC617">
        <v>98</v>
      </c>
      <c r="AD617">
        <v>141</v>
      </c>
      <c r="AE617">
        <v>0</v>
      </c>
      <c r="AF617">
        <v>0</v>
      </c>
      <c r="AG617">
        <v>0</v>
      </c>
      <c r="AH617" t="s">
        <v>118</v>
      </c>
      <c r="AI617" s="1">
        <v>44508.797569444447</v>
      </c>
      <c r="AJ617">
        <v>454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141</v>
      </c>
      <c r="AQ617">
        <v>0</v>
      </c>
      <c r="AR617">
        <v>0</v>
      </c>
      <c r="AS617">
        <v>0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>
      <c r="A618" t="s">
        <v>1392</v>
      </c>
      <c r="B618" t="s">
        <v>80</v>
      </c>
      <c r="C618" t="s">
        <v>1346</v>
      </c>
      <c r="D618" t="s">
        <v>82</v>
      </c>
      <c r="E618" s="2" t="str">
        <f>HYPERLINK("capsilon://?command=openfolder&amp;siteaddress=FAM.docvelocity-na8.net&amp;folderid=FXFE19D9D9-9FFA-CB2D-CB0E-E1B39F04A12E","FX211012732")</f>
        <v>FX211012732</v>
      </c>
      <c r="F618" t="s">
        <v>19</v>
      </c>
      <c r="G618" t="s">
        <v>19</v>
      </c>
      <c r="H618" t="s">
        <v>83</v>
      </c>
      <c r="I618" t="s">
        <v>1347</v>
      </c>
      <c r="J618">
        <v>201</v>
      </c>
      <c r="K618" t="s">
        <v>85</v>
      </c>
      <c r="L618" t="s">
        <v>86</v>
      </c>
      <c r="M618" t="s">
        <v>87</v>
      </c>
      <c r="N618">
        <v>2</v>
      </c>
      <c r="O618" s="1">
        <v>44508.744097222225</v>
      </c>
      <c r="P618" s="1">
        <v>44508.805231481485</v>
      </c>
      <c r="Q618">
        <v>3345</v>
      </c>
      <c r="R618">
        <v>1937</v>
      </c>
      <c r="S618" t="b">
        <v>0</v>
      </c>
      <c r="T618" t="s">
        <v>88</v>
      </c>
      <c r="U618" t="b">
        <v>1</v>
      </c>
      <c r="V618" t="s">
        <v>131</v>
      </c>
      <c r="W618" s="1">
        <v>44508.786087962966</v>
      </c>
      <c r="X618">
        <v>1254</v>
      </c>
      <c r="Y618">
        <v>222</v>
      </c>
      <c r="Z618">
        <v>0</v>
      </c>
      <c r="AA618">
        <v>222</v>
      </c>
      <c r="AB618">
        <v>0</v>
      </c>
      <c r="AC618">
        <v>147</v>
      </c>
      <c r="AD618">
        <v>-21</v>
      </c>
      <c r="AE618">
        <v>0</v>
      </c>
      <c r="AF618">
        <v>0</v>
      </c>
      <c r="AG618">
        <v>0</v>
      </c>
      <c r="AH618" t="s">
        <v>118</v>
      </c>
      <c r="AI618" s="1">
        <v>44508.805231481485</v>
      </c>
      <c r="AJ618">
        <v>661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-22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>
      <c r="A619" t="s">
        <v>1393</v>
      </c>
      <c r="B619" t="s">
        <v>80</v>
      </c>
      <c r="C619" t="s">
        <v>1394</v>
      </c>
      <c r="D619" t="s">
        <v>82</v>
      </c>
      <c r="E619" s="2" t="str">
        <f>HYPERLINK("capsilon://?command=openfolder&amp;siteaddress=FAM.docvelocity-na8.net&amp;folderid=FX4924DD16-1463-92DD-2405-3A93EF1BA404","FX21112504")</f>
        <v>FX21112504</v>
      </c>
      <c r="F619" t="s">
        <v>19</v>
      </c>
      <c r="G619" t="s">
        <v>19</v>
      </c>
      <c r="H619" t="s">
        <v>83</v>
      </c>
      <c r="I619" t="s">
        <v>1395</v>
      </c>
      <c r="J619">
        <v>90</v>
      </c>
      <c r="K619" t="s">
        <v>85</v>
      </c>
      <c r="L619" t="s">
        <v>86</v>
      </c>
      <c r="M619" t="s">
        <v>87</v>
      </c>
      <c r="N619">
        <v>2</v>
      </c>
      <c r="O619" s="1">
        <v>44508.745127314818</v>
      </c>
      <c r="P619" s="1">
        <v>44509.212511574071</v>
      </c>
      <c r="Q619">
        <v>38388</v>
      </c>
      <c r="R619">
        <v>1994</v>
      </c>
      <c r="S619" t="b">
        <v>0</v>
      </c>
      <c r="T619" t="s">
        <v>88</v>
      </c>
      <c r="U619" t="b">
        <v>0</v>
      </c>
      <c r="V619" t="s">
        <v>186</v>
      </c>
      <c r="W619" s="1">
        <v>44508.8049537037</v>
      </c>
      <c r="X619">
        <v>1418</v>
      </c>
      <c r="Y619">
        <v>70</v>
      </c>
      <c r="Z619">
        <v>0</v>
      </c>
      <c r="AA619">
        <v>70</v>
      </c>
      <c r="AB619">
        <v>0</v>
      </c>
      <c r="AC619">
        <v>43</v>
      </c>
      <c r="AD619">
        <v>20</v>
      </c>
      <c r="AE619">
        <v>0</v>
      </c>
      <c r="AF619">
        <v>0</v>
      </c>
      <c r="AG619">
        <v>0</v>
      </c>
      <c r="AH619" t="s">
        <v>90</v>
      </c>
      <c r="AI619" s="1">
        <v>44509.212511574071</v>
      </c>
      <c r="AJ619">
        <v>534</v>
      </c>
      <c r="AK619">
        <v>3</v>
      </c>
      <c r="AL619">
        <v>0</v>
      </c>
      <c r="AM619">
        <v>3</v>
      </c>
      <c r="AN619">
        <v>0</v>
      </c>
      <c r="AO619">
        <v>3</v>
      </c>
      <c r="AP619">
        <v>17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>
      <c r="A620" t="s">
        <v>1396</v>
      </c>
      <c r="B620" t="s">
        <v>80</v>
      </c>
      <c r="C620" t="s">
        <v>1397</v>
      </c>
      <c r="D620" t="s">
        <v>82</v>
      </c>
      <c r="E620" s="2" t="str">
        <f>HYPERLINK("capsilon://?command=openfolder&amp;siteaddress=FAM.docvelocity-na8.net&amp;folderid=FXA972698E-CA77-2ADA-C8E3-F5F1F5B1EFD8","FX21113002")</f>
        <v>FX21113002</v>
      </c>
      <c r="F620" t="s">
        <v>19</v>
      </c>
      <c r="G620" t="s">
        <v>19</v>
      </c>
      <c r="H620" t="s">
        <v>83</v>
      </c>
      <c r="I620" t="s">
        <v>1398</v>
      </c>
      <c r="J620">
        <v>64</v>
      </c>
      <c r="K620" t="s">
        <v>85</v>
      </c>
      <c r="L620" t="s">
        <v>86</v>
      </c>
      <c r="M620" t="s">
        <v>87</v>
      </c>
      <c r="N620">
        <v>2</v>
      </c>
      <c r="O620" s="1">
        <v>44508.74858796296</v>
      </c>
      <c r="P620" s="1">
        <v>44509.218564814815</v>
      </c>
      <c r="Q620">
        <v>39682</v>
      </c>
      <c r="R620">
        <v>924</v>
      </c>
      <c r="S620" t="b">
        <v>0</v>
      </c>
      <c r="T620" t="s">
        <v>88</v>
      </c>
      <c r="U620" t="b">
        <v>0</v>
      </c>
      <c r="V620" t="s">
        <v>94</v>
      </c>
      <c r="W620" s="1">
        <v>44508.792962962965</v>
      </c>
      <c r="X620">
        <v>347</v>
      </c>
      <c r="Y620">
        <v>82</v>
      </c>
      <c r="Z620">
        <v>0</v>
      </c>
      <c r="AA620">
        <v>82</v>
      </c>
      <c r="AB620">
        <v>0</v>
      </c>
      <c r="AC620">
        <v>58</v>
      </c>
      <c r="AD620">
        <v>-18</v>
      </c>
      <c r="AE620">
        <v>0</v>
      </c>
      <c r="AF620">
        <v>0</v>
      </c>
      <c r="AG620">
        <v>0</v>
      </c>
      <c r="AH620" t="s">
        <v>90</v>
      </c>
      <c r="AI620" s="1">
        <v>44509.218564814815</v>
      </c>
      <c r="AJ620">
        <v>522</v>
      </c>
      <c r="AK620">
        <v>18</v>
      </c>
      <c r="AL620">
        <v>0</v>
      </c>
      <c r="AM620">
        <v>18</v>
      </c>
      <c r="AN620">
        <v>0</v>
      </c>
      <c r="AO620">
        <v>18</v>
      </c>
      <c r="AP620">
        <v>-36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>
      <c r="A621" t="s">
        <v>1399</v>
      </c>
      <c r="B621" t="s">
        <v>80</v>
      </c>
      <c r="C621" t="s">
        <v>1349</v>
      </c>
      <c r="D621" t="s">
        <v>82</v>
      </c>
      <c r="E621" s="2" t="str">
        <f>HYPERLINK("capsilon://?command=openfolder&amp;siteaddress=FAM.docvelocity-na8.net&amp;folderid=FX9EBEBE72-A6BB-C0DC-4770-77D4470D50E8","FX21112731")</f>
        <v>FX21112731</v>
      </c>
      <c r="F621" t="s">
        <v>19</v>
      </c>
      <c r="G621" t="s">
        <v>19</v>
      </c>
      <c r="H621" t="s">
        <v>83</v>
      </c>
      <c r="I621" t="s">
        <v>1364</v>
      </c>
      <c r="J621">
        <v>301</v>
      </c>
      <c r="K621" t="s">
        <v>85</v>
      </c>
      <c r="L621" t="s">
        <v>86</v>
      </c>
      <c r="M621" t="s">
        <v>87</v>
      </c>
      <c r="N621">
        <v>2</v>
      </c>
      <c r="O621" s="1">
        <v>44508.749305555553</v>
      </c>
      <c r="P621" s="1">
        <v>44509.174143518518</v>
      </c>
      <c r="Q621">
        <v>32877</v>
      </c>
      <c r="R621">
        <v>3829</v>
      </c>
      <c r="S621" t="b">
        <v>0</v>
      </c>
      <c r="T621" t="s">
        <v>88</v>
      </c>
      <c r="U621" t="b">
        <v>1</v>
      </c>
      <c r="V621" t="s">
        <v>117</v>
      </c>
      <c r="W621" s="1">
        <v>44508.79587962963</v>
      </c>
      <c r="X621">
        <v>1496</v>
      </c>
      <c r="Y621">
        <v>435</v>
      </c>
      <c r="Z621">
        <v>0</v>
      </c>
      <c r="AA621">
        <v>435</v>
      </c>
      <c r="AB621">
        <v>0</v>
      </c>
      <c r="AC621">
        <v>253</v>
      </c>
      <c r="AD621">
        <v>-134</v>
      </c>
      <c r="AE621">
        <v>0</v>
      </c>
      <c r="AF621">
        <v>0</v>
      </c>
      <c r="AG621">
        <v>0</v>
      </c>
      <c r="AH621" t="s">
        <v>99</v>
      </c>
      <c r="AI621" s="1">
        <v>44509.174143518518</v>
      </c>
      <c r="AJ621">
        <v>2110</v>
      </c>
      <c r="AK621">
        <v>5</v>
      </c>
      <c r="AL621">
        <v>0</v>
      </c>
      <c r="AM621">
        <v>5</v>
      </c>
      <c r="AN621">
        <v>0</v>
      </c>
      <c r="AO621">
        <v>6</v>
      </c>
      <c r="AP621">
        <v>-139</v>
      </c>
      <c r="AQ621">
        <v>0</v>
      </c>
      <c r="AR621">
        <v>0</v>
      </c>
      <c r="AS621">
        <v>0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>
      <c r="A622" t="s">
        <v>1400</v>
      </c>
      <c r="B622" t="s">
        <v>80</v>
      </c>
      <c r="C622" t="s">
        <v>101</v>
      </c>
      <c r="D622" t="s">
        <v>82</v>
      </c>
      <c r="E622" s="2" t="str">
        <f>HYPERLINK("capsilon://?command=openfolder&amp;siteaddress=FAM.docvelocity-na8.net&amp;folderid=FX28AB77DB-BBA1-3969-971D-798A9C96924F","FX211010552")</f>
        <v>FX211010552</v>
      </c>
      <c r="F622" t="s">
        <v>19</v>
      </c>
      <c r="G622" t="s">
        <v>19</v>
      </c>
      <c r="H622" t="s">
        <v>83</v>
      </c>
      <c r="I622" t="s">
        <v>1401</v>
      </c>
      <c r="J622">
        <v>33</v>
      </c>
      <c r="K622" t="s">
        <v>85</v>
      </c>
      <c r="L622" t="s">
        <v>86</v>
      </c>
      <c r="M622" t="s">
        <v>87</v>
      </c>
      <c r="N622">
        <v>2</v>
      </c>
      <c r="O622" s="1">
        <v>44508.756701388891</v>
      </c>
      <c r="P622" s="1">
        <v>44509.216874999998</v>
      </c>
      <c r="Q622">
        <v>39588</v>
      </c>
      <c r="R622">
        <v>171</v>
      </c>
      <c r="S622" t="b">
        <v>0</v>
      </c>
      <c r="T622" t="s">
        <v>88</v>
      </c>
      <c r="U622" t="b">
        <v>0</v>
      </c>
      <c r="V622" t="s">
        <v>94</v>
      </c>
      <c r="W622" s="1">
        <v>44508.788935185185</v>
      </c>
      <c r="X622">
        <v>46</v>
      </c>
      <c r="Y622">
        <v>9</v>
      </c>
      <c r="Z622">
        <v>0</v>
      </c>
      <c r="AA622">
        <v>9</v>
      </c>
      <c r="AB622">
        <v>0</v>
      </c>
      <c r="AC622">
        <v>2</v>
      </c>
      <c r="AD622">
        <v>24</v>
      </c>
      <c r="AE622">
        <v>0</v>
      </c>
      <c r="AF622">
        <v>0</v>
      </c>
      <c r="AG622">
        <v>0</v>
      </c>
      <c r="AH622" t="s">
        <v>1043</v>
      </c>
      <c r="AI622" s="1">
        <v>44509.216874999998</v>
      </c>
      <c r="AJ622">
        <v>125</v>
      </c>
      <c r="AK622">
        <v>0</v>
      </c>
      <c r="AL622">
        <v>0</v>
      </c>
      <c r="AM622">
        <v>0</v>
      </c>
      <c r="AN622">
        <v>0</v>
      </c>
      <c r="AO622">
        <v>1</v>
      </c>
      <c r="AP622">
        <v>24</v>
      </c>
      <c r="AQ622">
        <v>0</v>
      </c>
      <c r="AR622">
        <v>0</v>
      </c>
      <c r="AS622">
        <v>0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>
      <c r="A623" t="s">
        <v>1402</v>
      </c>
      <c r="B623" t="s">
        <v>80</v>
      </c>
      <c r="C623" t="s">
        <v>1403</v>
      </c>
      <c r="D623" t="s">
        <v>82</v>
      </c>
      <c r="E623" s="2" t="str">
        <f>HYPERLINK("capsilon://?command=openfolder&amp;siteaddress=FAM.docvelocity-na8.net&amp;folderid=FX483DA4E0-41AC-4A04-605C-A4F0CC53068E","FX21113903")</f>
        <v>FX21113903</v>
      </c>
      <c r="F623" t="s">
        <v>19</v>
      </c>
      <c r="G623" t="s">
        <v>19</v>
      </c>
      <c r="H623" t="s">
        <v>83</v>
      </c>
      <c r="I623" t="s">
        <v>1404</v>
      </c>
      <c r="J623">
        <v>107</v>
      </c>
      <c r="K623" t="s">
        <v>85</v>
      </c>
      <c r="L623" t="s">
        <v>86</v>
      </c>
      <c r="M623" t="s">
        <v>87</v>
      </c>
      <c r="N623">
        <v>2</v>
      </c>
      <c r="O623" s="1">
        <v>44508.763819444444</v>
      </c>
      <c r="P623" s="1">
        <v>44509.225740740738</v>
      </c>
      <c r="Q623">
        <v>38852</v>
      </c>
      <c r="R623">
        <v>1058</v>
      </c>
      <c r="S623" t="b">
        <v>0</v>
      </c>
      <c r="T623" t="s">
        <v>88</v>
      </c>
      <c r="U623" t="b">
        <v>0</v>
      </c>
      <c r="V623" t="s">
        <v>131</v>
      </c>
      <c r="W623" s="1">
        <v>44508.793819444443</v>
      </c>
      <c r="X623">
        <v>417</v>
      </c>
      <c r="Y623">
        <v>102</v>
      </c>
      <c r="Z623">
        <v>0</v>
      </c>
      <c r="AA623">
        <v>102</v>
      </c>
      <c r="AB623">
        <v>0</v>
      </c>
      <c r="AC623">
        <v>84</v>
      </c>
      <c r="AD623">
        <v>5</v>
      </c>
      <c r="AE623">
        <v>0</v>
      </c>
      <c r="AF623">
        <v>0</v>
      </c>
      <c r="AG623">
        <v>0</v>
      </c>
      <c r="AH623" t="s">
        <v>90</v>
      </c>
      <c r="AI623" s="1">
        <v>44509.225740740738</v>
      </c>
      <c r="AJ623">
        <v>620</v>
      </c>
      <c r="AK623">
        <v>1</v>
      </c>
      <c r="AL623">
        <v>0</v>
      </c>
      <c r="AM623">
        <v>1</v>
      </c>
      <c r="AN623">
        <v>0</v>
      </c>
      <c r="AO623">
        <v>1</v>
      </c>
      <c r="AP623">
        <v>4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>
      <c r="A624" t="s">
        <v>1405</v>
      </c>
      <c r="B624" t="s">
        <v>80</v>
      </c>
      <c r="C624" t="s">
        <v>1403</v>
      </c>
      <c r="D624" t="s">
        <v>82</v>
      </c>
      <c r="E624" s="2" t="str">
        <f>HYPERLINK("capsilon://?command=openfolder&amp;siteaddress=FAM.docvelocity-na8.net&amp;folderid=FX483DA4E0-41AC-4A04-605C-A4F0CC53068E","FX21113903")</f>
        <v>FX21113903</v>
      </c>
      <c r="F624" t="s">
        <v>19</v>
      </c>
      <c r="G624" t="s">
        <v>19</v>
      </c>
      <c r="H624" t="s">
        <v>83</v>
      </c>
      <c r="I624" t="s">
        <v>1406</v>
      </c>
      <c r="J624">
        <v>107</v>
      </c>
      <c r="K624" t="s">
        <v>85</v>
      </c>
      <c r="L624" t="s">
        <v>86</v>
      </c>
      <c r="M624" t="s">
        <v>87</v>
      </c>
      <c r="N624">
        <v>2</v>
      </c>
      <c r="O624" s="1">
        <v>44508.764328703706</v>
      </c>
      <c r="P624" s="1">
        <v>44509.229699074072</v>
      </c>
      <c r="Q624">
        <v>39495</v>
      </c>
      <c r="R624">
        <v>713</v>
      </c>
      <c r="S624" t="b">
        <v>0</v>
      </c>
      <c r="T624" t="s">
        <v>88</v>
      </c>
      <c r="U624" t="b">
        <v>0</v>
      </c>
      <c r="V624" t="s">
        <v>218</v>
      </c>
      <c r="W624" s="1">
        <v>44508.795335648145</v>
      </c>
      <c r="X624">
        <v>372</v>
      </c>
      <c r="Y624">
        <v>102</v>
      </c>
      <c r="Z624">
        <v>0</v>
      </c>
      <c r="AA624">
        <v>102</v>
      </c>
      <c r="AB624">
        <v>0</v>
      </c>
      <c r="AC624">
        <v>50</v>
      </c>
      <c r="AD624">
        <v>5</v>
      </c>
      <c r="AE624">
        <v>0</v>
      </c>
      <c r="AF624">
        <v>0</v>
      </c>
      <c r="AG624">
        <v>0</v>
      </c>
      <c r="AH624" t="s">
        <v>90</v>
      </c>
      <c r="AI624" s="1">
        <v>44509.229699074072</v>
      </c>
      <c r="AJ624">
        <v>341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5</v>
      </c>
      <c r="AQ624">
        <v>0</v>
      </c>
      <c r="AR624">
        <v>0</v>
      </c>
      <c r="AS624">
        <v>0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>
      <c r="A625" t="s">
        <v>1407</v>
      </c>
      <c r="B625" t="s">
        <v>80</v>
      </c>
      <c r="C625" t="s">
        <v>1403</v>
      </c>
      <c r="D625" t="s">
        <v>82</v>
      </c>
      <c r="E625" s="2" t="str">
        <f>HYPERLINK("capsilon://?command=openfolder&amp;siteaddress=FAM.docvelocity-na8.net&amp;folderid=FX483DA4E0-41AC-4A04-605C-A4F0CC53068E","FX21113903")</f>
        <v>FX21113903</v>
      </c>
      <c r="F625" t="s">
        <v>19</v>
      </c>
      <c r="G625" t="s">
        <v>19</v>
      </c>
      <c r="H625" t="s">
        <v>83</v>
      </c>
      <c r="I625" t="s">
        <v>1408</v>
      </c>
      <c r="J625">
        <v>107</v>
      </c>
      <c r="K625" t="s">
        <v>85</v>
      </c>
      <c r="L625" t="s">
        <v>86</v>
      </c>
      <c r="M625" t="s">
        <v>87</v>
      </c>
      <c r="N625">
        <v>2</v>
      </c>
      <c r="O625" s="1">
        <v>44508.764837962961</v>
      </c>
      <c r="P625" s="1">
        <v>44509.236643518518</v>
      </c>
      <c r="Q625">
        <v>39798</v>
      </c>
      <c r="R625">
        <v>966</v>
      </c>
      <c r="S625" t="b">
        <v>0</v>
      </c>
      <c r="T625" t="s">
        <v>88</v>
      </c>
      <c r="U625" t="b">
        <v>0</v>
      </c>
      <c r="V625" t="s">
        <v>94</v>
      </c>
      <c r="W625" s="1">
        <v>44508.797222222223</v>
      </c>
      <c r="X625">
        <v>367</v>
      </c>
      <c r="Y625">
        <v>102</v>
      </c>
      <c r="Z625">
        <v>0</v>
      </c>
      <c r="AA625">
        <v>102</v>
      </c>
      <c r="AB625">
        <v>0</v>
      </c>
      <c r="AC625">
        <v>41</v>
      </c>
      <c r="AD625">
        <v>5</v>
      </c>
      <c r="AE625">
        <v>0</v>
      </c>
      <c r="AF625">
        <v>0</v>
      </c>
      <c r="AG625">
        <v>0</v>
      </c>
      <c r="AH625" t="s">
        <v>90</v>
      </c>
      <c r="AI625" s="1">
        <v>44509.236643518518</v>
      </c>
      <c r="AJ625">
        <v>599</v>
      </c>
      <c r="AK625">
        <v>1</v>
      </c>
      <c r="AL625">
        <v>0</v>
      </c>
      <c r="AM625">
        <v>1</v>
      </c>
      <c r="AN625">
        <v>0</v>
      </c>
      <c r="AO625">
        <v>1</v>
      </c>
      <c r="AP625">
        <v>4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>
      <c r="A626" t="s">
        <v>1409</v>
      </c>
      <c r="B626" t="s">
        <v>80</v>
      </c>
      <c r="C626" t="s">
        <v>1403</v>
      </c>
      <c r="D626" t="s">
        <v>82</v>
      </c>
      <c r="E626" s="2" t="str">
        <f>HYPERLINK("capsilon://?command=openfolder&amp;siteaddress=FAM.docvelocity-na8.net&amp;folderid=FX483DA4E0-41AC-4A04-605C-A4F0CC53068E","FX21113903")</f>
        <v>FX21113903</v>
      </c>
      <c r="F626" t="s">
        <v>19</v>
      </c>
      <c r="G626" t="s">
        <v>19</v>
      </c>
      <c r="H626" t="s">
        <v>83</v>
      </c>
      <c r="I626" t="s">
        <v>1410</v>
      </c>
      <c r="J626">
        <v>28</v>
      </c>
      <c r="K626" t="s">
        <v>85</v>
      </c>
      <c r="L626" t="s">
        <v>86</v>
      </c>
      <c r="M626" t="s">
        <v>87</v>
      </c>
      <c r="N626">
        <v>2</v>
      </c>
      <c r="O626" s="1">
        <v>44508.765092592592</v>
      </c>
      <c r="P626" s="1">
        <v>44509.23709490741</v>
      </c>
      <c r="Q626">
        <v>40441</v>
      </c>
      <c r="R626">
        <v>340</v>
      </c>
      <c r="S626" t="b">
        <v>0</v>
      </c>
      <c r="T626" t="s">
        <v>88</v>
      </c>
      <c r="U626" t="b">
        <v>0</v>
      </c>
      <c r="V626" t="s">
        <v>131</v>
      </c>
      <c r="W626" s="1">
        <v>44508.796041666668</v>
      </c>
      <c r="X626">
        <v>192</v>
      </c>
      <c r="Y626">
        <v>21</v>
      </c>
      <c r="Z626">
        <v>0</v>
      </c>
      <c r="AA626">
        <v>21</v>
      </c>
      <c r="AB626">
        <v>0</v>
      </c>
      <c r="AC626">
        <v>20</v>
      </c>
      <c r="AD626">
        <v>7</v>
      </c>
      <c r="AE626">
        <v>0</v>
      </c>
      <c r="AF626">
        <v>0</v>
      </c>
      <c r="AG626">
        <v>0</v>
      </c>
      <c r="AH626" t="s">
        <v>1043</v>
      </c>
      <c r="AI626" s="1">
        <v>44509.23709490741</v>
      </c>
      <c r="AJ626">
        <v>148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7</v>
      </c>
      <c r="AQ626">
        <v>0</v>
      </c>
      <c r="AR626">
        <v>0</v>
      </c>
      <c r="AS626">
        <v>0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>
      <c r="A627" t="s">
        <v>1411</v>
      </c>
      <c r="B627" t="s">
        <v>80</v>
      </c>
      <c r="C627" t="s">
        <v>1349</v>
      </c>
      <c r="D627" t="s">
        <v>82</v>
      </c>
      <c r="E627" s="2" t="str">
        <f>HYPERLINK("capsilon://?command=openfolder&amp;siteaddress=FAM.docvelocity-na8.net&amp;folderid=FX9EBEBE72-A6BB-C0DC-4770-77D4470D50E8","FX21112731")</f>
        <v>FX21112731</v>
      </c>
      <c r="F627" t="s">
        <v>19</v>
      </c>
      <c r="G627" t="s">
        <v>19</v>
      </c>
      <c r="H627" t="s">
        <v>83</v>
      </c>
      <c r="I627" t="s">
        <v>1412</v>
      </c>
      <c r="J627">
        <v>30</v>
      </c>
      <c r="K627" t="s">
        <v>85</v>
      </c>
      <c r="L627" t="s">
        <v>86</v>
      </c>
      <c r="M627" t="s">
        <v>87</v>
      </c>
      <c r="N627">
        <v>2</v>
      </c>
      <c r="O627" s="1">
        <v>44508.7653125</v>
      </c>
      <c r="P627" s="1">
        <v>44509.588946759257</v>
      </c>
      <c r="Q627">
        <v>70956</v>
      </c>
      <c r="R627">
        <v>206</v>
      </c>
      <c r="S627" t="b">
        <v>0</v>
      </c>
      <c r="T627" t="s">
        <v>88</v>
      </c>
      <c r="U627" t="b">
        <v>0</v>
      </c>
      <c r="V627" t="s">
        <v>218</v>
      </c>
      <c r="W627" s="1">
        <v>44508.796770833331</v>
      </c>
      <c r="X627">
        <v>124</v>
      </c>
      <c r="Y627">
        <v>9</v>
      </c>
      <c r="Z627">
        <v>0</v>
      </c>
      <c r="AA627">
        <v>9</v>
      </c>
      <c r="AB627">
        <v>0</v>
      </c>
      <c r="AC627">
        <v>2</v>
      </c>
      <c r="AD627">
        <v>21</v>
      </c>
      <c r="AE627">
        <v>0</v>
      </c>
      <c r="AF627">
        <v>0</v>
      </c>
      <c r="AG627">
        <v>0</v>
      </c>
      <c r="AH627" t="s">
        <v>118</v>
      </c>
      <c r="AI627" s="1">
        <v>44509.588946759257</v>
      </c>
      <c r="AJ627">
        <v>82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21</v>
      </c>
      <c r="AQ627">
        <v>0</v>
      </c>
      <c r="AR627">
        <v>0</v>
      </c>
      <c r="AS627">
        <v>0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>
      <c r="A628" t="s">
        <v>1413</v>
      </c>
      <c r="B628" t="s">
        <v>80</v>
      </c>
      <c r="C628" t="s">
        <v>1403</v>
      </c>
      <c r="D628" t="s">
        <v>82</v>
      </c>
      <c r="E628" s="2" t="str">
        <f>HYPERLINK("capsilon://?command=openfolder&amp;siteaddress=FAM.docvelocity-na8.net&amp;folderid=FX483DA4E0-41AC-4A04-605C-A4F0CC53068E","FX21113903")</f>
        <v>FX21113903</v>
      </c>
      <c r="F628" t="s">
        <v>19</v>
      </c>
      <c r="G628" t="s">
        <v>19</v>
      </c>
      <c r="H628" t="s">
        <v>83</v>
      </c>
      <c r="I628" t="s">
        <v>1414</v>
      </c>
      <c r="J628">
        <v>57</v>
      </c>
      <c r="K628" t="s">
        <v>85</v>
      </c>
      <c r="L628" t="s">
        <v>86</v>
      </c>
      <c r="M628" t="s">
        <v>87</v>
      </c>
      <c r="N628">
        <v>2</v>
      </c>
      <c r="O628" s="1">
        <v>44508.765405092592</v>
      </c>
      <c r="P628" s="1">
        <v>44509.5940625</v>
      </c>
      <c r="Q628">
        <v>70581</v>
      </c>
      <c r="R628">
        <v>1015</v>
      </c>
      <c r="S628" t="b">
        <v>0</v>
      </c>
      <c r="T628" t="s">
        <v>88</v>
      </c>
      <c r="U628" t="b">
        <v>0</v>
      </c>
      <c r="V628" t="s">
        <v>117</v>
      </c>
      <c r="W628" s="1">
        <v>44508.802685185183</v>
      </c>
      <c r="X628">
        <v>574</v>
      </c>
      <c r="Y628">
        <v>102</v>
      </c>
      <c r="Z628">
        <v>0</v>
      </c>
      <c r="AA628">
        <v>102</v>
      </c>
      <c r="AB628">
        <v>0</v>
      </c>
      <c r="AC628">
        <v>69</v>
      </c>
      <c r="AD628">
        <v>-45</v>
      </c>
      <c r="AE628">
        <v>0</v>
      </c>
      <c r="AF628">
        <v>0</v>
      </c>
      <c r="AG628">
        <v>0</v>
      </c>
      <c r="AH628" t="s">
        <v>118</v>
      </c>
      <c r="AI628" s="1">
        <v>44509.5940625</v>
      </c>
      <c r="AJ628">
        <v>441</v>
      </c>
      <c r="AK628">
        <v>1</v>
      </c>
      <c r="AL628">
        <v>0</v>
      </c>
      <c r="AM628">
        <v>1</v>
      </c>
      <c r="AN628">
        <v>0</v>
      </c>
      <c r="AO628">
        <v>1</v>
      </c>
      <c r="AP628">
        <v>-46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>
      <c r="A629" t="s">
        <v>1415</v>
      </c>
      <c r="B629" t="s">
        <v>80</v>
      </c>
      <c r="C629" t="s">
        <v>1403</v>
      </c>
      <c r="D629" t="s">
        <v>82</v>
      </c>
      <c r="E629" s="2" t="str">
        <f>HYPERLINK("capsilon://?command=openfolder&amp;siteaddress=FAM.docvelocity-na8.net&amp;folderid=FX483DA4E0-41AC-4A04-605C-A4F0CC53068E","FX21113903")</f>
        <v>FX21113903</v>
      </c>
      <c r="F629" t="s">
        <v>19</v>
      </c>
      <c r="G629" t="s">
        <v>19</v>
      </c>
      <c r="H629" t="s">
        <v>83</v>
      </c>
      <c r="I629" t="s">
        <v>1416</v>
      </c>
      <c r="J629">
        <v>28</v>
      </c>
      <c r="K629" t="s">
        <v>85</v>
      </c>
      <c r="L629" t="s">
        <v>86</v>
      </c>
      <c r="M629" t="s">
        <v>87</v>
      </c>
      <c r="N629">
        <v>2</v>
      </c>
      <c r="O629" s="1">
        <v>44508.765682870369</v>
      </c>
      <c r="P629" s="1">
        <v>44509.592800925922</v>
      </c>
      <c r="Q629">
        <v>71057</v>
      </c>
      <c r="R629">
        <v>406</v>
      </c>
      <c r="S629" t="b">
        <v>0</v>
      </c>
      <c r="T629" t="s">
        <v>88</v>
      </c>
      <c r="U629" t="b">
        <v>0</v>
      </c>
      <c r="V629" t="s">
        <v>131</v>
      </c>
      <c r="W629" s="1">
        <v>44508.79755787037</v>
      </c>
      <c r="X629">
        <v>130</v>
      </c>
      <c r="Y629">
        <v>21</v>
      </c>
      <c r="Z629">
        <v>0</v>
      </c>
      <c r="AA629">
        <v>21</v>
      </c>
      <c r="AB629">
        <v>0</v>
      </c>
      <c r="AC629">
        <v>5</v>
      </c>
      <c r="AD629">
        <v>7</v>
      </c>
      <c r="AE629">
        <v>0</v>
      </c>
      <c r="AF629">
        <v>0</v>
      </c>
      <c r="AG629">
        <v>0</v>
      </c>
      <c r="AH629" t="s">
        <v>106</v>
      </c>
      <c r="AI629" s="1">
        <v>44509.592800925922</v>
      </c>
      <c r="AJ629">
        <v>276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>
      <c r="A630" t="s">
        <v>1417</v>
      </c>
      <c r="B630" t="s">
        <v>80</v>
      </c>
      <c r="C630" t="s">
        <v>1403</v>
      </c>
      <c r="D630" t="s">
        <v>82</v>
      </c>
      <c r="E630" s="2" t="str">
        <f>HYPERLINK("capsilon://?command=openfolder&amp;siteaddress=FAM.docvelocity-na8.net&amp;folderid=FX483DA4E0-41AC-4A04-605C-A4F0CC53068E","FX21113903")</f>
        <v>FX21113903</v>
      </c>
      <c r="F630" t="s">
        <v>19</v>
      </c>
      <c r="G630" t="s">
        <v>19</v>
      </c>
      <c r="H630" t="s">
        <v>83</v>
      </c>
      <c r="I630" t="s">
        <v>1418</v>
      </c>
      <c r="J630">
        <v>134</v>
      </c>
      <c r="K630" t="s">
        <v>85</v>
      </c>
      <c r="L630" t="s">
        <v>86</v>
      </c>
      <c r="M630" t="s">
        <v>87</v>
      </c>
      <c r="N630">
        <v>2</v>
      </c>
      <c r="O630" s="1">
        <v>44508.766412037039</v>
      </c>
      <c r="P630" s="1">
        <v>44509.595937500002</v>
      </c>
      <c r="Q630">
        <v>70773</v>
      </c>
      <c r="R630">
        <v>898</v>
      </c>
      <c r="S630" t="b">
        <v>0</v>
      </c>
      <c r="T630" t="s">
        <v>88</v>
      </c>
      <c r="U630" t="b">
        <v>0</v>
      </c>
      <c r="V630" t="s">
        <v>218</v>
      </c>
      <c r="W630" s="1">
        <v>44508.802372685182</v>
      </c>
      <c r="X630">
        <v>483</v>
      </c>
      <c r="Y630">
        <v>98</v>
      </c>
      <c r="Z630">
        <v>0</v>
      </c>
      <c r="AA630">
        <v>98</v>
      </c>
      <c r="AB630">
        <v>0</v>
      </c>
      <c r="AC630">
        <v>53</v>
      </c>
      <c r="AD630">
        <v>36</v>
      </c>
      <c r="AE630">
        <v>0</v>
      </c>
      <c r="AF630">
        <v>0</v>
      </c>
      <c r="AG630">
        <v>0</v>
      </c>
      <c r="AH630" t="s">
        <v>606</v>
      </c>
      <c r="AI630" s="1">
        <v>44509.595937500002</v>
      </c>
      <c r="AJ630">
        <v>415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36</v>
      </c>
      <c r="AQ630">
        <v>0</v>
      </c>
      <c r="AR630">
        <v>0</v>
      </c>
      <c r="AS630">
        <v>0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>
      <c r="A631" t="s">
        <v>1419</v>
      </c>
      <c r="B631" t="s">
        <v>80</v>
      </c>
      <c r="C631" t="s">
        <v>1403</v>
      </c>
      <c r="D631" t="s">
        <v>82</v>
      </c>
      <c r="E631" s="2" t="str">
        <f>HYPERLINK("capsilon://?command=openfolder&amp;siteaddress=FAM.docvelocity-na8.net&amp;folderid=FX483DA4E0-41AC-4A04-605C-A4F0CC53068E","FX21113903")</f>
        <v>FX21113903</v>
      </c>
      <c r="F631" t="s">
        <v>19</v>
      </c>
      <c r="G631" t="s">
        <v>19</v>
      </c>
      <c r="H631" t="s">
        <v>83</v>
      </c>
      <c r="I631" t="s">
        <v>1420</v>
      </c>
      <c r="J631">
        <v>139</v>
      </c>
      <c r="K631" t="s">
        <v>85</v>
      </c>
      <c r="L631" t="s">
        <v>86</v>
      </c>
      <c r="M631" t="s">
        <v>87</v>
      </c>
      <c r="N631">
        <v>2</v>
      </c>
      <c r="O631" s="1">
        <v>44508.766585648147</v>
      </c>
      <c r="P631" s="1">
        <v>44509.598333333335</v>
      </c>
      <c r="Q631">
        <v>71155</v>
      </c>
      <c r="R631">
        <v>708</v>
      </c>
      <c r="S631" t="b">
        <v>0</v>
      </c>
      <c r="T631" t="s">
        <v>88</v>
      </c>
      <c r="U631" t="b">
        <v>0</v>
      </c>
      <c r="V631" t="s">
        <v>94</v>
      </c>
      <c r="W631" s="1">
        <v>44508.799907407411</v>
      </c>
      <c r="X631">
        <v>231</v>
      </c>
      <c r="Y631">
        <v>98</v>
      </c>
      <c r="Z631">
        <v>0</v>
      </c>
      <c r="AA631">
        <v>98</v>
      </c>
      <c r="AB631">
        <v>0</v>
      </c>
      <c r="AC631">
        <v>14</v>
      </c>
      <c r="AD631">
        <v>41</v>
      </c>
      <c r="AE631">
        <v>0</v>
      </c>
      <c r="AF631">
        <v>0</v>
      </c>
      <c r="AG631">
        <v>0</v>
      </c>
      <c r="AH631" t="s">
        <v>106</v>
      </c>
      <c r="AI631" s="1">
        <v>44509.598333333335</v>
      </c>
      <c r="AJ631">
        <v>477</v>
      </c>
      <c r="AK631">
        <v>2</v>
      </c>
      <c r="AL631">
        <v>0</v>
      </c>
      <c r="AM631">
        <v>2</v>
      </c>
      <c r="AN631">
        <v>0</v>
      </c>
      <c r="AO631">
        <v>2</v>
      </c>
      <c r="AP631">
        <v>39</v>
      </c>
      <c r="AQ631">
        <v>0</v>
      </c>
      <c r="AR631">
        <v>0</v>
      </c>
      <c r="AS631">
        <v>0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>
      <c r="A632" t="s">
        <v>1421</v>
      </c>
      <c r="B632" t="s">
        <v>80</v>
      </c>
      <c r="C632" t="s">
        <v>1403</v>
      </c>
      <c r="D632" t="s">
        <v>82</v>
      </c>
      <c r="E632" s="2" t="str">
        <f>HYPERLINK("capsilon://?command=openfolder&amp;siteaddress=FAM.docvelocity-na8.net&amp;folderid=FX483DA4E0-41AC-4A04-605C-A4F0CC53068E","FX21113903")</f>
        <v>FX21113903</v>
      </c>
      <c r="F632" t="s">
        <v>19</v>
      </c>
      <c r="G632" t="s">
        <v>19</v>
      </c>
      <c r="H632" t="s">
        <v>83</v>
      </c>
      <c r="I632" t="s">
        <v>1422</v>
      </c>
      <c r="J632">
        <v>134</v>
      </c>
      <c r="K632" t="s">
        <v>85</v>
      </c>
      <c r="L632" t="s">
        <v>86</v>
      </c>
      <c r="M632" t="s">
        <v>87</v>
      </c>
      <c r="N632">
        <v>2</v>
      </c>
      <c r="O632" s="1">
        <v>44508.767500000002</v>
      </c>
      <c r="P632" s="1">
        <v>44509.597222222219</v>
      </c>
      <c r="Q632">
        <v>70890</v>
      </c>
      <c r="R632">
        <v>798</v>
      </c>
      <c r="S632" t="b">
        <v>0</v>
      </c>
      <c r="T632" t="s">
        <v>88</v>
      </c>
      <c r="U632" t="b">
        <v>0</v>
      </c>
      <c r="V632" t="s">
        <v>94</v>
      </c>
      <c r="W632" s="1">
        <v>44508.805636574078</v>
      </c>
      <c r="X632">
        <v>494</v>
      </c>
      <c r="Y632">
        <v>98</v>
      </c>
      <c r="Z632">
        <v>0</v>
      </c>
      <c r="AA632">
        <v>98</v>
      </c>
      <c r="AB632">
        <v>0</v>
      </c>
      <c r="AC632">
        <v>19</v>
      </c>
      <c r="AD632">
        <v>36</v>
      </c>
      <c r="AE632">
        <v>0</v>
      </c>
      <c r="AF632">
        <v>0</v>
      </c>
      <c r="AG632">
        <v>0</v>
      </c>
      <c r="AH632" t="s">
        <v>118</v>
      </c>
      <c r="AI632" s="1">
        <v>44509.597222222219</v>
      </c>
      <c r="AJ632">
        <v>272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36</v>
      </c>
      <c r="AQ632">
        <v>0</v>
      </c>
      <c r="AR632">
        <v>0</v>
      </c>
      <c r="AS632">
        <v>0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>
      <c r="A633" t="s">
        <v>1423</v>
      </c>
      <c r="B633" t="s">
        <v>80</v>
      </c>
      <c r="C633" t="s">
        <v>549</v>
      </c>
      <c r="D633" t="s">
        <v>82</v>
      </c>
      <c r="E633" s="2" t="str">
        <f>HYPERLINK("capsilon://?command=openfolder&amp;siteaddress=FAM.docvelocity-na8.net&amp;folderid=FX8543363B-FA07-D610-793A-C373045E2E75","FX21111707")</f>
        <v>FX21111707</v>
      </c>
      <c r="F633" t="s">
        <v>19</v>
      </c>
      <c r="G633" t="s">
        <v>19</v>
      </c>
      <c r="H633" t="s">
        <v>83</v>
      </c>
      <c r="I633" t="s">
        <v>1424</v>
      </c>
      <c r="J633">
        <v>30</v>
      </c>
      <c r="K633" t="s">
        <v>85</v>
      </c>
      <c r="L633" t="s">
        <v>86</v>
      </c>
      <c r="M633" t="s">
        <v>87</v>
      </c>
      <c r="N633">
        <v>2</v>
      </c>
      <c r="O633" s="1">
        <v>44508.772060185183</v>
      </c>
      <c r="P633" s="1">
        <v>44509.597349537034</v>
      </c>
      <c r="Q633">
        <v>71033</v>
      </c>
      <c r="R633">
        <v>272</v>
      </c>
      <c r="S633" t="b">
        <v>0</v>
      </c>
      <c r="T633" t="s">
        <v>88</v>
      </c>
      <c r="U633" t="b">
        <v>0</v>
      </c>
      <c r="V633" t="s">
        <v>218</v>
      </c>
      <c r="W633" s="1">
        <v>44508.804131944446</v>
      </c>
      <c r="X633">
        <v>151</v>
      </c>
      <c r="Y633">
        <v>9</v>
      </c>
      <c r="Z633">
        <v>0</v>
      </c>
      <c r="AA633">
        <v>9</v>
      </c>
      <c r="AB633">
        <v>0</v>
      </c>
      <c r="AC633">
        <v>3</v>
      </c>
      <c r="AD633">
        <v>21</v>
      </c>
      <c r="AE633">
        <v>0</v>
      </c>
      <c r="AF633">
        <v>0</v>
      </c>
      <c r="AG633">
        <v>0</v>
      </c>
      <c r="AH633" t="s">
        <v>606</v>
      </c>
      <c r="AI633" s="1">
        <v>44509.597349537034</v>
      </c>
      <c r="AJ633">
        <v>121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21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>
      <c r="A634" t="s">
        <v>1425</v>
      </c>
      <c r="B634" t="s">
        <v>80</v>
      </c>
      <c r="C634" t="s">
        <v>1426</v>
      </c>
      <c r="D634" t="s">
        <v>82</v>
      </c>
      <c r="E634" s="2" t="str">
        <f>HYPERLINK("capsilon://?command=openfolder&amp;siteaddress=FAM.docvelocity-na8.net&amp;folderid=FX7F23F6B3-2C36-AFE6-ABDB-62AC78BEB63A","FX21112747")</f>
        <v>FX21112747</v>
      </c>
      <c r="F634" t="s">
        <v>19</v>
      </c>
      <c r="G634" t="s">
        <v>19</v>
      </c>
      <c r="H634" t="s">
        <v>83</v>
      </c>
      <c r="I634" t="s">
        <v>1427</v>
      </c>
      <c r="J634">
        <v>33</v>
      </c>
      <c r="K634" t="s">
        <v>85</v>
      </c>
      <c r="L634" t="s">
        <v>86</v>
      </c>
      <c r="M634" t="s">
        <v>87</v>
      </c>
      <c r="N634">
        <v>2</v>
      </c>
      <c r="O634" s="1">
        <v>44508.773761574077</v>
      </c>
      <c r="P634" s="1">
        <v>44509.598634259259</v>
      </c>
      <c r="Q634">
        <v>71096</v>
      </c>
      <c r="R634">
        <v>173</v>
      </c>
      <c r="S634" t="b">
        <v>0</v>
      </c>
      <c r="T634" t="s">
        <v>88</v>
      </c>
      <c r="U634" t="b">
        <v>0</v>
      </c>
      <c r="V634" t="s">
        <v>117</v>
      </c>
      <c r="W634" s="1">
        <v>44508.803240740737</v>
      </c>
      <c r="X634">
        <v>47</v>
      </c>
      <c r="Y634">
        <v>9</v>
      </c>
      <c r="Z634">
        <v>0</v>
      </c>
      <c r="AA634">
        <v>9</v>
      </c>
      <c r="AB634">
        <v>0</v>
      </c>
      <c r="AC634">
        <v>1</v>
      </c>
      <c r="AD634">
        <v>24</v>
      </c>
      <c r="AE634">
        <v>0</v>
      </c>
      <c r="AF634">
        <v>0</v>
      </c>
      <c r="AG634">
        <v>0</v>
      </c>
      <c r="AH634" t="s">
        <v>118</v>
      </c>
      <c r="AI634" s="1">
        <v>44509.598634259259</v>
      </c>
      <c r="AJ634">
        <v>121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24</v>
      </c>
      <c r="AQ634">
        <v>0</v>
      </c>
      <c r="AR634">
        <v>0</v>
      </c>
      <c r="AS634">
        <v>0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>
      <c r="A635" t="s">
        <v>1428</v>
      </c>
      <c r="B635" t="s">
        <v>80</v>
      </c>
      <c r="C635" t="s">
        <v>1429</v>
      </c>
      <c r="D635" t="s">
        <v>82</v>
      </c>
      <c r="E635" s="2" t="str">
        <f>HYPERLINK("capsilon://?command=openfolder&amp;siteaddress=FAM.docvelocity-na8.net&amp;folderid=FXD4097EE5-51A1-4486-41BC-D37B79A3C2B3","FX2111347")</f>
        <v>FX2111347</v>
      </c>
      <c r="F635" t="s">
        <v>19</v>
      </c>
      <c r="G635" t="s">
        <v>19</v>
      </c>
      <c r="H635" t="s">
        <v>83</v>
      </c>
      <c r="I635" t="s">
        <v>1430</v>
      </c>
      <c r="J635">
        <v>139</v>
      </c>
      <c r="K635" t="s">
        <v>85</v>
      </c>
      <c r="L635" t="s">
        <v>86</v>
      </c>
      <c r="M635" t="s">
        <v>87</v>
      </c>
      <c r="N635">
        <v>1</v>
      </c>
      <c r="O635" s="1">
        <v>44508.784259259257</v>
      </c>
      <c r="P635" s="1">
        <v>44509.192453703705</v>
      </c>
      <c r="Q635">
        <v>34153</v>
      </c>
      <c r="R635">
        <v>1115</v>
      </c>
      <c r="S635" t="b">
        <v>0</v>
      </c>
      <c r="T635" t="s">
        <v>88</v>
      </c>
      <c r="U635" t="b">
        <v>0</v>
      </c>
      <c r="V635" t="s">
        <v>190</v>
      </c>
      <c r="W635" s="1">
        <v>44509.192453703705</v>
      </c>
      <c r="X635">
        <v>914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139</v>
      </c>
      <c r="AE635">
        <v>120</v>
      </c>
      <c r="AF635">
        <v>0</v>
      </c>
      <c r="AG635">
        <v>8</v>
      </c>
      <c r="AH635" t="s">
        <v>88</v>
      </c>
      <c r="AI635" t="s">
        <v>88</v>
      </c>
      <c r="AJ635" t="s">
        <v>88</v>
      </c>
      <c r="AK635" t="s">
        <v>88</v>
      </c>
      <c r="AL635" t="s">
        <v>88</v>
      </c>
      <c r="AM635" t="s">
        <v>88</v>
      </c>
      <c r="AN635" t="s">
        <v>88</v>
      </c>
      <c r="AO635" t="s">
        <v>88</v>
      </c>
      <c r="AP635" t="s">
        <v>88</v>
      </c>
      <c r="AQ635" t="s">
        <v>88</v>
      </c>
      <c r="AR635" t="s">
        <v>88</v>
      </c>
      <c r="AS635" t="s">
        <v>88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>
      <c r="A636" t="s">
        <v>1431</v>
      </c>
      <c r="B636" t="s">
        <v>80</v>
      </c>
      <c r="C636" t="s">
        <v>1432</v>
      </c>
      <c r="D636" t="s">
        <v>82</v>
      </c>
      <c r="E636" s="2" t="str">
        <f>HYPERLINK("capsilon://?command=openfolder&amp;siteaddress=FAM.docvelocity-na8.net&amp;folderid=FX7984699F-85D2-44BA-2ACC-F3B2778069EA","FX2111614")</f>
        <v>FX2111614</v>
      </c>
      <c r="F636" t="s">
        <v>19</v>
      </c>
      <c r="G636" t="s">
        <v>19</v>
      </c>
      <c r="H636" t="s">
        <v>83</v>
      </c>
      <c r="I636" t="s">
        <v>1433</v>
      </c>
      <c r="J636">
        <v>28</v>
      </c>
      <c r="K636" t="s">
        <v>85</v>
      </c>
      <c r="L636" t="s">
        <v>86</v>
      </c>
      <c r="M636" t="s">
        <v>87</v>
      </c>
      <c r="N636">
        <v>2</v>
      </c>
      <c r="O636" s="1">
        <v>44508.789664351854</v>
      </c>
      <c r="P636" s="1">
        <v>44509.599120370367</v>
      </c>
      <c r="Q636">
        <v>69703</v>
      </c>
      <c r="R636">
        <v>234</v>
      </c>
      <c r="S636" t="b">
        <v>0</v>
      </c>
      <c r="T636" t="s">
        <v>88</v>
      </c>
      <c r="U636" t="b">
        <v>0</v>
      </c>
      <c r="V636" t="s">
        <v>117</v>
      </c>
      <c r="W636" s="1">
        <v>44508.804293981484</v>
      </c>
      <c r="X636">
        <v>82</v>
      </c>
      <c r="Y636">
        <v>21</v>
      </c>
      <c r="Z636">
        <v>0</v>
      </c>
      <c r="AA636">
        <v>21</v>
      </c>
      <c r="AB636">
        <v>0</v>
      </c>
      <c r="AC636">
        <v>2</v>
      </c>
      <c r="AD636">
        <v>7</v>
      </c>
      <c r="AE636">
        <v>0</v>
      </c>
      <c r="AF636">
        <v>0</v>
      </c>
      <c r="AG636">
        <v>0</v>
      </c>
      <c r="AH636" t="s">
        <v>606</v>
      </c>
      <c r="AI636" s="1">
        <v>44509.599120370367</v>
      </c>
      <c r="AJ636">
        <v>152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7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>
      <c r="A637" t="s">
        <v>1434</v>
      </c>
      <c r="B637" t="s">
        <v>80</v>
      </c>
      <c r="C637" t="s">
        <v>1432</v>
      </c>
      <c r="D637" t="s">
        <v>82</v>
      </c>
      <c r="E637" s="2" t="str">
        <f>HYPERLINK("capsilon://?command=openfolder&amp;siteaddress=FAM.docvelocity-na8.net&amp;folderid=FX7984699F-85D2-44BA-2ACC-F3B2778069EA","FX2111614")</f>
        <v>FX2111614</v>
      </c>
      <c r="F637" t="s">
        <v>19</v>
      </c>
      <c r="G637" t="s">
        <v>19</v>
      </c>
      <c r="H637" t="s">
        <v>83</v>
      </c>
      <c r="I637" t="s">
        <v>1435</v>
      </c>
      <c r="J637">
        <v>41</v>
      </c>
      <c r="K637" t="s">
        <v>85</v>
      </c>
      <c r="L637" t="s">
        <v>86</v>
      </c>
      <c r="M637" t="s">
        <v>87</v>
      </c>
      <c r="N637">
        <v>2</v>
      </c>
      <c r="O637" s="1">
        <v>44508.789710648147</v>
      </c>
      <c r="P637" s="1">
        <v>44509.601041666669</v>
      </c>
      <c r="Q637">
        <v>69592</v>
      </c>
      <c r="R637">
        <v>507</v>
      </c>
      <c r="S637" t="b">
        <v>0</v>
      </c>
      <c r="T637" t="s">
        <v>88</v>
      </c>
      <c r="U637" t="b">
        <v>0</v>
      </c>
      <c r="V637" t="s">
        <v>218</v>
      </c>
      <c r="W637" s="1">
        <v>44508.807430555556</v>
      </c>
      <c r="X637">
        <v>274</v>
      </c>
      <c r="Y637">
        <v>36</v>
      </c>
      <c r="Z637">
        <v>0</v>
      </c>
      <c r="AA637">
        <v>36</v>
      </c>
      <c r="AB637">
        <v>0</v>
      </c>
      <c r="AC637">
        <v>9</v>
      </c>
      <c r="AD637">
        <v>5</v>
      </c>
      <c r="AE637">
        <v>0</v>
      </c>
      <c r="AF637">
        <v>0</v>
      </c>
      <c r="AG637">
        <v>0</v>
      </c>
      <c r="AH637" t="s">
        <v>106</v>
      </c>
      <c r="AI637" s="1">
        <v>44509.601041666669</v>
      </c>
      <c r="AJ637">
        <v>233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5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>
      <c r="A638" t="s">
        <v>1436</v>
      </c>
      <c r="B638" t="s">
        <v>80</v>
      </c>
      <c r="C638" t="s">
        <v>1437</v>
      </c>
      <c r="D638" t="s">
        <v>82</v>
      </c>
      <c r="E638" s="2" t="str">
        <f>HYPERLINK("capsilon://?command=openfolder&amp;siteaddress=FAM.docvelocity-na8.net&amp;folderid=FX17A60406-0EC2-C1C1-563E-A4F6942F3E78","FX21113901")</f>
        <v>FX21113901</v>
      </c>
      <c r="F638" t="s">
        <v>19</v>
      </c>
      <c r="G638" t="s">
        <v>19</v>
      </c>
      <c r="H638" t="s">
        <v>83</v>
      </c>
      <c r="I638" t="s">
        <v>1438</v>
      </c>
      <c r="J638">
        <v>160</v>
      </c>
      <c r="K638" t="s">
        <v>85</v>
      </c>
      <c r="L638" t="s">
        <v>86</v>
      </c>
      <c r="M638" t="s">
        <v>87</v>
      </c>
      <c r="N638">
        <v>1</v>
      </c>
      <c r="O638" s="1">
        <v>44508.791597222225</v>
      </c>
      <c r="P638" s="1">
        <v>44509.205405092594</v>
      </c>
      <c r="Q638">
        <v>34427</v>
      </c>
      <c r="R638">
        <v>1326</v>
      </c>
      <c r="S638" t="b">
        <v>0</v>
      </c>
      <c r="T638" t="s">
        <v>88</v>
      </c>
      <c r="U638" t="b">
        <v>0</v>
      </c>
      <c r="V638" t="s">
        <v>190</v>
      </c>
      <c r="W638" s="1">
        <v>44509.205405092594</v>
      </c>
      <c r="X638">
        <v>1119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160</v>
      </c>
      <c r="AE638">
        <v>136</v>
      </c>
      <c r="AF638">
        <v>0</v>
      </c>
      <c r="AG638">
        <v>8</v>
      </c>
      <c r="AH638" t="s">
        <v>88</v>
      </c>
      <c r="AI638" t="s">
        <v>88</v>
      </c>
      <c r="AJ638" t="s">
        <v>88</v>
      </c>
      <c r="AK638" t="s">
        <v>88</v>
      </c>
      <c r="AL638" t="s">
        <v>88</v>
      </c>
      <c r="AM638" t="s">
        <v>88</v>
      </c>
      <c r="AN638" t="s">
        <v>88</v>
      </c>
      <c r="AO638" t="s">
        <v>88</v>
      </c>
      <c r="AP638" t="s">
        <v>88</v>
      </c>
      <c r="AQ638" t="s">
        <v>88</v>
      </c>
      <c r="AR638" t="s">
        <v>88</v>
      </c>
      <c r="AS638" t="s">
        <v>88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>
      <c r="A639" t="s">
        <v>1439</v>
      </c>
      <c r="B639" t="s">
        <v>80</v>
      </c>
      <c r="C639" t="s">
        <v>1440</v>
      </c>
      <c r="D639" t="s">
        <v>82</v>
      </c>
      <c r="E639" s="2" t="str">
        <f>HYPERLINK("capsilon://?command=openfolder&amp;siteaddress=FAM.docvelocity-na8.net&amp;folderid=FX266836BB-9713-9CF5-5F24-811FB413B12C","FX21113331")</f>
        <v>FX21113331</v>
      </c>
      <c r="F639" t="s">
        <v>19</v>
      </c>
      <c r="G639" t="s">
        <v>19</v>
      </c>
      <c r="H639" t="s">
        <v>83</v>
      </c>
      <c r="I639" t="s">
        <v>1441</v>
      </c>
      <c r="J639">
        <v>28</v>
      </c>
      <c r="K639" t="s">
        <v>85</v>
      </c>
      <c r="L639" t="s">
        <v>86</v>
      </c>
      <c r="M639" t="s">
        <v>87</v>
      </c>
      <c r="N639">
        <v>1</v>
      </c>
      <c r="O639" s="1">
        <v>44508.816493055558</v>
      </c>
      <c r="P639" s="1">
        <v>44509.216886574075</v>
      </c>
      <c r="Q639">
        <v>33532</v>
      </c>
      <c r="R639">
        <v>1062</v>
      </c>
      <c r="S639" t="b">
        <v>0</v>
      </c>
      <c r="T639" t="s">
        <v>88</v>
      </c>
      <c r="U639" t="b">
        <v>0</v>
      </c>
      <c r="V639" t="s">
        <v>190</v>
      </c>
      <c r="W639" s="1">
        <v>44509.216886574075</v>
      </c>
      <c r="X639">
        <v>947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28</v>
      </c>
      <c r="AE639">
        <v>21</v>
      </c>
      <c r="AF639">
        <v>0</v>
      </c>
      <c r="AG639">
        <v>3</v>
      </c>
      <c r="AH639" t="s">
        <v>88</v>
      </c>
      <c r="AI639" t="s">
        <v>88</v>
      </c>
      <c r="AJ639" t="s">
        <v>88</v>
      </c>
      <c r="AK639" t="s">
        <v>88</v>
      </c>
      <c r="AL639" t="s">
        <v>88</v>
      </c>
      <c r="AM639" t="s">
        <v>88</v>
      </c>
      <c r="AN639" t="s">
        <v>88</v>
      </c>
      <c r="AO639" t="s">
        <v>88</v>
      </c>
      <c r="AP639" t="s">
        <v>88</v>
      </c>
      <c r="AQ639" t="s">
        <v>88</v>
      </c>
      <c r="AR639" t="s">
        <v>88</v>
      </c>
      <c r="AS639" t="s">
        <v>88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>
      <c r="A640" t="s">
        <v>1442</v>
      </c>
      <c r="B640" t="s">
        <v>80</v>
      </c>
      <c r="C640" t="s">
        <v>1440</v>
      </c>
      <c r="D640" t="s">
        <v>82</v>
      </c>
      <c r="E640" s="2" t="str">
        <f>HYPERLINK("capsilon://?command=openfolder&amp;siteaddress=FAM.docvelocity-na8.net&amp;folderid=FX266836BB-9713-9CF5-5F24-811FB413B12C","FX21113331")</f>
        <v>FX21113331</v>
      </c>
      <c r="F640" t="s">
        <v>19</v>
      </c>
      <c r="G640" t="s">
        <v>19</v>
      </c>
      <c r="H640" t="s">
        <v>83</v>
      </c>
      <c r="I640" t="s">
        <v>1443</v>
      </c>
      <c r="J640">
        <v>46</v>
      </c>
      <c r="K640" t="s">
        <v>85</v>
      </c>
      <c r="L640" t="s">
        <v>86</v>
      </c>
      <c r="M640" t="s">
        <v>87</v>
      </c>
      <c r="N640">
        <v>1</v>
      </c>
      <c r="O640" s="1">
        <v>44508.816817129627</v>
      </c>
      <c r="P640" s="1">
        <v>44509.240081018521</v>
      </c>
      <c r="Q640">
        <v>36397</v>
      </c>
      <c r="R640">
        <v>173</v>
      </c>
      <c r="S640" t="b">
        <v>0</v>
      </c>
      <c r="T640" t="s">
        <v>88</v>
      </c>
      <c r="U640" t="b">
        <v>0</v>
      </c>
      <c r="V640" t="s">
        <v>190</v>
      </c>
      <c r="W640" s="1">
        <v>44509.240081018521</v>
      </c>
      <c r="X640">
        <v>83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46</v>
      </c>
      <c r="AE640">
        <v>41</v>
      </c>
      <c r="AF640">
        <v>0</v>
      </c>
      <c r="AG640">
        <v>2</v>
      </c>
      <c r="AH640" t="s">
        <v>88</v>
      </c>
      <c r="AI640" t="s">
        <v>88</v>
      </c>
      <c r="AJ640" t="s">
        <v>88</v>
      </c>
      <c r="AK640" t="s">
        <v>88</v>
      </c>
      <c r="AL640" t="s">
        <v>88</v>
      </c>
      <c r="AM640" t="s">
        <v>88</v>
      </c>
      <c r="AN640" t="s">
        <v>88</v>
      </c>
      <c r="AO640" t="s">
        <v>88</v>
      </c>
      <c r="AP640" t="s">
        <v>88</v>
      </c>
      <c r="AQ640" t="s">
        <v>88</v>
      </c>
      <c r="AR640" t="s">
        <v>88</v>
      </c>
      <c r="AS640" t="s">
        <v>88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>
      <c r="A641" t="s">
        <v>1444</v>
      </c>
      <c r="B641" t="s">
        <v>80</v>
      </c>
      <c r="C641" t="s">
        <v>1445</v>
      </c>
      <c r="D641" t="s">
        <v>82</v>
      </c>
      <c r="E641" s="2" t="str">
        <f>HYPERLINK("capsilon://?command=openfolder&amp;siteaddress=FAM.docvelocity-na8.net&amp;folderid=FX8CFB78FF-407B-AEA6-E063-166FFA81026A","FX21114147")</f>
        <v>FX21114147</v>
      </c>
      <c r="F641" t="s">
        <v>19</v>
      </c>
      <c r="G641" t="s">
        <v>19</v>
      </c>
      <c r="H641" t="s">
        <v>83</v>
      </c>
      <c r="I641" t="s">
        <v>1446</v>
      </c>
      <c r="J641">
        <v>60</v>
      </c>
      <c r="K641" t="s">
        <v>85</v>
      </c>
      <c r="L641" t="s">
        <v>86</v>
      </c>
      <c r="M641" t="s">
        <v>87</v>
      </c>
      <c r="N641">
        <v>1</v>
      </c>
      <c r="O641" s="1">
        <v>44508.830381944441</v>
      </c>
      <c r="P641" s="1">
        <v>44509.244976851849</v>
      </c>
      <c r="Q641">
        <v>35282</v>
      </c>
      <c r="R641">
        <v>539</v>
      </c>
      <c r="S641" t="b">
        <v>0</v>
      </c>
      <c r="T641" t="s">
        <v>88</v>
      </c>
      <c r="U641" t="b">
        <v>0</v>
      </c>
      <c r="V641" t="s">
        <v>190</v>
      </c>
      <c r="W641" s="1">
        <v>44509.244976851849</v>
      </c>
      <c r="X641">
        <v>422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60</v>
      </c>
      <c r="AE641">
        <v>48</v>
      </c>
      <c r="AF641">
        <v>0</v>
      </c>
      <c r="AG641">
        <v>4</v>
      </c>
      <c r="AH641" t="s">
        <v>88</v>
      </c>
      <c r="AI641" t="s">
        <v>88</v>
      </c>
      <c r="AJ641" t="s">
        <v>88</v>
      </c>
      <c r="AK641" t="s">
        <v>88</v>
      </c>
      <c r="AL641" t="s">
        <v>88</v>
      </c>
      <c r="AM641" t="s">
        <v>88</v>
      </c>
      <c r="AN641" t="s">
        <v>88</v>
      </c>
      <c r="AO641" t="s">
        <v>88</v>
      </c>
      <c r="AP641" t="s">
        <v>88</v>
      </c>
      <c r="AQ641" t="s">
        <v>88</v>
      </c>
      <c r="AR641" t="s">
        <v>88</v>
      </c>
      <c r="AS641" t="s">
        <v>88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>
      <c r="A642" t="s">
        <v>1447</v>
      </c>
      <c r="B642" t="s">
        <v>80</v>
      </c>
      <c r="C642" t="s">
        <v>1448</v>
      </c>
      <c r="D642" t="s">
        <v>82</v>
      </c>
      <c r="E642" s="2" t="str">
        <f>HYPERLINK("capsilon://?command=openfolder&amp;siteaddress=FAM.docvelocity-na8.net&amp;folderid=FXEB86B98F-C6C5-D274-B439-F3B307A9D8DC","FX21114060")</f>
        <v>FX21114060</v>
      </c>
      <c r="F642" t="s">
        <v>19</v>
      </c>
      <c r="G642" t="s">
        <v>19</v>
      </c>
      <c r="H642" t="s">
        <v>83</v>
      </c>
      <c r="I642" t="s">
        <v>1449</v>
      </c>
      <c r="J642">
        <v>101</v>
      </c>
      <c r="K642" t="s">
        <v>85</v>
      </c>
      <c r="L642" t="s">
        <v>86</v>
      </c>
      <c r="M642" t="s">
        <v>87</v>
      </c>
      <c r="N642">
        <v>1</v>
      </c>
      <c r="O642" s="1">
        <v>44508.831597222219</v>
      </c>
      <c r="P642" s="1">
        <v>44509.247037037036</v>
      </c>
      <c r="Q642">
        <v>35633</v>
      </c>
      <c r="R642">
        <v>261</v>
      </c>
      <c r="S642" t="b">
        <v>0</v>
      </c>
      <c r="T642" t="s">
        <v>88</v>
      </c>
      <c r="U642" t="b">
        <v>0</v>
      </c>
      <c r="V642" t="s">
        <v>190</v>
      </c>
      <c r="W642" s="1">
        <v>44509.247037037036</v>
      </c>
      <c r="X642">
        <v>178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101</v>
      </c>
      <c r="AE642">
        <v>0</v>
      </c>
      <c r="AF642">
        <v>0</v>
      </c>
      <c r="AG642">
        <v>5</v>
      </c>
      <c r="AH642" t="s">
        <v>88</v>
      </c>
      <c r="AI642" t="s">
        <v>88</v>
      </c>
      <c r="AJ642" t="s">
        <v>88</v>
      </c>
      <c r="AK642" t="s">
        <v>88</v>
      </c>
      <c r="AL642" t="s">
        <v>88</v>
      </c>
      <c r="AM642" t="s">
        <v>88</v>
      </c>
      <c r="AN642" t="s">
        <v>88</v>
      </c>
      <c r="AO642" t="s">
        <v>88</v>
      </c>
      <c r="AP642" t="s">
        <v>88</v>
      </c>
      <c r="AQ642" t="s">
        <v>88</v>
      </c>
      <c r="AR642" t="s">
        <v>88</v>
      </c>
      <c r="AS642" t="s">
        <v>88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>
      <c r="A643" t="s">
        <v>1450</v>
      </c>
      <c r="B643" t="s">
        <v>80</v>
      </c>
      <c r="C643" t="s">
        <v>1451</v>
      </c>
      <c r="D643" t="s">
        <v>82</v>
      </c>
      <c r="E643" s="2" t="str">
        <f>HYPERLINK("capsilon://?command=openfolder&amp;siteaddress=FAM.docvelocity-na8.net&amp;folderid=FX8C6F7940-C8C5-E739-D52B-C9CB9F46DAAF","FX21113587")</f>
        <v>FX21113587</v>
      </c>
      <c r="F643" t="s">
        <v>19</v>
      </c>
      <c r="G643" t="s">
        <v>19</v>
      </c>
      <c r="H643" t="s">
        <v>83</v>
      </c>
      <c r="I643" t="s">
        <v>1452</v>
      </c>
      <c r="J643">
        <v>116</v>
      </c>
      <c r="K643" t="s">
        <v>85</v>
      </c>
      <c r="L643" t="s">
        <v>86</v>
      </c>
      <c r="M643" t="s">
        <v>87</v>
      </c>
      <c r="N643">
        <v>1</v>
      </c>
      <c r="O643" s="1">
        <v>44508.849803240744</v>
      </c>
      <c r="P643" s="1">
        <v>44509.249872685185</v>
      </c>
      <c r="Q643">
        <v>34130</v>
      </c>
      <c r="R643">
        <v>436</v>
      </c>
      <c r="S643" t="b">
        <v>0</v>
      </c>
      <c r="T643" t="s">
        <v>88</v>
      </c>
      <c r="U643" t="b">
        <v>0</v>
      </c>
      <c r="V643" t="s">
        <v>190</v>
      </c>
      <c r="W643" s="1">
        <v>44509.249872685185</v>
      </c>
      <c r="X643">
        <v>230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116</v>
      </c>
      <c r="AE643">
        <v>104</v>
      </c>
      <c r="AF643">
        <v>0</v>
      </c>
      <c r="AG643">
        <v>4</v>
      </c>
      <c r="AH643" t="s">
        <v>88</v>
      </c>
      <c r="AI643" t="s">
        <v>88</v>
      </c>
      <c r="AJ643" t="s">
        <v>88</v>
      </c>
      <c r="AK643" t="s">
        <v>88</v>
      </c>
      <c r="AL643" t="s">
        <v>88</v>
      </c>
      <c r="AM643" t="s">
        <v>88</v>
      </c>
      <c r="AN643" t="s">
        <v>88</v>
      </c>
      <c r="AO643" t="s">
        <v>88</v>
      </c>
      <c r="AP643" t="s">
        <v>88</v>
      </c>
      <c r="AQ643" t="s">
        <v>88</v>
      </c>
      <c r="AR643" t="s">
        <v>88</v>
      </c>
      <c r="AS643" t="s">
        <v>88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>
      <c r="A644" t="s">
        <v>1453</v>
      </c>
      <c r="B644" t="s">
        <v>80</v>
      </c>
      <c r="C644" t="s">
        <v>1454</v>
      </c>
      <c r="D644" t="s">
        <v>82</v>
      </c>
      <c r="E644" s="2" t="str">
        <f>HYPERLINK("capsilon://?command=openfolder&amp;siteaddress=FAM.docvelocity-na8.net&amp;folderid=FXD8152D85-9036-5D4D-8BAC-946BBD427FB4","FX21113538")</f>
        <v>FX21113538</v>
      </c>
      <c r="F644" t="s">
        <v>19</v>
      </c>
      <c r="G644" t="s">
        <v>19</v>
      </c>
      <c r="H644" t="s">
        <v>83</v>
      </c>
      <c r="I644" t="s">
        <v>1455</v>
      </c>
      <c r="J644">
        <v>78</v>
      </c>
      <c r="K644" t="s">
        <v>85</v>
      </c>
      <c r="L644" t="s">
        <v>86</v>
      </c>
      <c r="M644" t="s">
        <v>87</v>
      </c>
      <c r="N644">
        <v>2</v>
      </c>
      <c r="O644" s="1">
        <v>44508.852627314816</v>
      </c>
      <c r="P644" s="1">
        <v>44509.601203703707</v>
      </c>
      <c r="Q644">
        <v>63796</v>
      </c>
      <c r="R644">
        <v>881</v>
      </c>
      <c r="S644" t="b">
        <v>0</v>
      </c>
      <c r="T644" t="s">
        <v>88</v>
      </c>
      <c r="U644" t="b">
        <v>0</v>
      </c>
      <c r="V644" t="s">
        <v>388</v>
      </c>
      <c r="W644" s="1">
        <v>44509.15347222222</v>
      </c>
      <c r="X644">
        <v>646</v>
      </c>
      <c r="Y644">
        <v>66</v>
      </c>
      <c r="Z644">
        <v>0</v>
      </c>
      <c r="AA644">
        <v>66</v>
      </c>
      <c r="AB644">
        <v>0</v>
      </c>
      <c r="AC644">
        <v>45</v>
      </c>
      <c r="AD644">
        <v>12</v>
      </c>
      <c r="AE644">
        <v>0</v>
      </c>
      <c r="AF644">
        <v>0</v>
      </c>
      <c r="AG644">
        <v>0</v>
      </c>
      <c r="AH644" t="s">
        <v>118</v>
      </c>
      <c r="AI644" s="1">
        <v>44509.601203703707</v>
      </c>
      <c r="AJ644">
        <v>221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12</v>
      </c>
      <c r="AQ644">
        <v>0</v>
      </c>
      <c r="AR644">
        <v>0</v>
      </c>
      <c r="AS644">
        <v>0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>
      <c r="A645" t="s">
        <v>1456</v>
      </c>
      <c r="B645" t="s">
        <v>80</v>
      </c>
      <c r="C645" t="s">
        <v>1457</v>
      </c>
      <c r="D645" t="s">
        <v>82</v>
      </c>
      <c r="E645" s="2" t="str">
        <f>HYPERLINK("capsilon://?command=openfolder&amp;siteaddress=FAM.docvelocity-na8.net&amp;folderid=FXEAC6544A-52C1-5709-C755-6C10164ABEC7","FX21112669")</f>
        <v>FX21112669</v>
      </c>
      <c r="F645" t="s">
        <v>19</v>
      </c>
      <c r="G645" t="s">
        <v>19</v>
      </c>
      <c r="H645" t="s">
        <v>83</v>
      </c>
      <c r="I645" t="s">
        <v>1458</v>
      </c>
      <c r="J645">
        <v>120</v>
      </c>
      <c r="K645" t="s">
        <v>85</v>
      </c>
      <c r="L645" t="s">
        <v>86</v>
      </c>
      <c r="M645" t="s">
        <v>87</v>
      </c>
      <c r="N645">
        <v>1</v>
      </c>
      <c r="O645" s="1">
        <v>44508.869988425926</v>
      </c>
      <c r="P645" s="1">
        <v>44509.295925925922</v>
      </c>
      <c r="Q645">
        <v>35030</v>
      </c>
      <c r="R645">
        <v>1771</v>
      </c>
      <c r="S645" t="b">
        <v>0</v>
      </c>
      <c r="T645" t="s">
        <v>88</v>
      </c>
      <c r="U645" t="b">
        <v>0</v>
      </c>
      <c r="V645" t="s">
        <v>190</v>
      </c>
      <c r="W645" s="1">
        <v>44509.295925925922</v>
      </c>
      <c r="X645">
        <v>1612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120</v>
      </c>
      <c r="AE645">
        <v>103</v>
      </c>
      <c r="AF645">
        <v>0</v>
      </c>
      <c r="AG645">
        <v>8</v>
      </c>
      <c r="AH645" t="s">
        <v>88</v>
      </c>
      <c r="AI645" t="s">
        <v>88</v>
      </c>
      <c r="AJ645" t="s">
        <v>88</v>
      </c>
      <c r="AK645" t="s">
        <v>88</v>
      </c>
      <c r="AL645" t="s">
        <v>88</v>
      </c>
      <c r="AM645" t="s">
        <v>88</v>
      </c>
      <c r="AN645" t="s">
        <v>88</v>
      </c>
      <c r="AO645" t="s">
        <v>88</v>
      </c>
      <c r="AP645" t="s">
        <v>88</v>
      </c>
      <c r="AQ645" t="s">
        <v>88</v>
      </c>
      <c r="AR645" t="s">
        <v>88</v>
      </c>
      <c r="AS645" t="s">
        <v>88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>
      <c r="A646" t="s">
        <v>1459</v>
      </c>
      <c r="B646" t="s">
        <v>80</v>
      </c>
      <c r="C646" t="s">
        <v>1429</v>
      </c>
      <c r="D646" t="s">
        <v>82</v>
      </c>
      <c r="E646" s="2" t="str">
        <f>HYPERLINK("capsilon://?command=openfolder&amp;siteaddress=FAM.docvelocity-na8.net&amp;folderid=FXD4097EE5-51A1-4486-41BC-D37B79A3C2B3","FX2111347")</f>
        <v>FX2111347</v>
      </c>
      <c r="F646" t="s">
        <v>19</v>
      </c>
      <c r="G646" t="s">
        <v>19</v>
      </c>
      <c r="H646" t="s">
        <v>83</v>
      </c>
      <c r="I646" t="s">
        <v>1460</v>
      </c>
      <c r="J646">
        <v>37</v>
      </c>
      <c r="K646" t="s">
        <v>85</v>
      </c>
      <c r="L646" t="s">
        <v>86</v>
      </c>
      <c r="M646" t="s">
        <v>87</v>
      </c>
      <c r="N646">
        <v>1</v>
      </c>
      <c r="O646" s="1">
        <v>44508.876400462963</v>
      </c>
      <c r="P646" s="1">
        <v>44509.301678240743</v>
      </c>
      <c r="Q646">
        <v>36158</v>
      </c>
      <c r="R646">
        <v>586</v>
      </c>
      <c r="S646" t="b">
        <v>0</v>
      </c>
      <c r="T646" t="s">
        <v>88</v>
      </c>
      <c r="U646" t="b">
        <v>0</v>
      </c>
      <c r="V646" t="s">
        <v>190</v>
      </c>
      <c r="W646" s="1">
        <v>44509.301678240743</v>
      </c>
      <c r="X646">
        <v>496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37</v>
      </c>
      <c r="AE646">
        <v>32</v>
      </c>
      <c r="AF646">
        <v>0</v>
      </c>
      <c r="AG646">
        <v>2</v>
      </c>
      <c r="AH646" t="s">
        <v>88</v>
      </c>
      <c r="AI646" t="s">
        <v>88</v>
      </c>
      <c r="AJ646" t="s">
        <v>88</v>
      </c>
      <c r="AK646" t="s">
        <v>88</v>
      </c>
      <c r="AL646" t="s">
        <v>88</v>
      </c>
      <c r="AM646" t="s">
        <v>88</v>
      </c>
      <c r="AN646" t="s">
        <v>88</v>
      </c>
      <c r="AO646" t="s">
        <v>88</v>
      </c>
      <c r="AP646" t="s">
        <v>88</v>
      </c>
      <c r="AQ646" t="s">
        <v>88</v>
      </c>
      <c r="AR646" t="s">
        <v>88</v>
      </c>
      <c r="AS646" t="s">
        <v>88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>
      <c r="A647" t="s">
        <v>1461</v>
      </c>
      <c r="B647" t="s">
        <v>80</v>
      </c>
      <c r="C647" t="s">
        <v>1462</v>
      </c>
      <c r="D647" t="s">
        <v>82</v>
      </c>
      <c r="E647" s="2" t="str">
        <f>HYPERLINK("capsilon://?command=openfolder&amp;siteaddress=FAM.docvelocity-na8.net&amp;folderid=FX002DAF09-06A7-534B-9255-F76E2FDE7510","FX21112342")</f>
        <v>FX21112342</v>
      </c>
      <c r="F647" t="s">
        <v>19</v>
      </c>
      <c r="G647" t="s">
        <v>19</v>
      </c>
      <c r="H647" t="s">
        <v>83</v>
      </c>
      <c r="I647" t="s">
        <v>1463</v>
      </c>
      <c r="J647">
        <v>28</v>
      </c>
      <c r="K647" t="s">
        <v>85</v>
      </c>
      <c r="L647" t="s">
        <v>86</v>
      </c>
      <c r="M647" t="s">
        <v>87</v>
      </c>
      <c r="N647">
        <v>2</v>
      </c>
      <c r="O647" s="1">
        <v>44508.90115740741</v>
      </c>
      <c r="P647" s="1">
        <v>44509.601574074077</v>
      </c>
      <c r="Q647">
        <v>59832</v>
      </c>
      <c r="R647">
        <v>684</v>
      </c>
      <c r="S647" t="b">
        <v>0</v>
      </c>
      <c r="T647" t="s">
        <v>88</v>
      </c>
      <c r="U647" t="b">
        <v>0</v>
      </c>
      <c r="V647" t="s">
        <v>388</v>
      </c>
      <c r="W647" s="1">
        <v>44509.160219907404</v>
      </c>
      <c r="X647">
        <v>473</v>
      </c>
      <c r="Y647">
        <v>21</v>
      </c>
      <c r="Z647">
        <v>0</v>
      </c>
      <c r="AA647">
        <v>21</v>
      </c>
      <c r="AB647">
        <v>0</v>
      </c>
      <c r="AC647">
        <v>15</v>
      </c>
      <c r="AD647">
        <v>7</v>
      </c>
      <c r="AE647">
        <v>0</v>
      </c>
      <c r="AF647">
        <v>0</v>
      </c>
      <c r="AG647">
        <v>0</v>
      </c>
      <c r="AH647" t="s">
        <v>606</v>
      </c>
      <c r="AI647" s="1">
        <v>44509.601574074077</v>
      </c>
      <c r="AJ647">
        <v>211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7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>
      <c r="A648" t="s">
        <v>1464</v>
      </c>
      <c r="B648" t="s">
        <v>80</v>
      </c>
      <c r="C648" t="s">
        <v>1462</v>
      </c>
      <c r="D648" t="s">
        <v>82</v>
      </c>
      <c r="E648" s="2" t="str">
        <f>HYPERLINK("capsilon://?command=openfolder&amp;siteaddress=FAM.docvelocity-na8.net&amp;folderid=FX002DAF09-06A7-534B-9255-F76E2FDE7510","FX21112342")</f>
        <v>FX21112342</v>
      </c>
      <c r="F648" t="s">
        <v>19</v>
      </c>
      <c r="G648" t="s">
        <v>19</v>
      </c>
      <c r="H648" t="s">
        <v>83</v>
      </c>
      <c r="I648" t="s">
        <v>1465</v>
      </c>
      <c r="J648">
        <v>38</v>
      </c>
      <c r="K648" t="s">
        <v>85</v>
      </c>
      <c r="L648" t="s">
        <v>86</v>
      </c>
      <c r="M648" t="s">
        <v>87</v>
      </c>
      <c r="N648">
        <v>2</v>
      </c>
      <c r="O648" s="1">
        <v>44508.901886574073</v>
      </c>
      <c r="P648" s="1">
        <v>44509.603784722225</v>
      </c>
      <c r="Q648">
        <v>59899</v>
      </c>
      <c r="R648">
        <v>745</v>
      </c>
      <c r="S648" t="b">
        <v>0</v>
      </c>
      <c r="T648" t="s">
        <v>88</v>
      </c>
      <c r="U648" t="b">
        <v>0</v>
      </c>
      <c r="V648" t="s">
        <v>89</v>
      </c>
      <c r="W648" s="1">
        <v>44509.161736111113</v>
      </c>
      <c r="X648">
        <v>509</v>
      </c>
      <c r="Y648">
        <v>37</v>
      </c>
      <c r="Z648">
        <v>0</v>
      </c>
      <c r="AA648">
        <v>37</v>
      </c>
      <c r="AB648">
        <v>0</v>
      </c>
      <c r="AC648">
        <v>30</v>
      </c>
      <c r="AD648">
        <v>1</v>
      </c>
      <c r="AE648">
        <v>0</v>
      </c>
      <c r="AF648">
        <v>0</v>
      </c>
      <c r="AG648">
        <v>0</v>
      </c>
      <c r="AH648" t="s">
        <v>106</v>
      </c>
      <c r="AI648" s="1">
        <v>44509.603784722225</v>
      </c>
      <c r="AJ648">
        <v>236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>
      <c r="A649" t="s">
        <v>1466</v>
      </c>
      <c r="B649" t="s">
        <v>80</v>
      </c>
      <c r="C649" t="s">
        <v>1462</v>
      </c>
      <c r="D649" t="s">
        <v>82</v>
      </c>
      <c r="E649" s="2" t="str">
        <f>HYPERLINK("capsilon://?command=openfolder&amp;siteaddress=FAM.docvelocity-na8.net&amp;folderid=FX002DAF09-06A7-534B-9255-F76E2FDE7510","FX21112342")</f>
        <v>FX21112342</v>
      </c>
      <c r="F649" t="s">
        <v>19</v>
      </c>
      <c r="G649" t="s">
        <v>19</v>
      </c>
      <c r="H649" t="s">
        <v>83</v>
      </c>
      <c r="I649" t="s">
        <v>1467</v>
      </c>
      <c r="J649">
        <v>28</v>
      </c>
      <c r="K649" t="s">
        <v>85</v>
      </c>
      <c r="L649" t="s">
        <v>86</v>
      </c>
      <c r="M649" t="s">
        <v>87</v>
      </c>
      <c r="N649">
        <v>2</v>
      </c>
      <c r="O649" s="1">
        <v>44508.902048611111</v>
      </c>
      <c r="P649" s="1">
        <v>44509.602673611109</v>
      </c>
      <c r="Q649">
        <v>59864</v>
      </c>
      <c r="R649">
        <v>670</v>
      </c>
      <c r="S649" t="b">
        <v>0</v>
      </c>
      <c r="T649" t="s">
        <v>88</v>
      </c>
      <c r="U649" t="b">
        <v>0</v>
      </c>
      <c r="V649" t="s">
        <v>98</v>
      </c>
      <c r="W649" s="1">
        <v>44509.163900462961</v>
      </c>
      <c r="X649">
        <v>544</v>
      </c>
      <c r="Y649">
        <v>21</v>
      </c>
      <c r="Z649">
        <v>0</v>
      </c>
      <c r="AA649">
        <v>21</v>
      </c>
      <c r="AB649">
        <v>0</v>
      </c>
      <c r="AC649">
        <v>17</v>
      </c>
      <c r="AD649">
        <v>7</v>
      </c>
      <c r="AE649">
        <v>0</v>
      </c>
      <c r="AF649">
        <v>0</v>
      </c>
      <c r="AG649">
        <v>0</v>
      </c>
      <c r="AH649" t="s">
        <v>118</v>
      </c>
      <c r="AI649" s="1">
        <v>44509.602673611109</v>
      </c>
      <c r="AJ649">
        <v>126</v>
      </c>
      <c r="AK649">
        <v>1</v>
      </c>
      <c r="AL649">
        <v>0</v>
      </c>
      <c r="AM649">
        <v>1</v>
      </c>
      <c r="AN649">
        <v>0</v>
      </c>
      <c r="AO649">
        <v>1</v>
      </c>
      <c r="AP649">
        <v>6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>
      <c r="A650" t="s">
        <v>1468</v>
      </c>
      <c r="B650" t="s">
        <v>80</v>
      </c>
      <c r="C650" t="s">
        <v>1462</v>
      </c>
      <c r="D650" t="s">
        <v>82</v>
      </c>
      <c r="E650" s="2" t="str">
        <f>HYPERLINK("capsilon://?command=openfolder&amp;siteaddress=FAM.docvelocity-na8.net&amp;folderid=FX002DAF09-06A7-534B-9255-F76E2FDE7510","FX21112342")</f>
        <v>FX21112342</v>
      </c>
      <c r="F650" t="s">
        <v>19</v>
      </c>
      <c r="G650" t="s">
        <v>19</v>
      </c>
      <c r="H650" t="s">
        <v>83</v>
      </c>
      <c r="I650" t="s">
        <v>1469</v>
      </c>
      <c r="J650">
        <v>38</v>
      </c>
      <c r="K650" t="s">
        <v>85</v>
      </c>
      <c r="L650" t="s">
        <v>86</v>
      </c>
      <c r="M650" t="s">
        <v>87</v>
      </c>
      <c r="N650">
        <v>2</v>
      </c>
      <c r="O650" s="1">
        <v>44508.902812499997</v>
      </c>
      <c r="P650" s="1">
        <v>44509.604780092595</v>
      </c>
      <c r="Q650">
        <v>60120</v>
      </c>
      <c r="R650">
        <v>530</v>
      </c>
      <c r="S650" t="b">
        <v>0</v>
      </c>
      <c r="T650" t="s">
        <v>88</v>
      </c>
      <c r="U650" t="b">
        <v>0</v>
      </c>
      <c r="V650" t="s">
        <v>388</v>
      </c>
      <c r="W650" s="1">
        <v>44509.163159722222</v>
      </c>
      <c r="X650">
        <v>254</v>
      </c>
      <c r="Y650">
        <v>37</v>
      </c>
      <c r="Z650">
        <v>0</v>
      </c>
      <c r="AA650">
        <v>37</v>
      </c>
      <c r="AB650">
        <v>0</v>
      </c>
      <c r="AC650">
        <v>8</v>
      </c>
      <c r="AD650">
        <v>1</v>
      </c>
      <c r="AE650">
        <v>0</v>
      </c>
      <c r="AF650">
        <v>0</v>
      </c>
      <c r="AG650">
        <v>0</v>
      </c>
      <c r="AH650" t="s">
        <v>606</v>
      </c>
      <c r="AI650" s="1">
        <v>44509.604780092595</v>
      </c>
      <c r="AJ650">
        <v>276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>
      <c r="A651" t="s">
        <v>1470</v>
      </c>
      <c r="B651" t="s">
        <v>80</v>
      </c>
      <c r="C651" t="s">
        <v>1462</v>
      </c>
      <c r="D651" t="s">
        <v>82</v>
      </c>
      <c r="E651" s="2" t="str">
        <f>HYPERLINK("capsilon://?command=openfolder&amp;siteaddress=FAM.docvelocity-na8.net&amp;folderid=FX002DAF09-06A7-534B-9255-F76E2FDE7510","FX21112342")</f>
        <v>FX21112342</v>
      </c>
      <c r="F651" t="s">
        <v>19</v>
      </c>
      <c r="G651" t="s">
        <v>19</v>
      </c>
      <c r="H651" t="s">
        <v>83</v>
      </c>
      <c r="I651" t="s">
        <v>1471</v>
      </c>
      <c r="J651">
        <v>67</v>
      </c>
      <c r="K651" t="s">
        <v>85</v>
      </c>
      <c r="L651" t="s">
        <v>86</v>
      </c>
      <c r="M651" t="s">
        <v>87</v>
      </c>
      <c r="N651">
        <v>1</v>
      </c>
      <c r="O651" s="1">
        <v>44508.903483796297</v>
      </c>
      <c r="P651" s="1">
        <v>44509.308148148149</v>
      </c>
      <c r="Q651">
        <v>34094</v>
      </c>
      <c r="R651">
        <v>869</v>
      </c>
      <c r="S651" t="b">
        <v>0</v>
      </c>
      <c r="T651" t="s">
        <v>88</v>
      </c>
      <c r="U651" t="b">
        <v>0</v>
      </c>
      <c r="V651" t="s">
        <v>190</v>
      </c>
      <c r="W651" s="1">
        <v>44509.308148148149</v>
      </c>
      <c r="X651">
        <v>145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67</v>
      </c>
      <c r="AE651">
        <v>62</v>
      </c>
      <c r="AF651">
        <v>0</v>
      </c>
      <c r="AG651">
        <v>2</v>
      </c>
      <c r="AH651" t="s">
        <v>88</v>
      </c>
      <c r="AI651" t="s">
        <v>88</v>
      </c>
      <c r="AJ651" t="s">
        <v>88</v>
      </c>
      <c r="AK651" t="s">
        <v>88</v>
      </c>
      <c r="AL651" t="s">
        <v>88</v>
      </c>
      <c r="AM651" t="s">
        <v>88</v>
      </c>
      <c r="AN651" t="s">
        <v>88</v>
      </c>
      <c r="AO651" t="s">
        <v>88</v>
      </c>
      <c r="AP651" t="s">
        <v>88</v>
      </c>
      <c r="AQ651" t="s">
        <v>88</v>
      </c>
      <c r="AR651" t="s">
        <v>88</v>
      </c>
      <c r="AS651" t="s">
        <v>88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>
      <c r="A652" t="s">
        <v>1472</v>
      </c>
      <c r="B652" t="s">
        <v>80</v>
      </c>
      <c r="C652" t="s">
        <v>1462</v>
      </c>
      <c r="D652" t="s">
        <v>82</v>
      </c>
      <c r="E652" s="2" t="str">
        <f>HYPERLINK("capsilon://?command=openfolder&amp;siteaddress=FAM.docvelocity-na8.net&amp;folderid=FX002DAF09-06A7-534B-9255-F76E2FDE7510","FX21112342")</f>
        <v>FX21112342</v>
      </c>
      <c r="F652" t="s">
        <v>19</v>
      </c>
      <c r="G652" t="s">
        <v>19</v>
      </c>
      <c r="H652" t="s">
        <v>83</v>
      </c>
      <c r="I652" t="s">
        <v>1473</v>
      </c>
      <c r="J652">
        <v>94</v>
      </c>
      <c r="K652" t="s">
        <v>85</v>
      </c>
      <c r="L652" t="s">
        <v>86</v>
      </c>
      <c r="M652" t="s">
        <v>87</v>
      </c>
      <c r="N652">
        <v>1</v>
      </c>
      <c r="O652" s="1">
        <v>44508.904791666668</v>
      </c>
      <c r="P652" s="1">
        <v>44509.310416666667</v>
      </c>
      <c r="Q652">
        <v>34752</v>
      </c>
      <c r="R652">
        <v>294</v>
      </c>
      <c r="S652" t="b">
        <v>0</v>
      </c>
      <c r="T652" t="s">
        <v>88</v>
      </c>
      <c r="U652" t="b">
        <v>0</v>
      </c>
      <c r="V652" t="s">
        <v>190</v>
      </c>
      <c r="W652" s="1">
        <v>44509.310416666667</v>
      </c>
      <c r="X652">
        <v>195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94</v>
      </c>
      <c r="AE652">
        <v>89</v>
      </c>
      <c r="AF652">
        <v>0</v>
      </c>
      <c r="AG652">
        <v>3</v>
      </c>
      <c r="AH652" t="s">
        <v>88</v>
      </c>
      <c r="AI652" t="s">
        <v>88</v>
      </c>
      <c r="AJ652" t="s">
        <v>88</v>
      </c>
      <c r="AK652" t="s">
        <v>88</v>
      </c>
      <c r="AL652" t="s">
        <v>88</v>
      </c>
      <c r="AM652" t="s">
        <v>88</v>
      </c>
      <c r="AN652" t="s">
        <v>88</v>
      </c>
      <c r="AO652" t="s">
        <v>88</v>
      </c>
      <c r="AP652" t="s">
        <v>88</v>
      </c>
      <c r="AQ652" t="s">
        <v>88</v>
      </c>
      <c r="AR652" t="s">
        <v>88</v>
      </c>
      <c r="AS652" t="s">
        <v>88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>
      <c r="A653" t="s">
        <v>1474</v>
      </c>
      <c r="B653" t="s">
        <v>80</v>
      </c>
      <c r="C653" t="s">
        <v>1475</v>
      </c>
      <c r="D653" t="s">
        <v>82</v>
      </c>
      <c r="E653" s="2" t="str">
        <f>HYPERLINK("capsilon://?command=openfolder&amp;siteaddress=FAM.docvelocity-na8.net&amp;folderid=FX69AAC3E3-A373-5E38-86C0-F89B6C00257A","FX21112739")</f>
        <v>FX21112739</v>
      </c>
      <c r="F653" t="s">
        <v>19</v>
      </c>
      <c r="G653" t="s">
        <v>19</v>
      </c>
      <c r="H653" t="s">
        <v>83</v>
      </c>
      <c r="I653" t="s">
        <v>1476</v>
      </c>
      <c r="J653">
        <v>232</v>
      </c>
      <c r="K653" t="s">
        <v>85</v>
      </c>
      <c r="L653" t="s">
        <v>86</v>
      </c>
      <c r="M653" t="s">
        <v>87</v>
      </c>
      <c r="N653">
        <v>1</v>
      </c>
      <c r="O653" s="1">
        <v>44508.936226851853</v>
      </c>
      <c r="P653" s="1">
        <v>44509.328981481478</v>
      </c>
      <c r="Q653">
        <v>32482</v>
      </c>
      <c r="R653">
        <v>1452</v>
      </c>
      <c r="S653" t="b">
        <v>0</v>
      </c>
      <c r="T653" t="s">
        <v>88</v>
      </c>
      <c r="U653" t="b">
        <v>0</v>
      </c>
      <c r="V653" t="s">
        <v>190</v>
      </c>
      <c r="W653" s="1">
        <v>44509.328981481478</v>
      </c>
      <c r="X653">
        <v>1386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232</v>
      </c>
      <c r="AE653">
        <v>208</v>
      </c>
      <c r="AF653">
        <v>0</v>
      </c>
      <c r="AG653">
        <v>9</v>
      </c>
      <c r="AH653" t="s">
        <v>88</v>
      </c>
      <c r="AI653" t="s">
        <v>88</v>
      </c>
      <c r="AJ653" t="s">
        <v>88</v>
      </c>
      <c r="AK653" t="s">
        <v>88</v>
      </c>
      <c r="AL653" t="s">
        <v>88</v>
      </c>
      <c r="AM653" t="s">
        <v>88</v>
      </c>
      <c r="AN653" t="s">
        <v>88</v>
      </c>
      <c r="AO653" t="s">
        <v>88</v>
      </c>
      <c r="AP653" t="s">
        <v>88</v>
      </c>
      <c r="AQ653" t="s">
        <v>88</v>
      </c>
      <c r="AR653" t="s">
        <v>88</v>
      </c>
      <c r="AS653" t="s">
        <v>88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>
      <c r="A654" t="s">
        <v>1477</v>
      </c>
      <c r="B654" t="s">
        <v>80</v>
      </c>
      <c r="C654" t="s">
        <v>1478</v>
      </c>
      <c r="D654" t="s">
        <v>82</v>
      </c>
      <c r="E654" s="2" t="str">
        <f>HYPERLINK("capsilon://?command=openfolder&amp;siteaddress=FAM.docvelocity-na8.net&amp;folderid=FX538E03D5-4F04-228F-F163-C24968CACAFE","FX211013245")</f>
        <v>FX211013245</v>
      </c>
      <c r="F654" t="s">
        <v>19</v>
      </c>
      <c r="G654" t="s">
        <v>19</v>
      </c>
      <c r="H654" t="s">
        <v>83</v>
      </c>
      <c r="I654" t="s">
        <v>1479</v>
      </c>
      <c r="J654">
        <v>381</v>
      </c>
      <c r="K654" t="s">
        <v>85</v>
      </c>
      <c r="L654" t="s">
        <v>86</v>
      </c>
      <c r="M654" t="s">
        <v>87</v>
      </c>
      <c r="N654">
        <v>1</v>
      </c>
      <c r="O654" s="1">
        <v>44508.937754629631</v>
      </c>
      <c r="P654" s="1">
        <v>44509.333472222221</v>
      </c>
      <c r="Q654">
        <v>33632</v>
      </c>
      <c r="R654">
        <v>558</v>
      </c>
      <c r="S654" t="b">
        <v>0</v>
      </c>
      <c r="T654" t="s">
        <v>88</v>
      </c>
      <c r="U654" t="b">
        <v>0</v>
      </c>
      <c r="V654" t="s">
        <v>190</v>
      </c>
      <c r="W654" s="1">
        <v>44509.333472222221</v>
      </c>
      <c r="X654">
        <v>387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381</v>
      </c>
      <c r="AE654">
        <v>322</v>
      </c>
      <c r="AF654">
        <v>0</v>
      </c>
      <c r="AG654">
        <v>14</v>
      </c>
      <c r="AH654" t="s">
        <v>88</v>
      </c>
      <c r="AI654" t="s">
        <v>88</v>
      </c>
      <c r="AJ654" t="s">
        <v>88</v>
      </c>
      <c r="AK654" t="s">
        <v>88</v>
      </c>
      <c r="AL654" t="s">
        <v>88</v>
      </c>
      <c r="AM654" t="s">
        <v>88</v>
      </c>
      <c r="AN654" t="s">
        <v>88</v>
      </c>
      <c r="AO654" t="s">
        <v>88</v>
      </c>
      <c r="AP654" t="s">
        <v>88</v>
      </c>
      <c r="AQ654" t="s">
        <v>88</v>
      </c>
      <c r="AR654" t="s">
        <v>88</v>
      </c>
      <c r="AS654" t="s">
        <v>88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>
      <c r="A655" t="s">
        <v>1480</v>
      </c>
      <c r="B655" t="s">
        <v>80</v>
      </c>
      <c r="C655" t="s">
        <v>1481</v>
      </c>
      <c r="D655" t="s">
        <v>82</v>
      </c>
      <c r="E655" s="2" t="str">
        <f>HYPERLINK("capsilon://?command=openfolder&amp;siteaddress=FAM.docvelocity-na8.net&amp;folderid=FX4D63D497-B36F-8829-DEC4-4C0EB7B5796A","FX21114317")</f>
        <v>FX21114317</v>
      </c>
      <c r="F655" t="s">
        <v>19</v>
      </c>
      <c r="G655" t="s">
        <v>19</v>
      </c>
      <c r="H655" t="s">
        <v>83</v>
      </c>
      <c r="I655" t="s">
        <v>1482</v>
      </c>
      <c r="J655">
        <v>184</v>
      </c>
      <c r="K655" t="s">
        <v>85</v>
      </c>
      <c r="L655" t="s">
        <v>86</v>
      </c>
      <c r="M655" t="s">
        <v>87</v>
      </c>
      <c r="N655">
        <v>1</v>
      </c>
      <c r="O655" s="1">
        <v>44508.987083333333</v>
      </c>
      <c r="P655" s="1">
        <v>44509.347812499997</v>
      </c>
      <c r="Q655">
        <v>29640</v>
      </c>
      <c r="R655">
        <v>1527</v>
      </c>
      <c r="S655" t="b">
        <v>0</v>
      </c>
      <c r="T655" t="s">
        <v>88</v>
      </c>
      <c r="U655" t="b">
        <v>0</v>
      </c>
      <c r="V655" t="s">
        <v>190</v>
      </c>
      <c r="W655" s="1">
        <v>44509.347812499997</v>
      </c>
      <c r="X655">
        <v>1238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184</v>
      </c>
      <c r="AE655">
        <v>160</v>
      </c>
      <c r="AF655">
        <v>0</v>
      </c>
      <c r="AG655">
        <v>9</v>
      </c>
      <c r="AH655" t="s">
        <v>88</v>
      </c>
      <c r="AI655" t="s">
        <v>88</v>
      </c>
      <c r="AJ655" t="s">
        <v>88</v>
      </c>
      <c r="AK655" t="s">
        <v>88</v>
      </c>
      <c r="AL655" t="s">
        <v>88</v>
      </c>
      <c r="AM655" t="s">
        <v>88</v>
      </c>
      <c r="AN655" t="s">
        <v>88</v>
      </c>
      <c r="AO655" t="s">
        <v>88</v>
      </c>
      <c r="AP655" t="s">
        <v>88</v>
      </c>
      <c r="AQ655" t="s">
        <v>88</v>
      </c>
      <c r="AR655" t="s">
        <v>88</v>
      </c>
      <c r="AS655" t="s">
        <v>88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>
      <c r="A656" t="s">
        <v>1483</v>
      </c>
      <c r="B656" t="s">
        <v>80</v>
      </c>
      <c r="C656" t="s">
        <v>1484</v>
      </c>
      <c r="D656" t="s">
        <v>82</v>
      </c>
      <c r="E656" s="2" t="str">
        <f>HYPERLINK("capsilon://?command=openfolder&amp;siteaddress=FAM.docvelocity-na8.net&amp;folderid=FX6FFBDC56-B4AD-800B-1520-E0E371634662","FX21113888")</f>
        <v>FX21113888</v>
      </c>
      <c r="F656" t="s">
        <v>19</v>
      </c>
      <c r="G656" t="s">
        <v>19</v>
      </c>
      <c r="H656" t="s">
        <v>83</v>
      </c>
      <c r="I656" t="s">
        <v>1485</v>
      </c>
      <c r="J656">
        <v>75</v>
      </c>
      <c r="K656" t="s">
        <v>85</v>
      </c>
      <c r="L656" t="s">
        <v>86</v>
      </c>
      <c r="M656" t="s">
        <v>87</v>
      </c>
      <c r="N656">
        <v>2</v>
      </c>
      <c r="O656" s="1">
        <v>44508.997094907405</v>
      </c>
      <c r="P656" s="1">
        <v>44509.606145833335</v>
      </c>
      <c r="Q656">
        <v>51326</v>
      </c>
      <c r="R656">
        <v>1296</v>
      </c>
      <c r="S656" t="b">
        <v>0</v>
      </c>
      <c r="T656" t="s">
        <v>88</v>
      </c>
      <c r="U656" t="b">
        <v>0</v>
      </c>
      <c r="V656" t="s">
        <v>89</v>
      </c>
      <c r="W656" s="1">
        <v>44509.175046296295</v>
      </c>
      <c r="X656">
        <v>997</v>
      </c>
      <c r="Y656">
        <v>65</v>
      </c>
      <c r="Z656">
        <v>0</v>
      </c>
      <c r="AA656">
        <v>65</v>
      </c>
      <c r="AB656">
        <v>0</v>
      </c>
      <c r="AC656">
        <v>56</v>
      </c>
      <c r="AD656">
        <v>10</v>
      </c>
      <c r="AE656">
        <v>0</v>
      </c>
      <c r="AF656">
        <v>0</v>
      </c>
      <c r="AG656">
        <v>0</v>
      </c>
      <c r="AH656" t="s">
        <v>118</v>
      </c>
      <c r="AI656" s="1">
        <v>44509.606145833335</v>
      </c>
      <c r="AJ656">
        <v>299</v>
      </c>
      <c r="AK656">
        <v>3</v>
      </c>
      <c r="AL656">
        <v>0</v>
      </c>
      <c r="AM656">
        <v>3</v>
      </c>
      <c r="AN656">
        <v>0</v>
      </c>
      <c r="AO656">
        <v>3</v>
      </c>
      <c r="AP656">
        <v>7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>
      <c r="A657" t="s">
        <v>1486</v>
      </c>
      <c r="B657" t="s">
        <v>80</v>
      </c>
      <c r="C657" t="s">
        <v>1487</v>
      </c>
      <c r="D657" t="s">
        <v>82</v>
      </c>
      <c r="E657" s="2" t="str">
        <f>HYPERLINK("capsilon://?command=openfolder&amp;siteaddress=FAM.docvelocity-na8.net&amp;folderid=FXAC239567-D42F-1BF1-2F20-09180309826F","FX21112977")</f>
        <v>FX21112977</v>
      </c>
      <c r="F657" t="s">
        <v>19</v>
      </c>
      <c r="G657" t="s">
        <v>19</v>
      </c>
      <c r="H657" t="s">
        <v>83</v>
      </c>
      <c r="I657" t="s">
        <v>1488</v>
      </c>
      <c r="J657">
        <v>32</v>
      </c>
      <c r="K657" t="s">
        <v>85</v>
      </c>
      <c r="L657" t="s">
        <v>86</v>
      </c>
      <c r="M657" t="s">
        <v>87</v>
      </c>
      <c r="N657">
        <v>1</v>
      </c>
      <c r="O657" s="1">
        <v>44509.020335648151</v>
      </c>
      <c r="P657" s="1">
        <v>44509.350659722222</v>
      </c>
      <c r="Q657">
        <v>27676</v>
      </c>
      <c r="R657">
        <v>864</v>
      </c>
      <c r="S657" t="b">
        <v>0</v>
      </c>
      <c r="T657" t="s">
        <v>88</v>
      </c>
      <c r="U657" t="b">
        <v>0</v>
      </c>
      <c r="V657" t="s">
        <v>190</v>
      </c>
      <c r="W657" s="1">
        <v>44509.350659722222</v>
      </c>
      <c r="X657">
        <v>245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32</v>
      </c>
      <c r="AE657">
        <v>27</v>
      </c>
      <c r="AF657">
        <v>0</v>
      </c>
      <c r="AG657">
        <v>2</v>
      </c>
      <c r="AH657" t="s">
        <v>88</v>
      </c>
      <c r="AI657" t="s">
        <v>88</v>
      </c>
      <c r="AJ657" t="s">
        <v>88</v>
      </c>
      <c r="AK657" t="s">
        <v>88</v>
      </c>
      <c r="AL657" t="s">
        <v>88</v>
      </c>
      <c r="AM657" t="s">
        <v>88</v>
      </c>
      <c r="AN657" t="s">
        <v>88</v>
      </c>
      <c r="AO657" t="s">
        <v>88</v>
      </c>
      <c r="AP657" t="s">
        <v>88</v>
      </c>
      <c r="AQ657" t="s">
        <v>88</v>
      </c>
      <c r="AR657" t="s">
        <v>88</v>
      </c>
      <c r="AS657" t="s">
        <v>88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>
      <c r="A658" t="s">
        <v>1489</v>
      </c>
      <c r="B658" t="s">
        <v>80</v>
      </c>
      <c r="C658" t="s">
        <v>1490</v>
      </c>
      <c r="D658" t="s">
        <v>82</v>
      </c>
      <c r="E658" s="2" t="str">
        <f>HYPERLINK("capsilon://?command=openfolder&amp;siteaddress=FAM.docvelocity-na8.net&amp;folderid=FX816BEEDD-79FE-8F2D-A76F-FACE0886E16C","FX21113711")</f>
        <v>FX21113711</v>
      </c>
      <c r="F658" t="s">
        <v>19</v>
      </c>
      <c r="G658" t="s">
        <v>19</v>
      </c>
      <c r="H658" t="s">
        <v>83</v>
      </c>
      <c r="I658" t="s">
        <v>1491</v>
      </c>
      <c r="J658">
        <v>168</v>
      </c>
      <c r="K658" t="s">
        <v>85</v>
      </c>
      <c r="L658" t="s">
        <v>86</v>
      </c>
      <c r="M658" t="s">
        <v>87</v>
      </c>
      <c r="N658">
        <v>1</v>
      </c>
      <c r="O658" s="1">
        <v>44509.022835648146</v>
      </c>
      <c r="P658" s="1">
        <v>44509.374062499999</v>
      </c>
      <c r="Q658">
        <v>29388</v>
      </c>
      <c r="R658">
        <v>958</v>
      </c>
      <c r="S658" t="b">
        <v>0</v>
      </c>
      <c r="T658" t="s">
        <v>88</v>
      </c>
      <c r="U658" t="b">
        <v>0</v>
      </c>
      <c r="V658" t="s">
        <v>190</v>
      </c>
      <c r="W658" s="1">
        <v>44509.374062499999</v>
      </c>
      <c r="X658">
        <v>831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168</v>
      </c>
      <c r="AE658">
        <v>144</v>
      </c>
      <c r="AF658">
        <v>0</v>
      </c>
      <c r="AG658">
        <v>7</v>
      </c>
      <c r="AH658" t="s">
        <v>88</v>
      </c>
      <c r="AI658" t="s">
        <v>88</v>
      </c>
      <c r="AJ658" t="s">
        <v>88</v>
      </c>
      <c r="AK658" t="s">
        <v>88</v>
      </c>
      <c r="AL658" t="s">
        <v>88</v>
      </c>
      <c r="AM658" t="s">
        <v>88</v>
      </c>
      <c r="AN658" t="s">
        <v>88</v>
      </c>
      <c r="AO658" t="s">
        <v>88</v>
      </c>
      <c r="AP658" t="s">
        <v>88</v>
      </c>
      <c r="AQ658" t="s">
        <v>88</v>
      </c>
      <c r="AR658" t="s">
        <v>88</v>
      </c>
      <c r="AS658" t="s">
        <v>88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>
      <c r="A659" t="s">
        <v>1492</v>
      </c>
      <c r="B659" t="s">
        <v>80</v>
      </c>
      <c r="C659" t="s">
        <v>1493</v>
      </c>
      <c r="D659" t="s">
        <v>82</v>
      </c>
      <c r="E659" s="2" t="str">
        <f>HYPERLINK("capsilon://?command=openfolder&amp;siteaddress=FAM.docvelocity-na8.net&amp;folderid=FX3203A029-3C52-B561-613A-2C62CFA70164","FX21113882")</f>
        <v>FX21113882</v>
      </c>
      <c r="F659" t="s">
        <v>19</v>
      </c>
      <c r="G659" t="s">
        <v>19</v>
      </c>
      <c r="H659" t="s">
        <v>83</v>
      </c>
      <c r="I659" t="s">
        <v>1494</v>
      </c>
      <c r="J659">
        <v>93</v>
      </c>
      <c r="K659" t="s">
        <v>85</v>
      </c>
      <c r="L659" t="s">
        <v>86</v>
      </c>
      <c r="M659" t="s">
        <v>87</v>
      </c>
      <c r="N659">
        <v>1</v>
      </c>
      <c r="O659" s="1">
        <v>44509.051064814812</v>
      </c>
      <c r="P659" s="1">
        <v>44509.378217592595</v>
      </c>
      <c r="Q659">
        <v>27775</v>
      </c>
      <c r="R659">
        <v>491</v>
      </c>
      <c r="S659" t="b">
        <v>0</v>
      </c>
      <c r="T659" t="s">
        <v>88</v>
      </c>
      <c r="U659" t="b">
        <v>0</v>
      </c>
      <c r="V659" t="s">
        <v>190</v>
      </c>
      <c r="W659" s="1">
        <v>44509.378217592595</v>
      </c>
      <c r="X659">
        <v>358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93</v>
      </c>
      <c r="AE659">
        <v>81</v>
      </c>
      <c r="AF659">
        <v>0</v>
      </c>
      <c r="AG659">
        <v>6</v>
      </c>
      <c r="AH659" t="s">
        <v>88</v>
      </c>
      <c r="AI659" t="s">
        <v>88</v>
      </c>
      <c r="AJ659" t="s">
        <v>88</v>
      </c>
      <c r="AK659" t="s">
        <v>88</v>
      </c>
      <c r="AL659" t="s">
        <v>88</v>
      </c>
      <c r="AM659" t="s">
        <v>88</v>
      </c>
      <c r="AN659" t="s">
        <v>88</v>
      </c>
      <c r="AO659" t="s">
        <v>88</v>
      </c>
      <c r="AP659" t="s">
        <v>88</v>
      </c>
      <c r="AQ659" t="s">
        <v>88</v>
      </c>
      <c r="AR659" t="s">
        <v>88</v>
      </c>
      <c r="AS659" t="s">
        <v>88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>
      <c r="A660" t="s">
        <v>1495</v>
      </c>
      <c r="B660" t="s">
        <v>80</v>
      </c>
      <c r="C660" t="s">
        <v>1378</v>
      </c>
      <c r="D660" t="s">
        <v>82</v>
      </c>
      <c r="E660" s="2" t="str">
        <f>HYPERLINK("capsilon://?command=openfolder&amp;siteaddress=FAM.docvelocity-na8.net&amp;folderid=FX3800516E-B037-1375-C1B1-50FD092F279F","FX21113217")</f>
        <v>FX21113217</v>
      </c>
      <c r="F660" t="s">
        <v>19</v>
      </c>
      <c r="G660" t="s">
        <v>19</v>
      </c>
      <c r="H660" t="s">
        <v>83</v>
      </c>
      <c r="I660" t="s">
        <v>1379</v>
      </c>
      <c r="J660">
        <v>298</v>
      </c>
      <c r="K660" t="s">
        <v>85</v>
      </c>
      <c r="L660" t="s">
        <v>86</v>
      </c>
      <c r="M660" t="s">
        <v>87</v>
      </c>
      <c r="N660">
        <v>2</v>
      </c>
      <c r="O660" s="1">
        <v>44509.171597222223</v>
      </c>
      <c r="P660" s="1">
        <v>44509.367638888885</v>
      </c>
      <c r="Q660">
        <v>10003</v>
      </c>
      <c r="R660">
        <v>6935</v>
      </c>
      <c r="S660" t="b">
        <v>0</v>
      </c>
      <c r="T660" t="s">
        <v>88</v>
      </c>
      <c r="U660" t="b">
        <v>1</v>
      </c>
      <c r="V660" t="s">
        <v>388</v>
      </c>
      <c r="W660" s="1">
        <v>44509.254618055558</v>
      </c>
      <c r="X660">
        <v>4372</v>
      </c>
      <c r="Y660">
        <v>369</v>
      </c>
      <c r="Z660">
        <v>0</v>
      </c>
      <c r="AA660">
        <v>369</v>
      </c>
      <c r="AB660">
        <v>0</v>
      </c>
      <c r="AC660">
        <v>259</v>
      </c>
      <c r="AD660">
        <v>-71</v>
      </c>
      <c r="AE660">
        <v>0</v>
      </c>
      <c r="AF660">
        <v>0</v>
      </c>
      <c r="AG660">
        <v>0</v>
      </c>
      <c r="AH660" t="s">
        <v>99</v>
      </c>
      <c r="AI660" s="1">
        <v>44509.367638888885</v>
      </c>
      <c r="AJ660">
        <v>2471</v>
      </c>
      <c r="AK660">
        <v>12</v>
      </c>
      <c r="AL660">
        <v>0</v>
      </c>
      <c r="AM660">
        <v>12</v>
      </c>
      <c r="AN660">
        <v>0</v>
      </c>
      <c r="AO660">
        <v>11</v>
      </c>
      <c r="AP660">
        <v>-83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>
      <c r="A661" t="s">
        <v>1496</v>
      </c>
      <c r="B661" t="s">
        <v>80</v>
      </c>
      <c r="C661" t="s">
        <v>1381</v>
      </c>
      <c r="D661" t="s">
        <v>82</v>
      </c>
      <c r="E661" s="2" t="str">
        <f>HYPERLINK("capsilon://?command=openfolder&amp;siteaddress=FAM.docvelocity-na8.net&amp;folderid=FX2EF4093B-131B-6DB0-8721-31C08B8DD7FF","FX21113289")</f>
        <v>FX21113289</v>
      </c>
      <c r="F661" t="s">
        <v>19</v>
      </c>
      <c r="G661" t="s">
        <v>19</v>
      </c>
      <c r="H661" t="s">
        <v>83</v>
      </c>
      <c r="I661" t="s">
        <v>1382</v>
      </c>
      <c r="J661">
        <v>208</v>
      </c>
      <c r="K661" t="s">
        <v>85</v>
      </c>
      <c r="L661" t="s">
        <v>86</v>
      </c>
      <c r="M661" t="s">
        <v>87</v>
      </c>
      <c r="N661">
        <v>2</v>
      </c>
      <c r="O661" s="1">
        <v>44509.183125000003</v>
      </c>
      <c r="P661" s="1">
        <v>44509.257106481484</v>
      </c>
      <c r="Q661">
        <v>925</v>
      </c>
      <c r="R661">
        <v>5467</v>
      </c>
      <c r="S661" t="b">
        <v>0</v>
      </c>
      <c r="T661" t="s">
        <v>88</v>
      </c>
      <c r="U661" t="b">
        <v>1</v>
      </c>
      <c r="V661" t="s">
        <v>98</v>
      </c>
      <c r="W661" s="1">
        <v>44509.23709490741</v>
      </c>
      <c r="X661">
        <v>4401</v>
      </c>
      <c r="Y661">
        <v>246</v>
      </c>
      <c r="Z661">
        <v>0</v>
      </c>
      <c r="AA661">
        <v>246</v>
      </c>
      <c r="AB661">
        <v>0</v>
      </c>
      <c r="AC661">
        <v>204</v>
      </c>
      <c r="AD661">
        <v>-38</v>
      </c>
      <c r="AE661">
        <v>0</v>
      </c>
      <c r="AF661">
        <v>0</v>
      </c>
      <c r="AG661">
        <v>0</v>
      </c>
      <c r="AH661" t="s">
        <v>90</v>
      </c>
      <c r="AI661" s="1">
        <v>44509.257106481484</v>
      </c>
      <c r="AJ661">
        <v>1044</v>
      </c>
      <c r="AK661">
        <v>5</v>
      </c>
      <c r="AL661">
        <v>0</v>
      </c>
      <c r="AM661">
        <v>5</v>
      </c>
      <c r="AN661">
        <v>0</v>
      </c>
      <c r="AO661">
        <v>5</v>
      </c>
      <c r="AP661">
        <v>-43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>
      <c r="A662" t="s">
        <v>1497</v>
      </c>
      <c r="B662" t="s">
        <v>80</v>
      </c>
      <c r="C662" t="s">
        <v>1429</v>
      </c>
      <c r="D662" t="s">
        <v>82</v>
      </c>
      <c r="E662" s="2" t="str">
        <f>HYPERLINK("capsilon://?command=openfolder&amp;siteaddress=FAM.docvelocity-na8.net&amp;folderid=FXD4097EE5-51A1-4486-41BC-D37B79A3C2B3","FX2111347")</f>
        <v>FX2111347</v>
      </c>
      <c r="F662" t="s">
        <v>19</v>
      </c>
      <c r="G662" t="s">
        <v>19</v>
      </c>
      <c r="H662" t="s">
        <v>83</v>
      </c>
      <c r="I662" t="s">
        <v>1430</v>
      </c>
      <c r="J662">
        <v>329</v>
      </c>
      <c r="K662" t="s">
        <v>85</v>
      </c>
      <c r="L662" t="s">
        <v>86</v>
      </c>
      <c r="M662" t="s">
        <v>87</v>
      </c>
      <c r="N662">
        <v>2</v>
      </c>
      <c r="O662" s="1">
        <v>44509.194965277777</v>
      </c>
      <c r="P662" s="1">
        <v>44509.371944444443</v>
      </c>
      <c r="Q662">
        <v>11325</v>
      </c>
      <c r="R662">
        <v>3966</v>
      </c>
      <c r="S662" t="b">
        <v>0</v>
      </c>
      <c r="T662" t="s">
        <v>88</v>
      </c>
      <c r="U662" t="b">
        <v>1</v>
      </c>
      <c r="V662" t="s">
        <v>110</v>
      </c>
      <c r="W662" s="1">
        <v>44509.230347222219</v>
      </c>
      <c r="X662">
        <v>2114</v>
      </c>
      <c r="Y662">
        <v>226</v>
      </c>
      <c r="Z662">
        <v>0</v>
      </c>
      <c r="AA662">
        <v>226</v>
      </c>
      <c r="AB662">
        <v>21</v>
      </c>
      <c r="AC662">
        <v>116</v>
      </c>
      <c r="AD662">
        <v>103</v>
      </c>
      <c r="AE662">
        <v>0</v>
      </c>
      <c r="AF662">
        <v>0</v>
      </c>
      <c r="AG662">
        <v>0</v>
      </c>
      <c r="AH662" t="s">
        <v>90</v>
      </c>
      <c r="AI662" s="1">
        <v>44509.371944444443</v>
      </c>
      <c r="AJ662">
        <v>1712</v>
      </c>
      <c r="AK662">
        <v>0</v>
      </c>
      <c r="AL662">
        <v>0</v>
      </c>
      <c r="AM662">
        <v>0</v>
      </c>
      <c r="AN662">
        <v>21</v>
      </c>
      <c r="AO662">
        <v>0</v>
      </c>
      <c r="AP662">
        <v>103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>
      <c r="A663" t="s">
        <v>1498</v>
      </c>
      <c r="B663" t="s">
        <v>80</v>
      </c>
      <c r="C663" t="s">
        <v>1437</v>
      </c>
      <c r="D663" t="s">
        <v>82</v>
      </c>
      <c r="E663" s="2" t="str">
        <f>HYPERLINK("capsilon://?command=openfolder&amp;siteaddress=FAM.docvelocity-na8.net&amp;folderid=FX17A60406-0EC2-C1C1-563E-A4F6942F3E78","FX21113901")</f>
        <v>FX21113901</v>
      </c>
      <c r="F663" t="s">
        <v>19</v>
      </c>
      <c r="G663" t="s">
        <v>19</v>
      </c>
      <c r="H663" t="s">
        <v>83</v>
      </c>
      <c r="I663" t="s">
        <v>1438</v>
      </c>
      <c r="J663">
        <v>315</v>
      </c>
      <c r="K663" t="s">
        <v>85</v>
      </c>
      <c r="L663" t="s">
        <v>86</v>
      </c>
      <c r="M663" t="s">
        <v>87</v>
      </c>
      <c r="N663">
        <v>2</v>
      </c>
      <c r="O663" s="1">
        <v>44509.207141203704</v>
      </c>
      <c r="P663" s="1">
        <v>44509.394814814812</v>
      </c>
      <c r="Q663">
        <v>10681</v>
      </c>
      <c r="R663">
        <v>5534</v>
      </c>
      <c r="S663" t="b">
        <v>0</v>
      </c>
      <c r="T663" t="s">
        <v>88</v>
      </c>
      <c r="U663" t="b">
        <v>1</v>
      </c>
      <c r="V663" t="s">
        <v>89</v>
      </c>
      <c r="W663" s="1">
        <v>44509.254675925928</v>
      </c>
      <c r="X663">
        <v>3085</v>
      </c>
      <c r="Y663">
        <v>265</v>
      </c>
      <c r="Z663">
        <v>0</v>
      </c>
      <c r="AA663">
        <v>265</v>
      </c>
      <c r="AB663">
        <v>0</v>
      </c>
      <c r="AC663">
        <v>191</v>
      </c>
      <c r="AD663">
        <v>50</v>
      </c>
      <c r="AE663">
        <v>0</v>
      </c>
      <c r="AF663">
        <v>0</v>
      </c>
      <c r="AG663">
        <v>0</v>
      </c>
      <c r="AH663" t="s">
        <v>99</v>
      </c>
      <c r="AI663" s="1">
        <v>44509.394814814812</v>
      </c>
      <c r="AJ663">
        <v>2347</v>
      </c>
      <c r="AK663">
        <v>24</v>
      </c>
      <c r="AL663">
        <v>0</v>
      </c>
      <c r="AM663">
        <v>24</v>
      </c>
      <c r="AN663">
        <v>0</v>
      </c>
      <c r="AO663">
        <v>38</v>
      </c>
      <c r="AP663">
        <v>26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>
      <c r="A664" t="s">
        <v>1499</v>
      </c>
      <c r="B664" t="s">
        <v>80</v>
      </c>
      <c r="C664" t="s">
        <v>1440</v>
      </c>
      <c r="D664" t="s">
        <v>82</v>
      </c>
      <c r="E664" s="2" t="str">
        <f>HYPERLINK("capsilon://?command=openfolder&amp;siteaddress=FAM.docvelocity-na8.net&amp;folderid=FX266836BB-9713-9CF5-5F24-811FB413B12C","FX21113331")</f>
        <v>FX21113331</v>
      </c>
      <c r="F664" t="s">
        <v>19</v>
      </c>
      <c r="G664" t="s">
        <v>19</v>
      </c>
      <c r="H664" t="s">
        <v>83</v>
      </c>
      <c r="I664" t="s">
        <v>1441</v>
      </c>
      <c r="J664">
        <v>84</v>
      </c>
      <c r="K664" t="s">
        <v>85</v>
      </c>
      <c r="L664" t="s">
        <v>86</v>
      </c>
      <c r="M664" t="s">
        <v>87</v>
      </c>
      <c r="N664">
        <v>2</v>
      </c>
      <c r="O664" s="1">
        <v>44509.217546296299</v>
      </c>
      <c r="P664" s="1">
        <v>44509.378506944442</v>
      </c>
      <c r="Q664">
        <v>12157</v>
      </c>
      <c r="R664">
        <v>1750</v>
      </c>
      <c r="S664" t="b">
        <v>0</v>
      </c>
      <c r="T664" t="s">
        <v>88</v>
      </c>
      <c r="U664" t="b">
        <v>1</v>
      </c>
      <c r="V664" t="s">
        <v>110</v>
      </c>
      <c r="W664" s="1">
        <v>44509.242210648146</v>
      </c>
      <c r="X664">
        <v>1024</v>
      </c>
      <c r="Y664">
        <v>63</v>
      </c>
      <c r="Z664">
        <v>0</v>
      </c>
      <c r="AA664">
        <v>63</v>
      </c>
      <c r="AB664">
        <v>0</v>
      </c>
      <c r="AC664">
        <v>40</v>
      </c>
      <c r="AD664">
        <v>21</v>
      </c>
      <c r="AE664">
        <v>0</v>
      </c>
      <c r="AF664">
        <v>0</v>
      </c>
      <c r="AG664">
        <v>0</v>
      </c>
      <c r="AH664" t="s">
        <v>1043</v>
      </c>
      <c r="AI664" s="1">
        <v>44509.378506944442</v>
      </c>
      <c r="AJ664">
        <v>669</v>
      </c>
      <c r="AK664">
        <v>2</v>
      </c>
      <c r="AL664">
        <v>0</v>
      </c>
      <c r="AM664">
        <v>2</v>
      </c>
      <c r="AN664">
        <v>0</v>
      </c>
      <c r="AO664">
        <v>1</v>
      </c>
      <c r="AP664">
        <v>19</v>
      </c>
      <c r="AQ664">
        <v>0</v>
      </c>
      <c r="AR664">
        <v>0</v>
      </c>
      <c r="AS664">
        <v>0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>
      <c r="A665" t="s">
        <v>1500</v>
      </c>
      <c r="B665" t="s">
        <v>80</v>
      </c>
      <c r="C665" t="s">
        <v>1440</v>
      </c>
      <c r="D665" t="s">
        <v>82</v>
      </c>
      <c r="E665" s="2" t="str">
        <f>HYPERLINK("capsilon://?command=openfolder&amp;siteaddress=FAM.docvelocity-na8.net&amp;folderid=FX266836BB-9713-9CF5-5F24-811FB413B12C","FX21113331")</f>
        <v>FX21113331</v>
      </c>
      <c r="F665" t="s">
        <v>19</v>
      </c>
      <c r="G665" t="s">
        <v>19</v>
      </c>
      <c r="H665" t="s">
        <v>83</v>
      </c>
      <c r="I665" t="s">
        <v>1443</v>
      </c>
      <c r="J665">
        <v>92</v>
      </c>
      <c r="K665" t="s">
        <v>85</v>
      </c>
      <c r="L665" t="s">
        <v>86</v>
      </c>
      <c r="M665" t="s">
        <v>87</v>
      </c>
      <c r="N665">
        <v>2</v>
      </c>
      <c r="O665" s="1">
        <v>44509.241053240738</v>
      </c>
      <c r="P665" s="1">
        <v>44509.380798611113</v>
      </c>
      <c r="Q665">
        <v>10487</v>
      </c>
      <c r="R665">
        <v>1587</v>
      </c>
      <c r="S665" t="b">
        <v>0</v>
      </c>
      <c r="T665" t="s">
        <v>88</v>
      </c>
      <c r="U665" t="b">
        <v>1</v>
      </c>
      <c r="V665" t="s">
        <v>110</v>
      </c>
      <c r="W665" s="1">
        <v>44509.259745370371</v>
      </c>
      <c r="X665">
        <v>811</v>
      </c>
      <c r="Y665">
        <v>72</v>
      </c>
      <c r="Z665">
        <v>0</v>
      </c>
      <c r="AA665">
        <v>72</v>
      </c>
      <c r="AB665">
        <v>0</v>
      </c>
      <c r="AC665">
        <v>43</v>
      </c>
      <c r="AD665">
        <v>20</v>
      </c>
      <c r="AE665">
        <v>0</v>
      </c>
      <c r="AF665">
        <v>0</v>
      </c>
      <c r="AG665">
        <v>0</v>
      </c>
      <c r="AH665" t="s">
        <v>90</v>
      </c>
      <c r="AI665" s="1">
        <v>44509.380798611113</v>
      </c>
      <c r="AJ665">
        <v>765</v>
      </c>
      <c r="AK665">
        <v>1</v>
      </c>
      <c r="AL665">
        <v>0</v>
      </c>
      <c r="AM665">
        <v>1</v>
      </c>
      <c r="AN665">
        <v>0</v>
      </c>
      <c r="AO665">
        <v>1</v>
      </c>
      <c r="AP665">
        <v>19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>
      <c r="A666" t="s">
        <v>1501</v>
      </c>
      <c r="B666" t="s">
        <v>80</v>
      </c>
      <c r="C666" t="s">
        <v>1445</v>
      </c>
      <c r="D666" t="s">
        <v>82</v>
      </c>
      <c r="E666" s="2" t="str">
        <f>HYPERLINK("capsilon://?command=openfolder&amp;siteaddress=FAM.docvelocity-na8.net&amp;folderid=FX8CFB78FF-407B-AEA6-E063-166FFA81026A","FX21114147")</f>
        <v>FX21114147</v>
      </c>
      <c r="F666" t="s">
        <v>19</v>
      </c>
      <c r="G666" t="s">
        <v>19</v>
      </c>
      <c r="H666" t="s">
        <v>83</v>
      </c>
      <c r="I666" t="s">
        <v>1446</v>
      </c>
      <c r="J666">
        <v>120</v>
      </c>
      <c r="K666" t="s">
        <v>85</v>
      </c>
      <c r="L666" t="s">
        <v>86</v>
      </c>
      <c r="M666" t="s">
        <v>87</v>
      </c>
      <c r="N666">
        <v>2</v>
      </c>
      <c r="O666" s="1">
        <v>44509.246504629627</v>
      </c>
      <c r="P666" s="1">
        <v>44509.405289351853</v>
      </c>
      <c r="Q666">
        <v>8340</v>
      </c>
      <c r="R666">
        <v>5379</v>
      </c>
      <c r="S666" t="b">
        <v>0</v>
      </c>
      <c r="T666" t="s">
        <v>88</v>
      </c>
      <c r="U666" t="b">
        <v>1</v>
      </c>
      <c r="V666" t="s">
        <v>89</v>
      </c>
      <c r="W666" s="1">
        <v>44509.290034722224</v>
      </c>
      <c r="X666">
        <v>3055</v>
      </c>
      <c r="Y666">
        <v>142</v>
      </c>
      <c r="Z666">
        <v>0</v>
      </c>
      <c r="AA666">
        <v>142</v>
      </c>
      <c r="AB666">
        <v>0</v>
      </c>
      <c r="AC666">
        <v>110</v>
      </c>
      <c r="AD666">
        <v>-22</v>
      </c>
      <c r="AE666">
        <v>0</v>
      </c>
      <c r="AF666">
        <v>0</v>
      </c>
      <c r="AG666">
        <v>0</v>
      </c>
      <c r="AH666" t="s">
        <v>1043</v>
      </c>
      <c r="AI666" s="1">
        <v>44509.405289351853</v>
      </c>
      <c r="AJ666">
        <v>13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-22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>
      <c r="A667" t="s">
        <v>1502</v>
      </c>
      <c r="B667" t="s">
        <v>80</v>
      </c>
      <c r="C667" t="s">
        <v>1448</v>
      </c>
      <c r="D667" t="s">
        <v>82</v>
      </c>
      <c r="E667" s="2" t="str">
        <f>HYPERLINK("capsilon://?command=openfolder&amp;siteaddress=FAM.docvelocity-na8.net&amp;folderid=FXEB86B98F-C6C5-D274-B439-F3B307A9D8DC","FX21114060")</f>
        <v>FX21114060</v>
      </c>
      <c r="F667" t="s">
        <v>19</v>
      </c>
      <c r="G667" t="s">
        <v>19</v>
      </c>
      <c r="H667" t="s">
        <v>83</v>
      </c>
      <c r="I667" t="s">
        <v>1449</v>
      </c>
      <c r="J667">
        <v>166</v>
      </c>
      <c r="K667" t="s">
        <v>85</v>
      </c>
      <c r="L667" t="s">
        <v>86</v>
      </c>
      <c r="M667" t="s">
        <v>87</v>
      </c>
      <c r="N667">
        <v>2</v>
      </c>
      <c r="O667" s="1">
        <v>44509.248645833337</v>
      </c>
      <c r="P667" s="1">
        <v>44509.411620370367</v>
      </c>
      <c r="Q667">
        <v>10741</v>
      </c>
      <c r="R667">
        <v>3340</v>
      </c>
      <c r="S667" t="b">
        <v>0</v>
      </c>
      <c r="T667" t="s">
        <v>88</v>
      </c>
      <c r="U667" t="b">
        <v>1</v>
      </c>
      <c r="V667" t="s">
        <v>110</v>
      </c>
      <c r="W667" s="1">
        <v>44509.318784722222</v>
      </c>
      <c r="X667">
        <v>1774</v>
      </c>
      <c r="Y667">
        <v>212</v>
      </c>
      <c r="Z667">
        <v>0</v>
      </c>
      <c r="AA667">
        <v>212</v>
      </c>
      <c r="AB667">
        <v>0</v>
      </c>
      <c r="AC667">
        <v>143</v>
      </c>
      <c r="AD667">
        <v>-46</v>
      </c>
      <c r="AE667">
        <v>0</v>
      </c>
      <c r="AF667">
        <v>0</v>
      </c>
      <c r="AG667">
        <v>0</v>
      </c>
      <c r="AH667" t="s">
        <v>99</v>
      </c>
      <c r="AI667" s="1">
        <v>44509.411620370367</v>
      </c>
      <c r="AJ667">
        <v>1451</v>
      </c>
      <c r="AK667">
        <v>6</v>
      </c>
      <c r="AL667">
        <v>0</v>
      </c>
      <c r="AM667">
        <v>6</v>
      </c>
      <c r="AN667">
        <v>0</v>
      </c>
      <c r="AO667">
        <v>5</v>
      </c>
      <c r="AP667">
        <v>-52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>
      <c r="A668" t="s">
        <v>1503</v>
      </c>
      <c r="B668" t="s">
        <v>80</v>
      </c>
      <c r="C668" t="s">
        <v>1451</v>
      </c>
      <c r="D668" t="s">
        <v>82</v>
      </c>
      <c r="E668" s="2" t="str">
        <f>HYPERLINK("capsilon://?command=openfolder&amp;siteaddress=FAM.docvelocity-na8.net&amp;folderid=FX8C6F7940-C8C5-E739-D52B-C9CB9F46DAAF","FX21113587")</f>
        <v>FX21113587</v>
      </c>
      <c r="F668" t="s">
        <v>19</v>
      </c>
      <c r="G668" t="s">
        <v>19</v>
      </c>
      <c r="H668" t="s">
        <v>83</v>
      </c>
      <c r="I668" t="s">
        <v>1452</v>
      </c>
      <c r="J668">
        <v>232</v>
      </c>
      <c r="K668" t="s">
        <v>85</v>
      </c>
      <c r="L668" t="s">
        <v>86</v>
      </c>
      <c r="M668" t="s">
        <v>87</v>
      </c>
      <c r="N668">
        <v>2</v>
      </c>
      <c r="O668" s="1">
        <v>44509.251215277778</v>
      </c>
      <c r="P668" s="1">
        <v>44509.417812500003</v>
      </c>
      <c r="Q668">
        <v>13017</v>
      </c>
      <c r="R668">
        <v>1377</v>
      </c>
      <c r="S668" t="b">
        <v>0</v>
      </c>
      <c r="T668" t="s">
        <v>88</v>
      </c>
      <c r="U668" t="b">
        <v>1</v>
      </c>
      <c r="V668" t="s">
        <v>190</v>
      </c>
      <c r="W668" s="1">
        <v>44509.276886574073</v>
      </c>
      <c r="X668">
        <v>296</v>
      </c>
      <c r="Y668">
        <v>136</v>
      </c>
      <c r="Z668">
        <v>0</v>
      </c>
      <c r="AA668">
        <v>136</v>
      </c>
      <c r="AB668">
        <v>0</v>
      </c>
      <c r="AC668">
        <v>40</v>
      </c>
      <c r="AD668">
        <v>96</v>
      </c>
      <c r="AE668">
        <v>0</v>
      </c>
      <c r="AF668">
        <v>0</v>
      </c>
      <c r="AG668">
        <v>0</v>
      </c>
      <c r="AH668" t="s">
        <v>1043</v>
      </c>
      <c r="AI668" s="1">
        <v>44509.417812500003</v>
      </c>
      <c r="AJ668">
        <v>1081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96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>
      <c r="A669" t="s">
        <v>1504</v>
      </c>
      <c r="B669" t="s">
        <v>80</v>
      </c>
      <c r="C669" t="s">
        <v>1457</v>
      </c>
      <c r="D669" t="s">
        <v>82</v>
      </c>
      <c r="E669" s="2" t="str">
        <f>HYPERLINK("capsilon://?command=openfolder&amp;siteaddress=FAM.docvelocity-na8.net&amp;folderid=FXEAC6544A-52C1-5709-C755-6C10164ABEC7","FX21112669")</f>
        <v>FX21112669</v>
      </c>
      <c r="F669" t="s">
        <v>19</v>
      </c>
      <c r="G669" t="s">
        <v>19</v>
      </c>
      <c r="H669" t="s">
        <v>83</v>
      </c>
      <c r="I669" t="s">
        <v>1458</v>
      </c>
      <c r="J669">
        <v>296</v>
      </c>
      <c r="K669" t="s">
        <v>85</v>
      </c>
      <c r="L669" t="s">
        <v>86</v>
      </c>
      <c r="M669" t="s">
        <v>87</v>
      </c>
      <c r="N669">
        <v>2</v>
      </c>
      <c r="O669" s="1">
        <v>44509.297222222223</v>
      </c>
      <c r="P669" s="1">
        <v>44509.438819444447</v>
      </c>
      <c r="Q669">
        <v>7607</v>
      </c>
      <c r="R669">
        <v>4627</v>
      </c>
      <c r="S669" t="b">
        <v>0</v>
      </c>
      <c r="T669" t="s">
        <v>88</v>
      </c>
      <c r="U669" t="b">
        <v>1</v>
      </c>
      <c r="V669" t="s">
        <v>388</v>
      </c>
      <c r="W669" s="1">
        <v>44509.331817129627</v>
      </c>
      <c r="X669">
        <v>2256</v>
      </c>
      <c r="Y669">
        <v>248</v>
      </c>
      <c r="Z669">
        <v>0</v>
      </c>
      <c r="AA669">
        <v>248</v>
      </c>
      <c r="AB669">
        <v>0</v>
      </c>
      <c r="AC669">
        <v>114</v>
      </c>
      <c r="AD669">
        <v>48</v>
      </c>
      <c r="AE669">
        <v>0</v>
      </c>
      <c r="AF669">
        <v>0</v>
      </c>
      <c r="AG669">
        <v>0</v>
      </c>
      <c r="AH669" t="s">
        <v>99</v>
      </c>
      <c r="AI669" s="1">
        <v>44509.438819444447</v>
      </c>
      <c r="AJ669">
        <v>2349</v>
      </c>
      <c r="AK669">
        <v>21</v>
      </c>
      <c r="AL669">
        <v>0</v>
      </c>
      <c r="AM669">
        <v>21</v>
      </c>
      <c r="AN669">
        <v>0</v>
      </c>
      <c r="AO669">
        <v>22</v>
      </c>
      <c r="AP669">
        <v>27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>
      <c r="A670" t="s">
        <v>1505</v>
      </c>
      <c r="B670" t="s">
        <v>80</v>
      </c>
      <c r="C670" t="s">
        <v>1429</v>
      </c>
      <c r="D670" t="s">
        <v>82</v>
      </c>
      <c r="E670" s="2" t="str">
        <f>HYPERLINK("capsilon://?command=openfolder&amp;siteaddress=FAM.docvelocity-na8.net&amp;folderid=FXD4097EE5-51A1-4486-41BC-D37B79A3C2B3","FX2111347")</f>
        <v>FX2111347</v>
      </c>
      <c r="F670" t="s">
        <v>19</v>
      </c>
      <c r="G670" t="s">
        <v>19</v>
      </c>
      <c r="H670" t="s">
        <v>83</v>
      </c>
      <c r="I670" t="s">
        <v>1460</v>
      </c>
      <c r="J670">
        <v>74</v>
      </c>
      <c r="K670" t="s">
        <v>85</v>
      </c>
      <c r="L670" t="s">
        <v>86</v>
      </c>
      <c r="M670" t="s">
        <v>87</v>
      </c>
      <c r="N670">
        <v>2</v>
      </c>
      <c r="O670" s="1">
        <v>44509.303472222222</v>
      </c>
      <c r="P670" s="1">
        <v>44509.428923611114</v>
      </c>
      <c r="Q670">
        <v>9212</v>
      </c>
      <c r="R670">
        <v>1627</v>
      </c>
      <c r="S670" t="b">
        <v>0</v>
      </c>
      <c r="T670" t="s">
        <v>88</v>
      </c>
      <c r="U670" t="b">
        <v>1</v>
      </c>
      <c r="V670" t="s">
        <v>89</v>
      </c>
      <c r="W670" s="1">
        <v>44509.313946759263</v>
      </c>
      <c r="X670">
        <v>655</v>
      </c>
      <c r="Y670">
        <v>120</v>
      </c>
      <c r="Z670">
        <v>0</v>
      </c>
      <c r="AA670">
        <v>120</v>
      </c>
      <c r="AB670">
        <v>0</v>
      </c>
      <c r="AC670">
        <v>86</v>
      </c>
      <c r="AD670">
        <v>-46</v>
      </c>
      <c r="AE670">
        <v>0</v>
      </c>
      <c r="AF670">
        <v>0</v>
      </c>
      <c r="AG670">
        <v>0</v>
      </c>
      <c r="AH670" t="s">
        <v>1043</v>
      </c>
      <c r="AI670" s="1">
        <v>44509.428923611114</v>
      </c>
      <c r="AJ670">
        <v>959</v>
      </c>
      <c r="AK670">
        <v>3</v>
      </c>
      <c r="AL670">
        <v>0</v>
      </c>
      <c r="AM670">
        <v>3</v>
      </c>
      <c r="AN670">
        <v>0</v>
      </c>
      <c r="AO670">
        <v>2</v>
      </c>
      <c r="AP670">
        <v>-49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>
      <c r="A671" t="s">
        <v>1506</v>
      </c>
      <c r="B671" t="s">
        <v>80</v>
      </c>
      <c r="C671" t="s">
        <v>1462</v>
      </c>
      <c r="D671" t="s">
        <v>82</v>
      </c>
      <c r="E671" s="2" t="str">
        <f>HYPERLINK("capsilon://?command=openfolder&amp;siteaddress=FAM.docvelocity-na8.net&amp;folderid=FX002DAF09-06A7-534B-9255-F76E2FDE7510","FX21112342")</f>
        <v>FX21112342</v>
      </c>
      <c r="F671" t="s">
        <v>19</v>
      </c>
      <c r="G671" t="s">
        <v>19</v>
      </c>
      <c r="H671" t="s">
        <v>83</v>
      </c>
      <c r="I671" t="s">
        <v>1471</v>
      </c>
      <c r="J671">
        <v>134</v>
      </c>
      <c r="K671" t="s">
        <v>85</v>
      </c>
      <c r="L671" t="s">
        <v>86</v>
      </c>
      <c r="M671" t="s">
        <v>87</v>
      </c>
      <c r="N671">
        <v>2</v>
      </c>
      <c r="O671" s="1">
        <v>44509.309386574074</v>
      </c>
      <c r="P671" s="1">
        <v>44509.453738425924</v>
      </c>
      <c r="Q671">
        <v>10667</v>
      </c>
      <c r="R671">
        <v>1805</v>
      </c>
      <c r="S671" t="b">
        <v>0</v>
      </c>
      <c r="T671" t="s">
        <v>88</v>
      </c>
      <c r="U671" t="b">
        <v>1</v>
      </c>
      <c r="V671" t="s">
        <v>89</v>
      </c>
      <c r="W671" s="1">
        <v>44509.31927083333</v>
      </c>
      <c r="X671">
        <v>459</v>
      </c>
      <c r="Y671">
        <v>88</v>
      </c>
      <c r="Z671">
        <v>0</v>
      </c>
      <c r="AA671">
        <v>88</v>
      </c>
      <c r="AB671">
        <v>0</v>
      </c>
      <c r="AC671">
        <v>65</v>
      </c>
      <c r="AD671">
        <v>46</v>
      </c>
      <c r="AE671">
        <v>0</v>
      </c>
      <c r="AF671">
        <v>0</v>
      </c>
      <c r="AG671">
        <v>0</v>
      </c>
      <c r="AH671" t="s">
        <v>99</v>
      </c>
      <c r="AI671" s="1">
        <v>44509.453738425924</v>
      </c>
      <c r="AJ671">
        <v>1287</v>
      </c>
      <c r="AK671">
        <v>68</v>
      </c>
      <c r="AL671">
        <v>0</v>
      </c>
      <c r="AM671">
        <v>68</v>
      </c>
      <c r="AN671">
        <v>0</v>
      </c>
      <c r="AO671">
        <v>75</v>
      </c>
      <c r="AP671">
        <v>-22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>
      <c r="A672" t="s">
        <v>1507</v>
      </c>
      <c r="B672" t="s">
        <v>80</v>
      </c>
      <c r="C672" t="s">
        <v>1462</v>
      </c>
      <c r="D672" t="s">
        <v>82</v>
      </c>
      <c r="E672" s="2" t="str">
        <f>HYPERLINK("capsilon://?command=openfolder&amp;siteaddress=FAM.docvelocity-na8.net&amp;folderid=FX002DAF09-06A7-534B-9255-F76E2FDE7510","FX21112342")</f>
        <v>FX21112342</v>
      </c>
      <c r="F672" t="s">
        <v>19</v>
      </c>
      <c r="G672" t="s">
        <v>19</v>
      </c>
      <c r="H672" t="s">
        <v>83</v>
      </c>
      <c r="I672" t="s">
        <v>1473</v>
      </c>
      <c r="J672">
        <v>237</v>
      </c>
      <c r="K672" t="s">
        <v>85</v>
      </c>
      <c r="L672" t="s">
        <v>86</v>
      </c>
      <c r="M672" t="s">
        <v>87</v>
      </c>
      <c r="N672">
        <v>2</v>
      </c>
      <c r="O672" s="1">
        <v>44509.311620370368</v>
      </c>
      <c r="P672" s="1">
        <v>44509.483506944445</v>
      </c>
      <c r="Q672">
        <v>11619</v>
      </c>
      <c r="R672">
        <v>3232</v>
      </c>
      <c r="S672" t="b">
        <v>0</v>
      </c>
      <c r="T672" t="s">
        <v>88</v>
      </c>
      <c r="U672" t="b">
        <v>1</v>
      </c>
      <c r="V672" t="s">
        <v>110</v>
      </c>
      <c r="W672" s="1">
        <v>44509.343009259261</v>
      </c>
      <c r="X672">
        <v>2092</v>
      </c>
      <c r="Y672">
        <v>177</v>
      </c>
      <c r="Z672">
        <v>0</v>
      </c>
      <c r="AA672">
        <v>177</v>
      </c>
      <c r="AB672">
        <v>0</v>
      </c>
      <c r="AC672">
        <v>139</v>
      </c>
      <c r="AD672">
        <v>60</v>
      </c>
      <c r="AE672">
        <v>0</v>
      </c>
      <c r="AF672">
        <v>0</v>
      </c>
      <c r="AG672">
        <v>0</v>
      </c>
      <c r="AH672" t="s">
        <v>99</v>
      </c>
      <c r="AI672" s="1">
        <v>44509.483506944445</v>
      </c>
      <c r="AJ672">
        <v>992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60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>
      <c r="A673" t="s">
        <v>1508</v>
      </c>
      <c r="B673" t="s">
        <v>80</v>
      </c>
      <c r="C673" t="s">
        <v>1475</v>
      </c>
      <c r="D673" t="s">
        <v>82</v>
      </c>
      <c r="E673" s="2" t="str">
        <f>HYPERLINK("capsilon://?command=openfolder&amp;siteaddress=FAM.docvelocity-na8.net&amp;folderid=FX69AAC3E3-A373-5E38-86C0-F89B6C00257A","FX21112739")</f>
        <v>FX21112739</v>
      </c>
      <c r="F673" t="s">
        <v>19</v>
      </c>
      <c r="G673" t="s">
        <v>19</v>
      </c>
      <c r="H673" t="s">
        <v>83</v>
      </c>
      <c r="I673" t="s">
        <v>1476</v>
      </c>
      <c r="J673">
        <v>661</v>
      </c>
      <c r="K673" t="s">
        <v>85</v>
      </c>
      <c r="L673" t="s">
        <v>86</v>
      </c>
      <c r="M673" t="s">
        <v>87</v>
      </c>
      <c r="N673">
        <v>2</v>
      </c>
      <c r="O673" s="1">
        <v>44509.331041666665</v>
      </c>
      <c r="P673" s="1">
        <v>44509.519166666665</v>
      </c>
      <c r="Q673">
        <v>10384</v>
      </c>
      <c r="R673">
        <v>5870</v>
      </c>
      <c r="S673" t="b">
        <v>0</v>
      </c>
      <c r="T673" t="s">
        <v>88</v>
      </c>
      <c r="U673" t="b">
        <v>1</v>
      </c>
      <c r="V673" t="s">
        <v>393</v>
      </c>
      <c r="W673" s="1">
        <v>44509.362638888888</v>
      </c>
      <c r="X673">
        <v>2728</v>
      </c>
      <c r="Y673">
        <v>570</v>
      </c>
      <c r="Z673">
        <v>0</v>
      </c>
      <c r="AA673">
        <v>570</v>
      </c>
      <c r="AB673">
        <v>0</v>
      </c>
      <c r="AC673">
        <v>189</v>
      </c>
      <c r="AD673">
        <v>91</v>
      </c>
      <c r="AE673">
        <v>0</v>
      </c>
      <c r="AF673">
        <v>0</v>
      </c>
      <c r="AG673">
        <v>0</v>
      </c>
      <c r="AH673" t="s">
        <v>106</v>
      </c>
      <c r="AI673" s="1">
        <v>44509.519166666665</v>
      </c>
      <c r="AJ673">
        <v>3132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91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>
      <c r="A674" t="s">
        <v>1509</v>
      </c>
      <c r="B674" t="s">
        <v>80</v>
      </c>
      <c r="C674" t="s">
        <v>1478</v>
      </c>
      <c r="D674" t="s">
        <v>82</v>
      </c>
      <c r="E674" s="2" t="str">
        <f>HYPERLINK("capsilon://?command=openfolder&amp;siteaddress=FAM.docvelocity-na8.net&amp;folderid=FX538E03D5-4F04-228F-F163-C24968CACAFE","FX211013245")</f>
        <v>FX211013245</v>
      </c>
      <c r="F674" t="s">
        <v>19</v>
      </c>
      <c r="G674" t="s">
        <v>19</v>
      </c>
      <c r="H674" t="s">
        <v>83</v>
      </c>
      <c r="I674" t="s">
        <v>1479</v>
      </c>
      <c r="J674">
        <v>875</v>
      </c>
      <c r="K674" t="s">
        <v>85</v>
      </c>
      <c r="L674" t="s">
        <v>86</v>
      </c>
      <c r="M674" t="s">
        <v>87</v>
      </c>
      <c r="N674">
        <v>2</v>
      </c>
      <c r="O674" s="1">
        <v>44509.335625</v>
      </c>
      <c r="P674" s="1">
        <v>44509.589594907404</v>
      </c>
      <c r="Q674">
        <v>11638</v>
      </c>
      <c r="R674">
        <v>10305</v>
      </c>
      <c r="S674" t="b">
        <v>0</v>
      </c>
      <c r="T674" t="s">
        <v>88</v>
      </c>
      <c r="U674" t="b">
        <v>1</v>
      </c>
      <c r="V674" t="s">
        <v>89</v>
      </c>
      <c r="W674" s="1">
        <v>44509.395787037036</v>
      </c>
      <c r="X674">
        <v>5187</v>
      </c>
      <c r="Y674">
        <v>739</v>
      </c>
      <c r="Z674">
        <v>0</v>
      </c>
      <c r="AA674">
        <v>739</v>
      </c>
      <c r="AB674">
        <v>0</v>
      </c>
      <c r="AC674">
        <v>441</v>
      </c>
      <c r="AD674">
        <v>136</v>
      </c>
      <c r="AE674">
        <v>0</v>
      </c>
      <c r="AF674">
        <v>0</v>
      </c>
      <c r="AG674">
        <v>0</v>
      </c>
      <c r="AH674" t="s">
        <v>106</v>
      </c>
      <c r="AI674" s="1">
        <v>44509.589594907404</v>
      </c>
      <c r="AJ674">
        <v>5070</v>
      </c>
      <c r="AK674">
        <v>38</v>
      </c>
      <c r="AL674">
        <v>0</v>
      </c>
      <c r="AM674">
        <v>38</v>
      </c>
      <c r="AN674">
        <v>0</v>
      </c>
      <c r="AO674">
        <v>37</v>
      </c>
      <c r="AP674">
        <v>98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>
      <c r="A675" t="s">
        <v>1510</v>
      </c>
      <c r="B675" t="s">
        <v>80</v>
      </c>
      <c r="C675" t="s">
        <v>1481</v>
      </c>
      <c r="D675" t="s">
        <v>82</v>
      </c>
      <c r="E675" s="2" t="str">
        <f>HYPERLINK("capsilon://?command=openfolder&amp;siteaddress=FAM.docvelocity-na8.net&amp;folderid=FX4D63D497-B36F-8829-DEC4-4C0EB7B5796A","FX21114317")</f>
        <v>FX21114317</v>
      </c>
      <c r="F675" t="s">
        <v>19</v>
      </c>
      <c r="G675" t="s">
        <v>19</v>
      </c>
      <c r="H675" t="s">
        <v>83</v>
      </c>
      <c r="I675" t="s">
        <v>1482</v>
      </c>
      <c r="J675">
        <v>396</v>
      </c>
      <c r="K675" t="s">
        <v>85</v>
      </c>
      <c r="L675" t="s">
        <v>86</v>
      </c>
      <c r="M675" t="s">
        <v>87</v>
      </c>
      <c r="N675">
        <v>2</v>
      </c>
      <c r="O675" s="1">
        <v>44509.349583333336</v>
      </c>
      <c r="P675" s="1">
        <v>44509.537048611113</v>
      </c>
      <c r="Q675">
        <v>10443</v>
      </c>
      <c r="R675">
        <v>5754</v>
      </c>
      <c r="S675" t="b">
        <v>0</v>
      </c>
      <c r="T675" t="s">
        <v>88</v>
      </c>
      <c r="U675" t="b">
        <v>1</v>
      </c>
      <c r="V675" t="s">
        <v>388</v>
      </c>
      <c r="W675" s="1">
        <v>44509.390520833331</v>
      </c>
      <c r="X675">
        <v>3341</v>
      </c>
      <c r="Y675">
        <v>391</v>
      </c>
      <c r="Z675">
        <v>0</v>
      </c>
      <c r="AA675">
        <v>391</v>
      </c>
      <c r="AB675">
        <v>0</v>
      </c>
      <c r="AC675">
        <v>182</v>
      </c>
      <c r="AD675">
        <v>5</v>
      </c>
      <c r="AE675">
        <v>0</v>
      </c>
      <c r="AF675">
        <v>0</v>
      </c>
      <c r="AG675">
        <v>0</v>
      </c>
      <c r="AH675" t="s">
        <v>606</v>
      </c>
      <c r="AI675" s="1">
        <v>44509.537048611113</v>
      </c>
      <c r="AJ675">
        <v>2342</v>
      </c>
      <c r="AK675">
        <v>1</v>
      </c>
      <c r="AL675">
        <v>0</v>
      </c>
      <c r="AM675">
        <v>1</v>
      </c>
      <c r="AN675">
        <v>0</v>
      </c>
      <c r="AO675">
        <v>1</v>
      </c>
      <c r="AP675">
        <v>4</v>
      </c>
      <c r="AQ675">
        <v>0</v>
      </c>
      <c r="AR675">
        <v>0</v>
      </c>
      <c r="AS675">
        <v>0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>
      <c r="A676" t="s">
        <v>1511</v>
      </c>
      <c r="B676" t="s">
        <v>80</v>
      </c>
      <c r="C676" t="s">
        <v>1487</v>
      </c>
      <c r="D676" t="s">
        <v>82</v>
      </c>
      <c r="E676" s="2" t="str">
        <f>HYPERLINK("capsilon://?command=openfolder&amp;siteaddress=FAM.docvelocity-na8.net&amp;folderid=FXAC239567-D42F-1BF1-2F20-09180309826F","FX21112977")</f>
        <v>FX21112977</v>
      </c>
      <c r="F676" t="s">
        <v>19</v>
      </c>
      <c r="G676" t="s">
        <v>19</v>
      </c>
      <c r="H676" t="s">
        <v>83</v>
      </c>
      <c r="I676" t="s">
        <v>1488</v>
      </c>
      <c r="J676">
        <v>64</v>
      </c>
      <c r="K676" t="s">
        <v>85</v>
      </c>
      <c r="L676" t="s">
        <v>86</v>
      </c>
      <c r="M676" t="s">
        <v>87</v>
      </c>
      <c r="N676">
        <v>2</v>
      </c>
      <c r="O676" s="1">
        <v>44509.351469907408</v>
      </c>
      <c r="P676" s="1">
        <v>44509.535601851851</v>
      </c>
      <c r="Q676">
        <v>15106</v>
      </c>
      <c r="R676">
        <v>803</v>
      </c>
      <c r="S676" t="b">
        <v>0</v>
      </c>
      <c r="T676" t="s">
        <v>88</v>
      </c>
      <c r="U676" t="b">
        <v>1</v>
      </c>
      <c r="V676" t="s">
        <v>393</v>
      </c>
      <c r="W676" s="1">
        <v>44509.369259259256</v>
      </c>
      <c r="X676">
        <v>571</v>
      </c>
      <c r="Y676">
        <v>72</v>
      </c>
      <c r="Z676">
        <v>0</v>
      </c>
      <c r="AA676">
        <v>72</v>
      </c>
      <c r="AB676">
        <v>0</v>
      </c>
      <c r="AC676">
        <v>37</v>
      </c>
      <c r="AD676">
        <v>-8</v>
      </c>
      <c r="AE676">
        <v>0</v>
      </c>
      <c r="AF676">
        <v>0</v>
      </c>
      <c r="AG676">
        <v>0</v>
      </c>
      <c r="AH676" t="s">
        <v>118</v>
      </c>
      <c r="AI676" s="1">
        <v>44509.535601851851</v>
      </c>
      <c r="AJ676">
        <v>209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-8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>
      <c r="A677" t="s">
        <v>1512</v>
      </c>
      <c r="B677" t="s">
        <v>80</v>
      </c>
      <c r="C677" t="s">
        <v>1490</v>
      </c>
      <c r="D677" t="s">
        <v>82</v>
      </c>
      <c r="E677" s="2" t="str">
        <f>HYPERLINK("capsilon://?command=openfolder&amp;siteaddress=FAM.docvelocity-na8.net&amp;folderid=FX816BEEDD-79FE-8F2D-A76F-FACE0886E16C","FX21113711")</f>
        <v>FX21113711</v>
      </c>
      <c r="F677" t="s">
        <v>19</v>
      </c>
      <c r="G677" t="s">
        <v>19</v>
      </c>
      <c r="H677" t="s">
        <v>83</v>
      </c>
      <c r="I677" t="s">
        <v>1491</v>
      </c>
      <c r="J677">
        <v>291</v>
      </c>
      <c r="K677" t="s">
        <v>85</v>
      </c>
      <c r="L677" t="s">
        <v>86</v>
      </c>
      <c r="M677" t="s">
        <v>87</v>
      </c>
      <c r="N677">
        <v>2</v>
      </c>
      <c r="O677" s="1">
        <v>44509.375578703701</v>
      </c>
      <c r="P677" s="1">
        <v>44509.548703703702</v>
      </c>
      <c r="Q677">
        <v>10925</v>
      </c>
      <c r="R677">
        <v>4033</v>
      </c>
      <c r="S677" t="b">
        <v>0</v>
      </c>
      <c r="T677" t="s">
        <v>88</v>
      </c>
      <c r="U677" t="b">
        <v>1</v>
      </c>
      <c r="V677" t="s">
        <v>388</v>
      </c>
      <c r="W677" s="1">
        <v>44509.423796296294</v>
      </c>
      <c r="X677">
        <v>2874</v>
      </c>
      <c r="Y677">
        <v>248</v>
      </c>
      <c r="Z677">
        <v>0</v>
      </c>
      <c r="AA677">
        <v>248</v>
      </c>
      <c r="AB677">
        <v>0</v>
      </c>
      <c r="AC677">
        <v>133</v>
      </c>
      <c r="AD677">
        <v>43</v>
      </c>
      <c r="AE677">
        <v>0</v>
      </c>
      <c r="AF677">
        <v>0</v>
      </c>
      <c r="AG677">
        <v>0</v>
      </c>
      <c r="AH677" t="s">
        <v>118</v>
      </c>
      <c r="AI677" s="1">
        <v>44509.548703703702</v>
      </c>
      <c r="AJ677">
        <v>1131</v>
      </c>
      <c r="AK677">
        <v>5</v>
      </c>
      <c r="AL677">
        <v>0</v>
      </c>
      <c r="AM677">
        <v>5</v>
      </c>
      <c r="AN677">
        <v>0</v>
      </c>
      <c r="AO677">
        <v>5</v>
      </c>
      <c r="AP677">
        <v>38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>
      <c r="A678" t="s">
        <v>1513</v>
      </c>
      <c r="B678" t="s">
        <v>80</v>
      </c>
      <c r="C678" t="s">
        <v>1493</v>
      </c>
      <c r="D678" t="s">
        <v>82</v>
      </c>
      <c r="E678" s="2" t="str">
        <f>HYPERLINK("capsilon://?command=openfolder&amp;siteaddress=FAM.docvelocity-na8.net&amp;folderid=FX3203A029-3C52-B561-613A-2C62CFA70164","FX21113882")</f>
        <v>FX21113882</v>
      </c>
      <c r="F678" t="s">
        <v>19</v>
      </c>
      <c r="G678" t="s">
        <v>19</v>
      </c>
      <c r="H678" t="s">
        <v>83</v>
      </c>
      <c r="I678" t="s">
        <v>1494</v>
      </c>
      <c r="J678">
        <v>316</v>
      </c>
      <c r="K678" t="s">
        <v>85</v>
      </c>
      <c r="L678" t="s">
        <v>86</v>
      </c>
      <c r="M678" t="s">
        <v>87</v>
      </c>
      <c r="N678">
        <v>2</v>
      </c>
      <c r="O678" s="1">
        <v>44509.380011574074</v>
      </c>
      <c r="P678" s="1">
        <v>44509.562372685185</v>
      </c>
      <c r="Q678">
        <v>13084</v>
      </c>
      <c r="R678">
        <v>2672</v>
      </c>
      <c r="S678" t="b">
        <v>0</v>
      </c>
      <c r="T678" t="s">
        <v>88</v>
      </c>
      <c r="U678" t="b">
        <v>1</v>
      </c>
      <c r="V678" t="s">
        <v>110</v>
      </c>
      <c r="W678" s="1">
        <v>44509.429166666669</v>
      </c>
      <c r="X678">
        <v>1419</v>
      </c>
      <c r="Y678">
        <v>258</v>
      </c>
      <c r="Z678">
        <v>0</v>
      </c>
      <c r="AA678">
        <v>258</v>
      </c>
      <c r="AB678">
        <v>0</v>
      </c>
      <c r="AC678">
        <v>166</v>
      </c>
      <c r="AD678">
        <v>58</v>
      </c>
      <c r="AE678">
        <v>0</v>
      </c>
      <c r="AF678">
        <v>0</v>
      </c>
      <c r="AG678">
        <v>0</v>
      </c>
      <c r="AH678" t="s">
        <v>606</v>
      </c>
      <c r="AI678" s="1">
        <v>44509.562372685185</v>
      </c>
      <c r="AJ678">
        <v>1220</v>
      </c>
      <c r="AK678">
        <v>2</v>
      </c>
      <c r="AL678">
        <v>0</v>
      </c>
      <c r="AM678">
        <v>2</v>
      </c>
      <c r="AN678">
        <v>0</v>
      </c>
      <c r="AO678">
        <v>2</v>
      </c>
      <c r="AP678">
        <v>56</v>
      </c>
      <c r="AQ678">
        <v>0</v>
      </c>
      <c r="AR678">
        <v>0</v>
      </c>
      <c r="AS678">
        <v>0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>
      <c r="A679" t="s">
        <v>1514</v>
      </c>
      <c r="B679" t="s">
        <v>80</v>
      </c>
      <c r="C679" t="s">
        <v>430</v>
      </c>
      <c r="D679" t="s">
        <v>82</v>
      </c>
      <c r="E679" s="2" t="str">
        <f>HYPERLINK("capsilon://?command=openfolder&amp;siteaddress=FAM.docvelocity-na8.net&amp;folderid=FX7A49E145-B7C7-5EFA-2CF1-78F50DB7431A","FX21111907")</f>
        <v>FX21111907</v>
      </c>
      <c r="F679" t="s">
        <v>19</v>
      </c>
      <c r="G679" t="s">
        <v>19</v>
      </c>
      <c r="H679" t="s">
        <v>83</v>
      </c>
      <c r="I679" t="s">
        <v>1515</v>
      </c>
      <c r="J679">
        <v>30</v>
      </c>
      <c r="K679" t="s">
        <v>85</v>
      </c>
      <c r="L679" t="s">
        <v>86</v>
      </c>
      <c r="M679" t="s">
        <v>87</v>
      </c>
      <c r="N679">
        <v>2</v>
      </c>
      <c r="O679" s="1">
        <v>44509.386770833335</v>
      </c>
      <c r="P679" s="1">
        <v>44509.605046296296</v>
      </c>
      <c r="Q679">
        <v>18686</v>
      </c>
      <c r="R679">
        <v>173</v>
      </c>
      <c r="S679" t="b">
        <v>0</v>
      </c>
      <c r="T679" t="s">
        <v>88</v>
      </c>
      <c r="U679" t="b">
        <v>0</v>
      </c>
      <c r="V679" t="s">
        <v>190</v>
      </c>
      <c r="W679" s="1">
        <v>44509.422800925924</v>
      </c>
      <c r="X679">
        <v>65</v>
      </c>
      <c r="Y679">
        <v>9</v>
      </c>
      <c r="Z679">
        <v>0</v>
      </c>
      <c r="AA679">
        <v>9</v>
      </c>
      <c r="AB679">
        <v>0</v>
      </c>
      <c r="AC679">
        <v>2</v>
      </c>
      <c r="AD679">
        <v>21</v>
      </c>
      <c r="AE679">
        <v>0</v>
      </c>
      <c r="AF679">
        <v>0</v>
      </c>
      <c r="AG679">
        <v>0</v>
      </c>
      <c r="AH679" t="s">
        <v>106</v>
      </c>
      <c r="AI679" s="1">
        <v>44509.605046296296</v>
      </c>
      <c r="AJ679">
        <v>108</v>
      </c>
      <c r="AK679">
        <v>1</v>
      </c>
      <c r="AL679">
        <v>0</v>
      </c>
      <c r="AM679">
        <v>1</v>
      </c>
      <c r="AN679">
        <v>0</v>
      </c>
      <c r="AO679">
        <v>1</v>
      </c>
      <c r="AP679">
        <v>20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>
      <c r="A680" t="s">
        <v>1516</v>
      </c>
      <c r="B680" t="s">
        <v>80</v>
      </c>
      <c r="C680" t="s">
        <v>1517</v>
      </c>
      <c r="D680" t="s">
        <v>82</v>
      </c>
      <c r="E680" s="2" t="str">
        <f>HYPERLINK("capsilon://?command=openfolder&amp;siteaddress=FAM.docvelocity-na8.net&amp;folderid=FXD97C9381-A53D-2390-B86B-B1E50AA177C1","FX2110613")</f>
        <v>FX2110613</v>
      </c>
      <c r="F680" t="s">
        <v>19</v>
      </c>
      <c r="G680" t="s">
        <v>19</v>
      </c>
      <c r="H680" t="s">
        <v>83</v>
      </c>
      <c r="I680" t="s">
        <v>1518</v>
      </c>
      <c r="J680">
        <v>313</v>
      </c>
      <c r="K680" t="s">
        <v>85</v>
      </c>
      <c r="L680" t="s">
        <v>86</v>
      </c>
      <c r="M680" t="s">
        <v>87</v>
      </c>
      <c r="N680">
        <v>1</v>
      </c>
      <c r="O680" s="1">
        <v>44509.41510416667</v>
      </c>
      <c r="P680" s="1">
        <v>44509.430567129632</v>
      </c>
      <c r="Q680">
        <v>666</v>
      </c>
      <c r="R680">
        <v>670</v>
      </c>
      <c r="S680" t="b">
        <v>0</v>
      </c>
      <c r="T680" t="s">
        <v>88</v>
      </c>
      <c r="U680" t="b">
        <v>0</v>
      </c>
      <c r="V680" t="s">
        <v>190</v>
      </c>
      <c r="W680" s="1">
        <v>44509.430567129632</v>
      </c>
      <c r="X680">
        <v>670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313</v>
      </c>
      <c r="AE680">
        <v>291</v>
      </c>
      <c r="AF680">
        <v>0</v>
      </c>
      <c r="AG680">
        <v>6</v>
      </c>
      <c r="AH680" t="s">
        <v>88</v>
      </c>
      <c r="AI680" t="s">
        <v>88</v>
      </c>
      <c r="AJ680" t="s">
        <v>88</v>
      </c>
      <c r="AK680" t="s">
        <v>88</v>
      </c>
      <c r="AL680" t="s">
        <v>88</v>
      </c>
      <c r="AM680" t="s">
        <v>88</v>
      </c>
      <c r="AN680" t="s">
        <v>88</v>
      </c>
      <c r="AO680" t="s">
        <v>88</v>
      </c>
      <c r="AP680" t="s">
        <v>88</v>
      </c>
      <c r="AQ680" t="s">
        <v>88</v>
      </c>
      <c r="AR680" t="s">
        <v>88</v>
      </c>
      <c r="AS680" t="s">
        <v>88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>
      <c r="A681" t="s">
        <v>1519</v>
      </c>
      <c r="B681" t="s">
        <v>80</v>
      </c>
      <c r="C681" t="s">
        <v>1517</v>
      </c>
      <c r="D681" t="s">
        <v>82</v>
      </c>
      <c r="E681" s="2" t="str">
        <f>HYPERLINK("capsilon://?command=openfolder&amp;siteaddress=FAM.docvelocity-na8.net&amp;folderid=FXD97C9381-A53D-2390-B86B-B1E50AA177C1","FX2110613")</f>
        <v>FX2110613</v>
      </c>
      <c r="F681" t="s">
        <v>19</v>
      </c>
      <c r="G681" t="s">
        <v>19</v>
      </c>
      <c r="H681" t="s">
        <v>83</v>
      </c>
      <c r="I681" t="s">
        <v>1518</v>
      </c>
      <c r="J681">
        <v>436</v>
      </c>
      <c r="K681" t="s">
        <v>85</v>
      </c>
      <c r="L681" t="s">
        <v>86</v>
      </c>
      <c r="M681" t="s">
        <v>87</v>
      </c>
      <c r="N681">
        <v>2</v>
      </c>
      <c r="O681" s="1">
        <v>44509.432337962964</v>
      </c>
      <c r="P681" s="1">
        <v>44509.559537037036</v>
      </c>
      <c r="Q681">
        <v>9464</v>
      </c>
      <c r="R681">
        <v>1526</v>
      </c>
      <c r="S681" t="b">
        <v>0</v>
      </c>
      <c r="T681" t="s">
        <v>88</v>
      </c>
      <c r="U681" t="b">
        <v>1</v>
      </c>
      <c r="V681" t="s">
        <v>117</v>
      </c>
      <c r="W681" s="1">
        <v>44509.43959490741</v>
      </c>
      <c r="X681">
        <v>591</v>
      </c>
      <c r="Y681">
        <v>294</v>
      </c>
      <c r="Z681">
        <v>0</v>
      </c>
      <c r="AA681">
        <v>294</v>
      </c>
      <c r="AB681">
        <v>63</v>
      </c>
      <c r="AC681">
        <v>8</v>
      </c>
      <c r="AD681">
        <v>142</v>
      </c>
      <c r="AE681">
        <v>0</v>
      </c>
      <c r="AF681">
        <v>0</v>
      </c>
      <c r="AG681">
        <v>0</v>
      </c>
      <c r="AH681" t="s">
        <v>118</v>
      </c>
      <c r="AI681" s="1">
        <v>44509.559537037036</v>
      </c>
      <c r="AJ681">
        <v>935</v>
      </c>
      <c r="AK681">
        <v>0</v>
      </c>
      <c r="AL681">
        <v>0</v>
      </c>
      <c r="AM681">
        <v>0</v>
      </c>
      <c r="AN681">
        <v>63</v>
      </c>
      <c r="AO681">
        <v>0</v>
      </c>
      <c r="AP681">
        <v>142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>
      <c r="A682" t="s">
        <v>1520</v>
      </c>
      <c r="B682" t="s">
        <v>80</v>
      </c>
      <c r="C682" t="s">
        <v>1521</v>
      </c>
      <c r="D682" t="s">
        <v>82</v>
      </c>
      <c r="E682" s="2" t="str">
        <f>HYPERLINK("capsilon://?command=openfolder&amp;siteaddress=FAM.docvelocity-na8.net&amp;folderid=FXFA307EEF-7CCF-0268-E986-431431FDA1DE","FX21112922")</f>
        <v>FX21112922</v>
      </c>
      <c r="F682" t="s">
        <v>19</v>
      </c>
      <c r="G682" t="s">
        <v>19</v>
      </c>
      <c r="H682" t="s">
        <v>83</v>
      </c>
      <c r="I682" t="s">
        <v>1522</v>
      </c>
      <c r="J682">
        <v>149</v>
      </c>
      <c r="K682" t="s">
        <v>85</v>
      </c>
      <c r="L682" t="s">
        <v>86</v>
      </c>
      <c r="M682" t="s">
        <v>87</v>
      </c>
      <c r="N682">
        <v>2</v>
      </c>
      <c r="O682" s="1">
        <v>44509.447164351855</v>
      </c>
      <c r="P682" s="1">
        <v>44509.611307870371</v>
      </c>
      <c r="Q682">
        <v>13211</v>
      </c>
      <c r="R682">
        <v>971</v>
      </c>
      <c r="S682" t="b">
        <v>0</v>
      </c>
      <c r="T682" t="s">
        <v>88</v>
      </c>
      <c r="U682" t="b">
        <v>0</v>
      </c>
      <c r="V682" t="s">
        <v>131</v>
      </c>
      <c r="W682" s="1">
        <v>44509.453067129631</v>
      </c>
      <c r="X682">
        <v>396</v>
      </c>
      <c r="Y682">
        <v>106</v>
      </c>
      <c r="Z682">
        <v>0</v>
      </c>
      <c r="AA682">
        <v>106</v>
      </c>
      <c r="AB682">
        <v>0</v>
      </c>
      <c r="AC682">
        <v>27</v>
      </c>
      <c r="AD682">
        <v>43</v>
      </c>
      <c r="AE682">
        <v>0</v>
      </c>
      <c r="AF682">
        <v>0</v>
      </c>
      <c r="AG682">
        <v>0</v>
      </c>
      <c r="AH682" t="s">
        <v>606</v>
      </c>
      <c r="AI682" s="1">
        <v>44509.611307870371</v>
      </c>
      <c r="AJ682">
        <v>564</v>
      </c>
      <c r="AK682">
        <v>1</v>
      </c>
      <c r="AL682">
        <v>0</v>
      </c>
      <c r="AM682">
        <v>1</v>
      </c>
      <c r="AN682">
        <v>0</v>
      </c>
      <c r="AO682">
        <v>1</v>
      </c>
      <c r="AP682">
        <v>42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>
      <c r="A683" t="s">
        <v>1523</v>
      </c>
      <c r="B683" t="s">
        <v>80</v>
      </c>
      <c r="C683" t="s">
        <v>1521</v>
      </c>
      <c r="D683" t="s">
        <v>82</v>
      </c>
      <c r="E683" s="2" t="str">
        <f>HYPERLINK("capsilon://?command=openfolder&amp;siteaddress=FAM.docvelocity-na8.net&amp;folderid=FXFA307EEF-7CCF-0268-E986-431431FDA1DE","FX21112922")</f>
        <v>FX21112922</v>
      </c>
      <c r="F683" t="s">
        <v>19</v>
      </c>
      <c r="G683" t="s">
        <v>19</v>
      </c>
      <c r="H683" t="s">
        <v>83</v>
      </c>
      <c r="I683" t="s">
        <v>1524</v>
      </c>
      <c r="J683">
        <v>28</v>
      </c>
      <c r="K683" t="s">
        <v>85</v>
      </c>
      <c r="L683" t="s">
        <v>86</v>
      </c>
      <c r="M683" t="s">
        <v>87</v>
      </c>
      <c r="N683">
        <v>2</v>
      </c>
      <c r="O683" s="1">
        <v>44509.447476851848</v>
      </c>
      <c r="P683" s="1">
        <v>44509.606504629628</v>
      </c>
      <c r="Q683">
        <v>13501</v>
      </c>
      <c r="R683">
        <v>239</v>
      </c>
      <c r="S683" t="b">
        <v>0</v>
      </c>
      <c r="T683" t="s">
        <v>88</v>
      </c>
      <c r="U683" t="b">
        <v>0</v>
      </c>
      <c r="V683" t="s">
        <v>117</v>
      </c>
      <c r="W683" s="1">
        <v>44509.449733796297</v>
      </c>
      <c r="X683">
        <v>114</v>
      </c>
      <c r="Y683">
        <v>21</v>
      </c>
      <c r="Z683">
        <v>0</v>
      </c>
      <c r="AA683">
        <v>21</v>
      </c>
      <c r="AB683">
        <v>0</v>
      </c>
      <c r="AC683">
        <v>3</v>
      </c>
      <c r="AD683">
        <v>7</v>
      </c>
      <c r="AE683">
        <v>0</v>
      </c>
      <c r="AF683">
        <v>0</v>
      </c>
      <c r="AG683">
        <v>0</v>
      </c>
      <c r="AH683" t="s">
        <v>106</v>
      </c>
      <c r="AI683" s="1">
        <v>44509.606504629628</v>
      </c>
      <c r="AJ683">
        <v>125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7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>
      <c r="A684" t="s">
        <v>1525</v>
      </c>
      <c r="B684" t="s">
        <v>80</v>
      </c>
      <c r="C684" t="s">
        <v>1526</v>
      </c>
      <c r="D684" t="s">
        <v>82</v>
      </c>
      <c r="E684" s="2" t="str">
        <f>HYPERLINK("capsilon://?command=openfolder&amp;siteaddress=FAM.docvelocity-na8.net&amp;folderid=FX2D663007-02FC-1387-6A5D-56A83FE69701","FX21112609")</f>
        <v>FX21112609</v>
      </c>
      <c r="F684" t="s">
        <v>19</v>
      </c>
      <c r="G684" t="s">
        <v>19</v>
      </c>
      <c r="H684" t="s">
        <v>83</v>
      </c>
      <c r="I684" t="s">
        <v>1527</v>
      </c>
      <c r="J684">
        <v>28</v>
      </c>
      <c r="K684" t="s">
        <v>85</v>
      </c>
      <c r="L684" t="s">
        <v>86</v>
      </c>
      <c r="M684" t="s">
        <v>87</v>
      </c>
      <c r="N684">
        <v>2</v>
      </c>
      <c r="O684" s="1">
        <v>44509.448807870373</v>
      </c>
      <c r="P684" s="1">
        <v>44509.607175925928</v>
      </c>
      <c r="Q684">
        <v>13452</v>
      </c>
      <c r="R684">
        <v>231</v>
      </c>
      <c r="S684" t="b">
        <v>0</v>
      </c>
      <c r="T684" t="s">
        <v>88</v>
      </c>
      <c r="U684" t="b">
        <v>0</v>
      </c>
      <c r="V684" t="s">
        <v>117</v>
      </c>
      <c r="W684" s="1">
        <v>44509.45140046296</v>
      </c>
      <c r="X684">
        <v>143</v>
      </c>
      <c r="Y684">
        <v>21</v>
      </c>
      <c r="Z684">
        <v>0</v>
      </c>
      <c r="AA684">
        <v>21</v>
      </c>
      <c r="AB684">
        <v>0</v>
      </c>
      <c r="AC684">
        <v>7</v>
      </c>
      <c r="AD684">
        <v>7</v>
      </c>
      <c r="AE684">
        <v>0</v>
      </c>
      <c r="AF684">
        <v>0</v>
      </c>
      <c r="AG684">
        <v>0</v>
      </c>
      <c r="AH684" t="s">
        <v>118</v>
      </c>
      <c r="AI684" s="1">
        <v>44509.607175925928</v>
      </c>
      <c r="AJ684">
        <v>88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7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>
      <c r="A685" t="s">
        <v>1528</v>
      </c>
      <c r="B685" t="s">
        <v>80</v>
      </c>
      <c r="C685" t="s">
        <v>1526</v>
      </c>
      <c r="D685" t="s">
        <v>82</v>
      </c>
      <c r="E685" s="2" t="str">
        <f>HYPERLINK("capsilon://?command=openfolder&amp;siteaddress=FAM.docvelocity-na8.net&amp;folderid=FX2D663007-02FC-1387-6A5D-56A83FE69701","FX21112609")</f>
        <v>FX21112609</v>
      </c>
      <c r="F685" t="s">
        <v>19</v>
      </c>
      <c r="G685" t="s">
        <v>19</v>
      </c>
      <c r="H685" t="s">
        <v>83</v>
      </c>
      <c r="I685" t="s">
        <v>1529</v>
      </c>
      <c r="J685">
        <v>32</v>
      </c>
      <c r="K685" t="s">
        <v>85</v>
      </c>
      <c r="L685" t="s">
        <v>86</v>
      </c>
      <c r="M685" t="s">
        <v>87</v>
      </c>
      <c r="N685">
        <v>1</v>
      </c>
      <c r="O685" s="1">
        <v>44509.450243055559</v>
      </c>
      <c r="P685" s="1">
        <v>44509.485717592594</v>
      </c>
      <c r="Q685">
        <v>2644</v>
      </c>
      <c r="R685">
        <v>421</v>
      </c>
      <c r="S685" t="b">
        <v>0</v>
      </c>
      <c r="T685" t="s">
        <v>88</v>
      </c>
      <c r="U685" t="b">
        <v>0</v>
      </c>
      <c r="V685" t="s">
        <v>190</v>
      </c>
      <c r="W685" s="1">
        <v>44509.485717592594</v>
      </c>
      <c r="X685">
        <v>169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32</v>
      </c>
      <c r="AE685">
        <v>27</v>
      </c>
      <c r="AF685">
        <v>0</v>
      </c>
      <c r="AG685">
        <v>2</v>
      </c>
      <c r="AH685" t="s">
        <v>88</v>
      </c>
      <c r="AI685" t="s">
        <v>88</v>
      </c>
      <c r="AJ685" t="s">
        <v>88</v>
      </c>
      <c r="AK685" t="s">
        <v>88</v>
      </c>
      <c r="AL685" t="s">
        <v>88</v>
      </c>
      <c r="AM685" t="s">
        <v>88</v>
      </c>
      <c r="AN685" t="s">
        <v>88</v>
      </c>
      <c r="AO685" t="s">
        <v>88</v>
      </c>
      <c r="AP685" t="s">
        <v>88</v>
      </c>
      <c r="AQ685" t="s">
        <v>88</v>
      </c>
      <c r="AR685" t="s">
        <v>88</v>
      </c>
      <c r="AS685" t="s">
        <v>88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>
      <c r="A686" t="s">
        <v>1530</v>
      </c>
      <c r="B686" t="s">
        <v>80</v>
      </c>
      <c r="C686" t="s">
        <v>1526</v>
      </c>
      <c r="D686" t="s">
        <v>82</v>
      </c>
      <c r="E686" s="2" t="str">
        <f>HYPERLINK("capsilon://?command=openfolder&amp;siteaddress=FAM.docvelocity-na8.net&amp;folderid=FX2D663007-02FC-1387-6A5D-56A83FE69701","FX21112609")</f>
        <v>FX21112609</v>
      </c>
      <c r="F686" t="s">
        <v>19</v>
      </c>
      <c r="G686" t="s">
        <v>19</v>
      </c>
      <c r="H686" t="s">
        <v>83</v>
      </c>
      <c r="I686" t="s">
        <v>1531</v>
      </c>
      <c r="J686">
        <v>47</v>
      </c>
      <c r="K686" t="s">
        <v>85</v>
      </c>
      <c r="L686" t="s">
        <v>86</v>
      </c>
      <c r="M686" t="s">
        <v>87</v>
      </c>
      <c r="N686">
        <v>1</v>
      </c>
      <c r="O686" s="1">
        <v>44509.450289351851</v>
      </c>
      <c r="P686" s="1">
        <v>44509.488900462966</v>
      </c>
      <c r="Q686">
        <v>2857</v>
      </c>
      <c r="R686">
        <v>479</v>
      </c>
      <c r="S686" t="b">
        <v>0</v>
      </c>
      <c r="T686" t="s">
        <v>88</v>
      </c>
      <c r="U686" t="b">
        <v>0</v>
      </c>
      <c r="V686" t="s">
        <v>190</v>
      </c>
      <c r="W686" s="1">
        <v>44509.488900462966</v>
      </c>
      <c r="X686">
        <v>274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47</v>
      </c>
      <c r="AE686">
        <v>42</v>
      </c>
      <c r="AF686">
        <v>0</v>
      </c>
      <c r="AG686">
        <v>2</v>
      </c>
      <c r="AH686" t="s">
        <v>88</v>
      </c>
      <c r="AI686" t="s">
        <v>88</v>
      </c>
      <c r="AJ686" t="s">
        <v>88</v>
      </c>
      <c r="AK686" t="s">
        <v>88</v>
      </c>
      <c r="AL686" t="s">
        <v>88</v>
      </c>
      <c r="AM686" t="s">
        <v>88</v>
      </c>
      <c r="AN686" t="s">
        <v>88</v>
      </c>
      <c r="AO686" t="s">
        <v>88</v>
      </c>
      <c r="AP686" t="s">
        <v>88</v>
      </c>
      <c r="AQ686" t="s">
        <v>88</v>
      </c>
      <c r="AR686" t="s">
        <v>88</v>
      </c>
      <c r="AS686" t="s">
        <v>88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>
      <c r="A687" t="s">
        <v>1532</v>
      </c>
      <c r="B687" t="s">
        <v>80</v>
      </c>
      <c r="C687" t="s">
        <v>1526</v>
      </c>
      <c r="D687" t="s">
        <v>82</v>
      </c>
      <c r="E687" s="2" t="str">
        <f>HYPERLINK("capsilon://?command=openfolder&amp;siteaddress=FAM.docvelocity-na8.net&amp;folderid=FX2D663007-02FC-1387-6A5D-56A83FE69701","FX21112609")</f>
        <v>FX21112609</v>
      </c>
      <c r="F687" t="s">
        <v>19</v>
      </c>
      <c r="G687" t="s">
        <v>19</v>
      </c>
      <c r="H687" t="s">
        <v>83</v>
      </c>
      <c r="I687" t="s">
        <v>1533</v>
      </c>
      <c r="J687">
        <v>28</v>
      </c>
      <c r="K687" t="s">
        <v>85</v>
      </c>
      <c r="L687" t="s">
        <v>86</v>
      </c>
      <c r="M687" t="s">
        <v>87</v>
      </c>
      <c r="N687">
        <v>2</v>
      </c>
      <c r="O687" s="1">
        <v>44509.450543981482</v>
      </c>
      <c r="P687" s="1">
        <v>44509.608263888891</v>
      </c>
      <c r="Q687">
        <v>13333</v>
      </c>
      <c r="R687">
        <v>294</v>
      </c>
      <c r="S687" t="b">
        <v>0</v>
      </c>
      <c r="T687" t="s">
        <v>88</v>
      </c>
      <c r="U687" t="b">
        <v>0</v>
      </c>
      <c r="V687" t="s">
        <v>117</v>
      </c>
      <c r="W687" s="1">
        <v>44509.453333333331</v>
      </c>
      <c r="X687">
        <v>143</v>
      </c>
      <c r="Y687">
        <v>21</v>
      </c>
      <c r="Z687">
        <v>0</v>
      </c>
      <c r="AA687">
        <v>21</v>
      </c>
      <c r="AB687">
        <v>0</v>
      </c>
      <c r="AC687">
        <v>3</v>
      </c>
      <c r="AD687">
        <v>7</v>
      </c>
      <c r="AE687">
        <v>0</v>
      </c>
      <c r="AF687">
        <v>0</v>
      </c>
      <c r="AG687">
        <v>0</v>
      </c>
      <c r="AH687" t="s">
        <v>106</v>
      </c>
      <c r="AI687" s="1">
        <v>44509.608263888891</v>
      </c>
      <c r="AJ687">
        <v>151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7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>
      <c r="A688" t="s">
        <v>1534</v>
      </c>
      <c r="B688" t="s">
        <v>80</v>
      </c>
      <c r="C688" t="s">
        <v>1535</v>
      </c>
      <c r="D688" t="s">
        <v>82</v>
      </c>
      <c r="E688" s="2" t="str">
        <f>HYPERLINK("capsilon://?command=openfolder&amp;siteaddress=FAM.docvelocity-na8.net&amp;folderid=FX7018A7E4-9BAE-D834-58C3-E54013732898","FX21113034")</f>
        <v>FX21113034</v>
      </c>
      <c r="F688" t="s">
        <v>19</v>
      </c>
      <c r="G688" t="s">
        <v>19</v>
      </c>
      <c r="H688" t="s">
        <v>83</v>
      </c>
      <c r="I688" t="s">
        <v>1536</v>
      </c>
      <c r="J688">
        <v>103</v>
      </c>
      <c r="K688" t="s">
        <v>85</v>
      </c>
      <c r="L688" t="s">
        <v>86</v>
      </c>
      <c r="M688" t="s">
        <v>87</v>
      </c>
      <c r="N688">
        <v>1</v>
      </c>
      <c r="O688" s="1">
        <v>44509.456307870372</v>
      </c>
      <c r="P688" s="1">
        <v>44509.491030092591</v>
      </c>
      <c r="Q688">
        <v>2589</v>
      </c>
      <c r="R688">
        <v>411</v>
      </c>
      <c r="S688" t="b">
        <v>0</v>
      </c>
      <c r="T688" t="s">
        <v>88</v>
      </c>
      <c r="U688" t="b">
        <v>0</v>
      </c>
      <c r="V688" t="s">
        <v>190</v>
      </c>
      <c r="W688" s="1">
        <v>44509.491030092591</v>
      </c>
      <c r="X688">
        <v>183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103</v>
      </c>
      <c r="AE688">
        <v>91</v>
      </c>
      <c r="AF688">
        <v>0</v>
      </c>
      <c r="AG688">
        <v>3</v>
      </c>
      <c r="AH688" t="s">
        <v>88</v>
      </c>
      <c r="AI688" t="s">
        <v>88</v>
      </c>
      <c r="AJ688" t="s">
        <v>88</v>
      </c>
      <c r="AK688" t="s">
        <v>88</v>
      </c>
      <c r="AL688" t="s">
        <v>88</v>
      </c>
      <c r="AM688" t="s">
        <v>88</v>
      </c>
      <c r="AN688" t="s">
        <v>88</v>
      </c>
      <c r="AO688" t="s">
        <v>88</v>
      </c>
      <c r="AP688" t="s">
        <v>88</v>
      </c>
      <c r="AQ688" t="s">
        <v>88</v>
      </c>
      <c r="AR688" t="s">
        <v>88</v>
      </c>
      <c r="AS688" t="s">
        <v>88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>
      <c r="A689" t="s">
        <v>1537</v>
      </c>
      <c r="B689" t="s">
        <v>80</v>
      </c>
      <c r="C689" t="s">
        <v>1538</v>
      </c>
      <c r="D689" t="s">
        <v>82</v>
      </c>
      <c r="E689" s="2" t="str">
        <f>HYPERLINK("capsilon://?command=openfolder&amp;siteaddress=FAM.docvelocity-na8.net&amp;folderid=FXDA23EC54-FBA3-4C8F-0B49-9E1D0BD6AC5E","FX21113413")</f>
        <v>FX21113413</v>
      </c>
      <c r="F689" t="s">
        <v>19</v>
      </c>
      <c r="G689" t="s">
        <v>19</v>
      </c>
      <c r="H689" t="s">
        <v>83</v>
      </c>
      <c r="I689" t="s">
        <v>1539</v>
      </c>
      <c r="J689">
        <v>56</v>
      </c>
      <c r="K689" t="s">
        <v>85</v>
      </c>
      <c r="L689" t="s">
        <v>86</v>
      </c>
      <c r="M689" t="s">
        <v>87</v>
      </c>
      <c r="N689">
        <v>2</v>
      </c>
      <c r="O689" s="1">
        <v>44509.457442129627</v>
      </c>
      <c r="P689" s="1">
        <v>44509.609131944446</v>
      </c>
      <c r="Q689">
        <v>12572</v>
      </c>
      <c r="R689">
        <v>534</v>
      </c>
      <c r="S689" t="b">
        <v>0</v>
      </c>
      <c r="T689" t="s">
        <v>88</v>
      </c>
      <c r="U689" t="b">
        <v>0</v>
      </c>
      <c r="V689" t="s">
        <v>117</v>
      </c>
      <c r="W689" s="1">
        <v>44509.462199074071</v>
      </c>
      <c r="X689">
        <v>366</v>
      </c>
      <c r="Y689">
        <v>42</v>
      </c>
      <c r="Z689">
        <v>0</v>
      </c>
      <c r="AA689">
        <v>42</v>
      </c>
      <c r="AB689">
        <v>0</v>
      </c>
      <c r="AC689">
        <v>4</v>
      </c>
      <c r="AD689">
        <v>14</v>
      </c>
      <c r="AE689">
        <v>0</v>
      </c>
      <c r="AF689">
        <v>0</v>
      </c>
      <c r="AG689">
        <v>0</v>
      </c>
      <c r="AH689" t="s">
        <v>118</v>
      </c>
      <c r="AI689" s="1">
        <v>44509.609131944446</v>
      </c>
      <c r="AJ689">
        <v>168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14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>
      <c r="A690" t="s">
        <v>1540</v>
      </c>
      <c r="B690" t="s">
        <v>80</v>
      </c>
      <c r="C690" t="s">
        <v>1538</v>
      </c>
      <c r="D690" t="s">
        <v>82</v>
      </c>
      <c r="E690" s="2" t="str">
        <f>HYPERLINK("capsilon://?command=openfolder&amp;siteaddress=FAM.docvelocity-na8.net&amp;folderid=FXDA23EC54-FBA3-4C8F-0B49-9E1D0BD6AC5E","FX21113413")</f>
        <v>FX21113413</v>
      </c>
      <c r="F690" t="s">
        <v>19</v>
      </c>
      <c r="G690" t="s">
        <v>19</v>
      </c>
      <c r="H690" t="s">
        <v>83</v>
      </c>
      <c r="I690" t="s">
        <v>1541</v>
      </c>
      <c r="J690">
        <v>56</v>
      </c>
      <c r="K690" t="s">
        <v>85</v>
      </c>
      <c r="L690" t="s">
        <v>86</v>
      </c>
      <c r="M690" t="s">
        <v>87</v>
      </c>
      <c r="N690">
        <v>2</v>
      </c>
      <c r="O690" s="1">
        <v>44509.458715277775</v>
      </c>
      <c r="P690" s="1">
        <v>44509.610543981478</v>
      </c>
      <c r="Q690">
        <v>12704</v>
      </c>
      <c r="R690">
        <v>414</v>
      </c>
      <c r="S690" t="b">
        <v>0</v>
      </c>
      <c r="T690" t="s">
        <v>88</v>
      </c>
      <c r="U690" t="b">
        <v>0</v>
      </c>
      <c r="V690" t="s">
        <v>117</v>
      </c>
      <c r="W690" s="1">
        <v>44509.464722222219</v>
      </c>
      <c r="X690">
        <v>217</v>
      </c>
      <c r="Y690">
        <v>39</v>
      </c>
      <c r="Z690">
        <v>0</v>
      </c>
      <c r="AA690">
        <v>39</v>
      </c>
      <c r="AB690">
        <v>0</v>
      </c>
      <c r="AC690">
        <v>20</v>
      </c>
      <c r="AD690">
        <v>17</v>
      </c>
      <c r="AE690">
        <v>0</v>
      </c>
      <c r="AF690">
        <v>0</v>
      </c>
      <c r="AG690">
        <v>0</v>
      </c>
      <c r="AH690" t="s">
        <v>106</v>
      </c>
      <c r="AI690" s="1">
        <v>44509.610543981478</v>
      </c>
      <c r="AJ690">
        <v>197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17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>
      <c r="A691" t="s">
        <v>1542</v>
      </c>
      <c r="B691" t="s">
        <v>80</v>
      </c>
      <c r="C691" t="s">
        <v>1538</v>
      </c>
      <c r="D691" t="s">
        <v>82</v>
      </c>
      <c r="E691" s="2" t="str">
        <f>HYPERLINK("capsilon://?command=openfolder&amp;siteaddress=FAM.docvelocity-na8.net&amp;folderid=FXDA23EC54-FBA3-4C8F-0B49-9E1D0BD6AC5E","FX21113413")</f>
        <v>FX21113413</v>
      </c>
      <c r="F691" t="s">
        <v>19</v>
      </c>
      <c r="G691" t="s">
        <v>19</v>
      </c>
      <c r="H691" t="s">
        <v>83</v>
      </c>
      <c r="I691" t="s">
        <v>1543</v>
      </c>
      <c r="J691">
        <v>44</v>
      </c>
      <c r="K691" t="s">
        <v>85</v>
      </c>
      <c r="L691" t="s">
        <v>86</v>
      </c>
      <c r="M691" t="s">
        <v>87</v>
      </c>
      <c r="N691">
        <v>2</v>
      </c>
      <c r="O691" s="1">
        <v>44509.458854166667</v>
      </c>
      <c r="P691" s="1">
        <v>44509.611134259256</v>
      </c>
      <c r="Q691">
        <v>12851</v>
      </c>
      <c r="R691">
        <v>306</v>
      </c>
      <c r="S691" t="b">
        <v>0</v>
      </c>
      <c r="T691" t="s">
        <v>88</v>
      </c>
      <c r="U691" t="b">
        <v>0</v>
      </c>
      <c r="V691" t="s">
        <v>117</v>
      </c>
      <c r="W691" s="1">
        <v>44509.466284722221</v>
      </c>
      <c r="X691">
        <v>134</v>
      </c>
      <c r="Y691">
        <v>39</v>
      </c>
      <c r="Z691">
        <v>0</v>
      </c>
      <c r="AA691">
        <v>39</v>
      </c>
      <c r="AB691">
        <v>0</v>
      </c>
      <c r="AC691">
        <v>7</v>
      </c>
      <c r="AD691">
        <v>5</v>
      </c>
      <c r="AE691">
        <v>0</v>
      </c>
      <c r="AF691">
        <v>0</v>
      </c>
      <c r="AG691">
        <v>0</v>
      </c>
      <c r="AH691" t="s">
        <v>118</v>
      </c>
      <c r="AI691" s="1">
        <v>44509.611134259256</v>
      </c>
      <c r="AJ691">
        <v>172</v>
      </c>
      <c r="AK691">
        <v>1</v>
      </c>
      <c r="AL691">
        <v>0</v>
      </c>
      <c r="AM691">
        <v>1</v>
      </c>
      <c r="AN691">
        <v>0</v>
      </c>
      <c r="AO691">
        <v>1</v>
      </c>
      <c r="AP691">
        <v>4</v>
      </c>
      <c r="AQ691">
        <v>0</v>
      </c>
      <c r="AR691">
        <v>0</v>
      </c>
      <c r="AS691">
        <v>0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>
      <c r="A692" t="s">
        <v>1544</v>
      </c>
      <c r="B692" t="s">
        <v>80</v>
      </c>
      <c r="C692" t="s">
        <v>1538</v>
      </c>
      <c r="D692" t="s">
        <v>82</v>
      </c>
      <c r="E692" s="2" t="str">
        <f>HYPERLINK("capsilon://?command=openfolder&amp;siteaddress=FAM.docvelocity-na8.net&amp;folderid=FXDA23EC54-FBA3-4C8F-0B49-9E1D0BD6AC5E","FX21113413")</f>
        <v>FX21113413</v>
      </c>
      <c r="F692" t="s">
        <v>19</v>
      </c>
      <c r="G692" t="s">
        <v>19</v>
      </c>
      <c r="H692" t="s">
        <v>83</v>
      </c>
      <c r="I692" t="s">
        <v>1545</v>
      </c>
      <c r="J692">
        <v>56</v>
      </c>
      <c r="K692" t="s">
        <v>85</v>
      </c>
      <c r="L692" t="s">
        <v>86</v>
      </c>
      <c r="M692" t="s">
        <v>87</v>
      </c>
      <c r="N692">
        <v>2</v>
      </c>
      <c r="O692" s="1">
        <v>44509.459826388891</v>
      </c>
      <c r="P692" s="1">
        <v>44509.612395833334</v>
      </c>
      <c r="Q692">
        <v>12873</v>
      </c>
      <c r="R692">
        <v>309</v>
      </c>
      <c r="S692" t="b">
        <v>0</v>
      </c>
      <c r="T692" t="s">
        <v>88</v>
      </c>
      <c r="U692" t="b">
        <v>0</v>
      </c>
      <c r="V692" t="s">
        <v>117</v>
      </c>
      <c r="W692" s="1">
        <v>44509.468043981484</v>
      </c>
      <c r="X692">
        <v>151</v>
      </c>
      <c r="Y692">
        <v>39</v>
      </c>
      <c r="Z692">
        <v>0</v>
      </c>
      <c r="AA692">
        <v>39</v>
      </c>
      <c r="AB692">
        <v>0</v>
      </c>
      <c r="AC692">
        <v>20</v>
      </c>
      <c r="AD692">
        <v>17</v>
      </c>
      <c r="AE692">
        <v>0</v>
      </c>
      <c r="AF692">
        <v>0</v>
      </c>
      <c r="AG692">
        <v>0</v>
      </c>
      <c r="AH692" t="s">
        <v>106</v>
      </c>
      <c r="AI692" s="1">
        <v>44509.612395833334</v>
      </c>
      <c r="AJ692">
        <v>158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17</v>
      </c>
      <c r="AQ692">
        <v>0</v>
      </c>
      <c r="AR692">
        <v>0</v>
      </c>
      <c r="AS692">
        <v>0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>
      <c r="A693" t="s">
        <v>1546</v>
      </c>
      <c r="B693" t="s">
        <v>80</v>
      </c>
      <c r="C693" t="s">
        <v>1538</v>
      </c>
      <c r="D693" t="s">
        <v>82</v>
      </c>
      <c r="E693" s="2" t="str">
        <f>HYPERLINK("capsilon://?command=openfolder&amp;siteaddress=FAM.docvelocity-na8.net&amp;folderid=FXDA23EC54-FBA3-4C8F-0B49-9E1D0BD6AC5E","FX21113413")</f>
        <v>FX21113413</v>
      </c>
      <c r="F693" t="s">
        <v>19</v>
      </c>
      <c r="G693" t="s">
        <v>19</v>
      </c>
      <c r="H693" t="s">
        <v>83</v>
      </c>
      <c r="I693" t="s">
        <v>1547</v>
      </c>
      <c r="J693">
        <v>54</v>
      </c>
      <c r="K693" t="s">
        <v>85</v>
      </c>
      <c r="L693" t="s">
        <v>86</v>
      </c>
      <c r="M693" t="s">
        <v>87</v>
      </c>
      <c r="N693">
        <v>2</v>
      </c>
      <c r="O693" s="1">
        <v>44509.45994212963</v>
      </c>
      <c r="P693" s="1">
        <v>44509.612905092596</v>
      </c>
      <c r="Q693">
        <v>12936</v>
      </c>
      <c r="R693">
        <v>280</v>
      </c>
      <c r="S693" t="b">
        <v>0</v>
      </c>
      <c r="T693" t="s">
        <v>88</v>
      </c>
      <c r="U693" t="b">
        <v>0</v>
      </c>
      <c r="V693" t="s">
        <v>117</v>
      </c>
      <c r="W693" s="1">
        <v>44509.469525462962</v>
      </c>
      <c r="X693">
        <v>128</v>
      </c>
      <c r="Y693">
        <v>39</v>
      </c>
      <c r="Z693">
        <v>0</v>
      </c>
      <c r="AA693">
        <v>39</v>
      </c>
      <c r="AB693">
        <v>0</v>
      </c>
      <c r="AC693">
        <v>6</v>
      </c>
      <c r="AD693">
        <v>15</v>
      </c>
      <c r="AE693">
        <v>0</v>
      </c>
      <c r="AF693">
        <v>0</v>
      </c>
      <c r="AG693">
        <v>0</v>
      </c>
      <c r="AH693" t="s">
        <v>118</v>
      </c>
      <c r="AI693" s="1">
        <v>44509.612905092596</v>
      </c>
      <c r="AJ693">
        <v>152</v>
      </c>
      <c r="AK693">
        <v>1</v>
      </c>
      <c r="AL693">
        <v>0</v>
      </c>
      <c r="AM693">
        <v>1</v>
      </c>
      <c r="AN693">
        <v>0</v>
      </c>
      <c r="AO693">
        <v>1</v>
      </c>
      <c r="AP693">
        <v>14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>
      <c r="A694" t="s">
        <v>1548</v>
      </c>
      <c r="B694" t="s">
        <v>80</v>
      </c>
      <c r="C694" t="s">
        <v>1538</v>
      </c>
      <c r="D694" t="s">
        <v>82</v>
      </c>
      <c r="E694" s="2" t="str">
        <f>HYPERLINK("capsilon://?command=openfolder&amp;siteaddress=FAM.docvelocity-na8.net&amp;folderid=FXDA23EC54-FBA3-4C8F-0B49-9E1D0BD6AC5E","FX21113413")</f>
        <v>FX21113413</v>
      </c>
      <c r="F694" t="s">
        <v>19</v>
      </c>
      <c r="G694" t="s">
        <v>19</v>
      </c>
      <c r="H694" t="s">
        <v>83</v>
      </c>
      <c r="I694" t="s">
        <v>1549</v>
      </c>
      <c r="J694">
        <v>49</v>
      </c>
      <c r="K694" t="s">
        <v>85</v>
      </c>
      <c r="L694" t="s">
        <v>86</v>
      </c>
      <c r="M694" t="s">
        <v>87</v>
      </c>
      <c r="N694">
        <v>2</v>
      </c>
      <c r="O694" s="1">
        <v>44509.460844907408</v>
      </c>
      <c r="P694" s="1">
        <v>44509.614675925928</v>
      </c>
      <c r="Q694">
        <v>12892</v>
      </c>
      <c r="R694">
        <v>399</v>
      </c>
      <c r="S694" t="b">
        <v>0</v>
      </c>
      <c r="T694" t="s">
        <v>88</v>
      </c>
      <c r="U694" t="b">
        <v>0</v>
      </c>
      <c r="V694" t="s">
        <v>117</v>
      </c>
      <c r="W694" s="1">
        <v>44509.47078703704</v>
      </c>
      <c r="X694">
        <v>108</v>
      </c>
      <c r="Y694">
        <v>39</v>
      </c>
      <c r="Z694">
        <v>0</v>
      </c>
      <c r="AA694">
        <v>39</v>
      </c>
      <c r="AB694">
        <v>0</v>
      </c>
      <c r="AC694">
        <v>6</v>
      </c>
      <c r="AD694">
        <v>10</v>
      </c>
      <c r="AE694">
        <v>0</v>
      </c>
      <c r="AF694">
        <v>0</v>
      </c>
      <c r="AG694">
        <v>0</v>
      </c>
      <c r="AH694" t="s">
        <v>606</v>
      </c>
      <c r="AI694" s="1">
        <v>44509.614675925928</v>
      </c>
      <c r="AJ694">
        <v>291</v>
      </c>
      <c r="AK694">
        <v>1</v>
      </c>
      <c r="AL694">
        <v>0</v>
      </c>
      <c r="AM694">
        <v>1</v>
      </c>
      <c r="AN694">
        <v>0</v>
      </c>
      <c r="AO694">
        <v>1</v>
      </c>
      <c r="AP694">
        <v>9</v>
      </c>
      <c r="AQ694">
        <v>0</v>
      </c>
      <c r="AR694">
        <v>0</v>
      </c>
      <c r="AS694">
        <v>0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>
      <c r="A695" t="s">
        <v>1550</v>
      </c>
      <c r="B695" t="s">
        <v>80</v>
      </c>
      <c r="C695" t="s">
        <v>1538</v>
      </c>
      <c r="D695" t="s">
        <v>82</v>
      </c>
      <c r="E695" s="2" t="str">
        <f>HYPERLINK("capsilon://?command=openfolder&amp;siteaddress=FAM.docvelocity-na8.net&amp;folderid=FXDA23EC54-FBA3-4C8F-0B49-9E1D0BD6AC5E","FX21113413")</f>
        <v>FX21113413</v>
      </c>
      <c r="F695" t="s">
        <v>19</v>
      </c>
      <c r="G695" t="s">
        <v>19</v>
      </c>
      <c r="H695" t="s">
        <v>83</v>
      </c>
      <c r="I695" t="s">
        <v>1551</v>
      </c>
      <c r="J695">
        <v>56</v>
      </c>
      <c r="K695" t="s">
        <v>85</v>
      </c>
      <c r="L695" t="s">
        <v>86</v>
      </c>
      <c r="M695" t="s">
        <v>87</v>
      </c>
      <c r="N695">
        <v>2</v>
      </c>
      <c r="O695" s="1">
        <v>44509.460925925923</v>
      </c>
      <c r="P695" s="1">
        <v>44509.615949074076</v>
      </c>
      <c r="Q695">
        <v>12903</v>
      </c>
      <c r="R695">
        <v>491</v>
      </c>
      <c r="S695" t="b">
        <v>0</v>
      </c>
      <c r="T695" t="s">
        <v>88</v>
      </c>
      <c r="U695" t="b">
        <v>0</v>
      </c>
      <c r="V695" t="s">
        <v>117</v>
      </c>
      <c r="W695" s="1">
        <v>44509.472928240742</v>
      </c>
      <c r="X695">
        <v>185</v>
      </c>
      <c r="Y695">
        <v>39</v>
      </c>
      <c r="Z695">
        <v>0</v>
      </c>
      <c r="AA695">
        <v>39</v>
      </c>
      <c r="AB695">
        <v>0</v>
      </c>
      <c r="AC695">
        <v>20</v>
      </c>
      <c r="AD695">
        <v>17</v>
      </c>
      <c r="AE695">
        <v>0</v>
      </c>
      <c r="AF695">
        <v>0</v>
      </c>
      <c r="AG695">
        <v>0</v>
      </c>
      <c r="AH695" t="s">
        <v>106</v>
      </c>
      <c r="AI695" s="1">
        <v>44509.615949074076</v>
      </c>
      <c r="AJ695">
        <v>306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17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>
      <c r="A696" t="s">
        <v>1552</v>
      </c>
      <c r="B696" t="s">
        <v>80</v>
      </c>
      <c r="C696" t="s">
        <v>1478</v>
      </c>
      <c r="D696" t="s">
        <v>82</v>
      </c>
      <c r="E696" s="2" t="str">
        <f>HYPERLINK("capsilon://?command=openfolder&amp;siteaddress=FAM.docvelocity-na8.net&amp;folderid=FX538E03D5-4F04-228F-F163-C24968CACAFE","FX211013245")</f>
        <v>FX211013245</v>
      </c>
      <c r="F696" t="s">
        <v>19</v>
      </c>
      <c r="G696" t="s">
        <v>19</v>
      </c>
      <c r="H696" t="s">
        <v>83</v>
      </c>
      <c r="I696" t="s">
        <v>1553</v>
      </c>
      <c r="J696">
        <v>28</v>
      </c>
      <c r="K696" t="s">
        <v>85</v>
      </c>
      <c r="L696" t="s">
        <v>86</v>
      </c>
      <c r="M696" t="s">
        <v>87</v>
      </c>
      <c r="N696">
        <v>2</v>
      </c>
      <c r="O696" s="1">
        <v>44509.464004629626</v>
      </c>
      <c r="P696" s="1">
        <v>44509.614699074074</v>
      </c>
      <c r="Q696">
        <v>12559</v>
      </c>
      <c r="R696">
        <v>461</v>
      </c>
      <c r="S696" t="b">
        <v>0</v>
      </c>
      <c r="T696" t="s">
        <v>88</v>
      </c>
      <c r="U696" t="b">
        <v>0</v>
      </c>
      <c r="V696" t="s">
        <v>117</v>
      </c>
      <c r="W696" s="1">
        <v>44509.476493055554</v>
      </c>
      <c r="X696">
        <v>307</v>
      </c>
      <c r="Y696">
        <v>21</v>
      </c>
      <c r="Z696">
        <v>0</v>
      </c>
      <c r="AA696">
        <v>21</v>
      </c>
      <c r="AB696">
        <v>0</v>
      </c>
      <c r="AC696">
        <v>18</v>
      </c>
      <c r="AD696">
        <v>7</v>
      </c>
      <c r="AE696">
        <v>0</v>
      </c>
      <c r="AF696">
        <v>0</v>
      </c>
      <c r="AG696">
        <v>0</v>
      </c>
      <c r="AH696" t="s">
        <v>118</v>
      </c>
      <c r="AI696" s="1">
        <v>44509.614699074074</v>
      </c>
      <c r="AJ696">
        <v>154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7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>
      <c r="A697" t="s">
        <v>1554</v>
      </c>
      <c r="B697" t="s">
        <v>80</v>
      </c>
      <c r="C697" t="s">
        <v>1478</v>
      </c>
      <c r="D697" t="s">
        <v>82</v>
      </c>
      <c r="E697" s="2" t="str">
        <f>HYPERLINK("capsilon://?command=openfolder&amp;siteaddress=FAM.docvelocity-na8.net&amp;folderid=FX538E03D5-4F04-228F-F163-C24968CACAFE","FX211013245")</f>
        <v>FX211013245</v>
      </c>
      <c r="F697" t="s">
        <v>19</v>
      </c>
      <c r="G697" t="s">
        <v>19</v>
      </c>
      <c r="H697" t="s">
        <v>83</v>
      </c>
      <c r="I697" t="s">
        <v>1555</v>
      </c>
      <c r="J697">
        <v>28</v>
      </c>
      <c r="K697" t="s">
        <v>85</v>
      </c>
      <c r="L697" t="s">
        <v>86</v>
      </c>
      <c r="M697" t="s">
        <v>87</v>
      </c>
      <c r="N697">
        <v>2</v>
      </c>
      <c r="O697" s="1">
        <v>44509.464375000003</v>
      </c>
      <c r="P697" s="1">
        <v>44509.617615740739</v>
      </c>
      <c r="Q697">
        <v>12740</v>
      </c>
      <c r="R697">
        <v>500</v>
      </c>
      <c r="S697" t="b">
        <v>0</v>
      </c>
      <c r="T697" t="s">
        <v>88</v>
      </c>
      <c r="U697" t="b">
        <v>0</v>
      </c>
      <c r="V697" t="s">
        <v>117</v>
      </c>
      <c r="W697" s="1">
        <v>44509.479363425926</v>
      </c>
      <c r="X697">
        <v>247</v>
      </c>
      <c r="Y697">
        <v>21</v>
      </c>
      <c r="Z697">
        <v>0</v>
      </c>
      <c r="AA697">
        <v>21</v>
      </c>
      <c r="AB697">
        <v>0</v>
      </c>
      <c r="AC697">
        <v>16</v>
      </c>
      <c r="AD697">
        <v>7</v>
      </c>
      <c r="AE697">
        <v>0</v>
      </c>
      <c r="AF697">
        <v>0</v>
      </c>
      <c r="AG697">
        <v>0</v>
      </c>
      <c r="AH697" t="s">
        <v>606</v>
      </c>
      <c r="AI697" s="1">
        <v>44509.617615740739</v>
      </c>
      <c r="AJ697">
        <v>253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7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>
      <c r="A698" t="s">
        <v>1556</v>
      </c>
      <c r="B698" t="s">
        <v>80</v>
      </c>
      <c r="C698" t="s">
        <v>1454</v>
      </c>
      <c r="D698" t="s">
        <v>82</v>
      </c>
      <c r="E698" s="2" t="str">
        <f>HYPERLINK("capsilon://?command=openfolder&amp;siteaddress=FAM.docvelocity-na8.net&amp;folderid=FXD8152D85-9036-5D4D-8BAC-946BBD427FB4","FX21113538")</f>
        <v>FX21113538</v>
      </c>
      <c r="F698" t="s">
        <v>19</v>
      </c>
      <c r="G698" t="s">
        <v>19</v>
      </c>
      <c r="H698" t="s">
        <v>83</v>
      </c>
      <c r="I698" t="s">
        <v>1557</v>
      </c>
      <c r="J698">
        <v>28</v>
      </c>
      <c r="K698" t="s">
        <v>85</v>
      </c>
      <c r="L698" t="s">
        <v>86</v>
      </c>
      <c r="M698" t="s">
        <v>87</v>
      </c>
      <c r="N698">
        <v>2</v>
      </c>
      <c r="O698" s="1">
        <v>44509.471956018519</v>
      </c>
      <c r="P698" s="1">
        <v>44509.616261574076</v>
      </c>
      <c r="Q698">
        <v>12120</v>
      </c>
      <c r="R698">
        <v>348</v>
      </c>
      <c r="S698" t="b">
        <v>0</v>
      </c>
      <c r="T698" t="s">
        <v>88</v>
      </c>
      <c r="U698" t="b">
        <v>0</v>
      </c>
      <c r="V698" t="s">
        <v>388</v>
      </c>
      <c r="W698" s="1">
        <v>44509.480243055557</v>
      </c>
      <c r="X698">
        <v>214</v>
      </c>
      <c r="Y698">
        <v>21</v>
      </c>
      <c r="Z698">
        <v>0</v>
      </c>
      <c r="AA698">
        <v>21</v>
      </c>
      <c r="AB698">
        <v>0</v>
      </c>
      <c r="AC698">
        <v>12</v>
      </c>
      <c r="AD698">
        <v>7</v>
      </c>
      <c r="AE698">
        <v>0</v>
      </c>
      <c r="AF698">
        <v>0</v>
      </c>
      <c r="AG698">
        <v>0</v>
      </c>
      <c r="AH698" t="s">
        <v>118</v>
      </c>
      <c r="AI698" s="1">
        <v>44509.616261574076</v>
      </c>
      <c r="AJ698">
        <v>134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7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>
      <c r="A699" t="s">
        <v>1558</v>
      </c>
      <c r="B699" t="s">
        <v>80</v>
      </c>
      <c r="C699" t="s">
        <v>1559</v>
      </c>
      <c r="D699" t="s">
        <v>82</v>
      </c>
      <c r="E699" s="2" t="str">
        <f>HYPERLINK("capsilon://?command=openfolder&amp;siteaddress=FAM.docvelocity-na8.net&amp;folderid=FX265B813A-DC17-589C-0A09-BDB34FD0771C","FX21113986")</f>
        <v>FX21113986</v>
      </c>
      <c r="F699" t="s">
        <v>19</v>
      </c>
      <c r="G699" t="s">
        <v>19</v>
      </c>
      <c r="H699" t="s">
        <v>83</v>
      </c>
      <c r="I699" t="s">
        <v>1560</v>
      </c>
      <c r="J699">
        <v>98</v>
      </c>
      <c r="K699" t="s">
        <v>85</v>
      </c>
      <c r="L699" t="s">
        <v>86</v>
      </c>
      <c r="M699" t="s">
        <v>87</v>
      </c>
      <c r="N699">
        <v>1</v>
      </c>
      <c r="O699" s="1">
        <v>44509.472372685188</v>
      </c>
      <c r="P699" s="1">
        <v>44509.495810185188</v>
      </c>
      <c r="Q699">
        <v>1321</v>
      </c>
      <c r="R699">
        <v>704</v>
      </c>
      <c r="S699" t="b">
        <v>0</v>
      </c>
      <c r="T699" t="s">
        <v>88</v>
      </c>
      <c r="U699" t="b">
        <v>0</v>
      </c>
      <c r="V699" t="s">
        <v>190</v>
      </c>
      <c r="W699" s="1">
        <v>44509.495810185188</v>
      </c>
      <c r="X699">
        <v>412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98</v>
      </c>
      <c r="AE699">
        <v>86</v>
      </c>
      <c r="AF699">
        <v>0</v>
      </c>
      <c r="AG699">
        <v>6</v>
      </c>
      <c r="AH699" t="s">
        <v>88</v>
      </c>
      <c r="AI699" t="s">
        <v>88</v>
      </c>
      <c r="AJ699" t="s">
        <v>88</v>
      </c>
      <c r="AK699" t="s">
        <v>88</v>
      </c>
      <c r="AL699" t="s">
        <v>88</v>
      </c>
      <c r="AM699" t="s">
        <v>88</v>
      </c>
      <c r="AN699" t="s">
        <v>88</v>
      </c>
      <c r="AO699" t="s">
        <v>88</v>
      </c>
      <c r="AP699" t="s">
        <v>88</v>
      </c>
      <c r="AQ699" t="s">
        <v>88</v>
      </c>
      <c r="AR699" t="s">
        <v>88</v>
      </c>
      <c r="AS699" t="s">
        <v>88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>
      <c r="A700" t="s">
        <v>1561</v>
      </c>
      <c r="B700" t="s">
        <v>80</v>
      </c>
      <c r="C700" t="s">
        <v>1454</v>
      </c>
      <c r="D700" t="s">
        <v>82</v>
      </c>
      <c r="E700" s="2" t="str">
        <f>HYPERLINK("capsilon://?command=openfolder&amp;siteaddress=FAM.docvelocity-na8.net&amp;folderid=FXD8152D85-9036-5D4D-8BAC-946BBD427FB4","FX21113538")</f>
        <v>FX21113538</v>
      </c>
      <c r="F700" t="s">
        <v>19</v>
      </c>
      <c r="G700" t="s">
        <v>19</v>
      </c>
      <c r="H700" t="s">
        <v>83</v>
      </c>
      <c r="I700" t="s">
        <v>1562</v>
      </c>
      <c r="J700">
        <v>50</v>
      </c>
      <c r="K700" t="s">
        <v>85</v>
      </c>
      <c r="L700" t="s">
        <v>86</v>
      </c>
      <c r="M700" t="s">
        <v>87</v>
      </c>
      <c r="N700">
        <v>2</v>
      </c>
      <c r="O700" s="1">
        <v>44509.473055555558</v>
      </c>
      <c r="P700" s="1">
        <v>44509.621331018519</v>
      </c>
      <c r="Q700">
        <v>12090</v>
      </c>
      <c r="R700">
        <v>721</v>
      </c>
      <c r="S700" t="b">
        <v>0</v>
      </c>
      <c r="T700" t="s">
        <v>88</v>
      </c>
      <c r="U700" t="b">
        <v>0</v>
      </c>
      <c r="V700" t="s">
        <v>117</v>
      </c>
      <c r="W700" s="1">
        <v>44509.482465277775</v>
      </c>
      <c r="X700">
        <v>257</v>
      </c>
      <c r="Y700">
        <v>45</v>
      </c>
      <c r="Z700">
        <v>0</v>
      </c>
      <c r="AA700">
        <v>45</v>
      </c>
      <c r="AB700">
        <v>0</v>
      </c>
      <c r="AC700">
        <v>25</v>
      </c>
      <c r="AD700">
        <v>5</v>
      </c>
      <c r="AE700">
        <v>0</v>
      </c>
      <c r="AF700">
        <v>0</v>
      </c>
      <c r="AG700">
        <v>0</v>
      </c>
      <c r="AH700" t="s">
        <v>106</v>
      </c>
      <c r="AI700" s="1">
        <v>44509.621331018519</v>
      </c>
      <c r="AJ700">
        <v>464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>
      <c r="A701" t="s">
        <v>1563</v>
      </c>
      <c r="B701" t="s">
        <v>80</v>
      </c>
      <c r="C701" t="s">
        <v>1564</v>
      </c>
      <c r="D701" t="s">
        <v>82</v>
      </c>
      <c r="E701" s="2" t="str">
        <f>HYPERLINK("capsilon://?command=openfolder&amp;siteaddress=FAM.docvelocity-na8.net&amp;folderid=FXE977C38E-A317-6D87-C229-8E68F9373F42","FX21113181")</f>
        <v>FX21113181</v>
      </c>
      <c r="F701" t="s">
        <v>19</v>
      </c>
      <c r="G701" t="s">
        <v>19</v>
      </c>
      <c r="H701" t="s">
        <v>83</v>
      </c>
      <c r="I701" t="s">
        <v>1565</v>
      </c>
      <c r="J701">
        <v>60</v>
      </c>
      <c r="K701" t="s">
        <v>85</v>
      </c>
      <c r="L701" t="s">
        <v>86</v>
      </c>
      <c r="M701" t="s">
        <v>87</v>
      </c>
      <c r="N701">
        <v>2</v>
      </c>
      <c r="O701" s="1">
        <v>44509.477152777778</v>
      </c>
      <c r="P701" s="1">
        <v>44509.620833333334</v>
      </c>
      <c r="Q701">
        <v>11067</v>
      </c>
      <c r="R701">
        <v>1347</v>
      </c>
      <c r="S701" t="b">
        <v>0</v>
      </c>
      <c r="T701" t="s">
        <v>88</v>
      </c>
      <c r="U701" t="b">
        <v>0</v>
      </c>
      <c r="V701" t="s">
        <v>388</v>
      </c>
      <c r="W701" s="1">
        <v>44509.491469907407</v>
      </c>
      <c r="X701">
        <v>953</v>
      </c>
      <c r="Y701">
        <v>75</v>
      </c>
      <c r="Z701">
        <v>0</v>
      </c>
      <c r="AA701">
        <v>75</v>
      </c>
      <c r="AB701">
        <v>0</v>
      </c>
      <c r="AC701">
        <v>47</v>
      </c>
      <c r="AD701">
        <v>-15</v>
      </c>
      <c r="AE701">
        <v>0</v>
      </c>
      <c r="AF701">
        <v>0</v>
      </c>
      <c r="AG701">
        <v>0</v>
      </c>
      <c r="AH701" t="s">
        <v>118</v>
      </c>
      <c r="AI701" s="1">
        <v>44509.620833333334</v>
      </c>
      <c r="AJ701">
        <v>394</v>
      </c>
      <c r="AK701">
        <v>3</v>
      </c>
      <c r="AL701">
        <v>0</v>
      </c>
      <c r="AM701">
        <v>3</v>
      </c>
      <c r="AN701">
        <v>0</v>
      </c>
      <c r="AO701">
        <v>3</v>
      </c>
      <c r="AP701">
        <v>-18</v>
      </c>
      <c r="AQ701">
        <v>0</v>
      </c>
      <c r="AR701">
        <v>0</v>
      </c>
      <c r="AS701">
        <v>0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>
      <c r="A702" t="s">
        <v>1566</v>
      </c>
      <c r="B702" t="s">
        <v>80</v>
      </c>
      <c r="C702" t="s">
        <v>1567</v>
      </c>
      <c r="D702" t="s">
        <v>82</v>
      </c>
      <c r="E702" s="2" t="str">
        <f>HYPERLINK("capsilon://?command=openfolder&amp;siteaddress=FAM.docvelocity-na8.net&amp;folderid=FX585D2D44-7CD1-7EEB-558F-7EA8A907CF05","FX21113978")</f>
        <v>FX21113978</v>
      </c>
      <c r="F702" t="s">
        <v>19</v>
      </c>
      <c r="G702" t="s">
        <v>19</v>
      </c>
      <c r="H702" t="s">
        <v>83</v>
      </c>
      <c r="I702" t="s">
        <v>1568</v>
      </c>
      <c r="J702">
        <v>28</v>
      </c>
      <c r="K702" t="s">
        <v>85</v>
      </c>
      <c r="L702" t="s">
        <v>86</v>
      </c>
      <c r="M702" t="s">
        <v>87</v>
      </c>
      <c r="N702">
        <v>1</v>
      </c>
      <c r="O702" s="1">
        <v>44509.483460648145</v>
      </c>
      <c r="P702" s="1">
        <v>44509.504560185182</v>
      </c>
      <c r="Q702">
        <v>913</v>
      </c>
      <c r="R702">
        <v>910</v>
      </c>
      <c r="S702" t="b">
        <v>0</v>
      </c>
      <c r="T702" t="s">
        <v>88</v>
      </c>
      <c r="U702" t="b">
        <v>0</v>
      </c>
      <c r="V702" t="s">
        <v>190</v>
      </c>
      <c r="W702" s="1">
        <v>44509.504560185182</v>
      </c>
      <c r="X702">
        <v>755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28</v>
      </c>
      <c r="AE702">
        <v>21</v>
      </c>
      <c r="AF702">
        <v>0</v>
      </c>
      <c r="AG702">
        <v>4</v>
      </c>
      <c r="AH702" t="s">
        <v>88</v>
      </c>
      <c r="AI702" t="s">
        <v>88</v>
      </c>
      <c r="AJ702" t="s">
        <v>88</v>
      </c>
      <c r="AK702" t="s">
        <v>88</v>
      </c>
      <c r="AL702" t="s">
        <v>88</v>
      </c>
      <c r="AM702" t="s">
        <v>88</v>
      </c>
      <c r="AN702" t="s">
        <v>88</v>
      </c>
      <c r="AO702" t="s">
        <v>88</v>
      </c>
      <c r="AP702" t="s">
        <v>88</v>
      </c>
      <c r="AQ702" t="s">
        <v>88</v>
      </c>
      <c r="AR702" t="s">
        <v>88</v>
      </c>
      <c r="AS702" t="s">
        <v>88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>
      <c r="A703" t="s">
        <v>1569</v>
      </c>
      <c r="B703" t="s">
        <v>80</v>
      </c>
      <c r="C703" t="s">
        <v>1570</v>
      </c>
      <c r="D703" t="s">
        <v>82</v>
      </c>
      <c r="E703" s="2" t="str">
        <f>HYPERLINK("capsilon://?command=openfolder&amp;siteaddress=FAM.docvelocity-na8.net&amp;folderid=FXDD059916-D160-87AE-9082-99D6928954CD","FX21113646")</f>
        <v>FX21113646</v>
      </c>
      <c r="F703" t="s">
        <v>19</v>
      </c>
      <c r="G703" t="s">
        <v>19</v>
      </c>
      <c r="H703" t="s">
        <v>83</v>
      </c>
      <c r="I703" t="s">
        <v>1571</v>
      </c>
      <c r="J703">
        <v>84</v>
      </c>
      <c r="K703" t="s">
        <v>85</v>
      </c>
      <c r="L703" t="s">
        <v>86</v>
      </c>
      <c r="M703" t="s">
        <v>87</v>
      </c>
      <c r="N703">
        <v>1</v>
      </c>
      <c r="O703" s="1">
        <v>44509.486238425925</v>
      </c>
      <c r="P703" s="1">
        <v>44509.51458333333</v>
      </c>
      <c r="Q703">
        <v>1425</v>
      </c>
      <c r="R703">
        <v>1024</v>
      </c>
      <c r="S703" t="b">
        <v>0</v>
      </c>
      <c r="T703" t="s">
        <v>88</v>
      </c>
      <c r="U703" t="b">
        <v>0</v>
      </c>
      <c r="V703" t="s">
        <v>190</v>
      </c>
      <c r="W703" s="1">
        <v>44509.51458333333</v>
      </c>
      <c r="X703">
        <v>865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84</v>
      </c>
      <c r="AE703">
        <v>72</v>
      </c>
      <c r="AF703">
        <v>0</v>
      </c>
      <c r="AG703">
        <v>7</v>
      </c>
      <c r="AH703" t="s">
        <v>88</v>
      </c>
      <c r="AI703" t="s">
        <v>88</v>
      </c>
      <c r="AJ703" t="s">
        <v>88</v>
      </c>
      <c r="AK703" t="s">
        <v>88</v>
      </c>
      <c r="AL703" t="s">
        <v>88</v>
      </c>
      <c r="AM703" t="s">
        <v>88</v>
      </c>
      <c r="AN703" t="s">
        <v>88</v>
      </c>
      <c r="AO703" t="s">
        <v>88</v>
      </c>
      <c r="AP703" t="s">
        <v>88</v>
      </c>
      <c r="AQ703" t="s">
        <v>88</v>
      </c>
      <c r="AR703" t="s">
        <v>88</v>
      </c>
      <c r="AS703" t="s">
        <v>88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>
      <c r="A704" t="s">
        <v>1572</v>
      </c>
      <c r="B704" t="s">
        <v>80</v>
      </c>
      <c r="C704" t="s">
        <v>1526</v>
      </c>
      <c r="D704" t="s">
        <v>82</v>
      </c>
      <c r="E704" s="2" t="str">
        <f>HYPERLINK("capsilon://?command=openfolder&amp;siteaddress=FAM.docvelocity-na8.net&amp;folderid=FX2D663007-02FC-1387-6A5D-56A83FE69701","FX21112609")</f>
        <v>FX21112609</v>
      </c>
      <c r="F704" t="s">
        <v>19</v>
      </c>
      <c r="G704" t="s">
        <v>19</v>
      </c>
      <c r="H704" t="s">
        <v>83</v>
      </c>
      <c r="I704" t="s">
        <v>1529</v>
      </c>
      <c r="J704">
        <v>64</v>
      </c>
      <c r="K704" t="s">
        <v>85</v>
      </c>
      <c r="L704" t="s">
        <v>86</v>
      </c>
      <c r="M704" t="s">
        <v>87</v>
      </c>
      <c r="N704">
        <v>2</v>
      </c>
      <c r="O704" s="1">
        <v>44509.487025462964</v>
      </c>
      <c r="P704" s="1">
        <v>44509.565046296295</v>
      </c>
      <c r="Q704">
        <v>5300</v>
      </c>
      <c r="R704">
        <v>1441</v>
      </c>
      <c r="S704" t="b">
        <v>0</v>
      </c>
      <c r="T704" t="s">
        <v>88</v>
      </c>
      <c r="U704" t="b">
        <v>1</v>
      </c>
      <c r="V704" t="s">
        <v>117</v>
      </c>
      <c r="W704" s="1">
        <v>44509.498229166667</v>
      </c>
      <c r="X704">
        <v>966</v>
      </c>
      <c r="Y704">
        <v>148</v>
      </c>
      <c r="Z704">
        <v>0</v>
      </c>
      <c r="AA704">
        <v>148</v>
      </c>
      <c r="AB704">
        <v>0</v>
      </c>
      <c r="AC704">
        <v>133</v>
      </c>
      <c r="AD704">
        <v>-84</v>
      </c>
      <c r="AE704">
        <v>0</v>
      </c>
      <c r="AF704">
        <v>0</v>
      </c>
      <c r="AG704">
        <v>0</v>
      </c>
      <c r="AH704" t="s">
        <v>118</v>
      </c>
      <c r="AI704" s="1">
        <v>44509.565046296295</v>
      </c>
      <c r="AJ704">
        <v>475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-84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>
      <c r="A705" t="s">
        <v>1573</v>
      </c>
      <c r="B705" t="s">
        <v>80</v>
      </c>
      <c r="C705" t="s">
        <v>1526</v>
      </c>
      <c r="D705" t="s">
        <v>82</v>
      </c>
      <c r="E705" s="2" t="str">
        <f>HYPERLINK("capsilon://?command=openfolder&amp;siteaddress=FAM.docvelocity-na8.net&amp;folderid=FX2D663007-02FC-1387-6A5D-56A83FE69701","FX21112609")</f>
        <v>FX21112609</v>
      </c>
      <c r="F705" t="s">
        <v>19</v>
      </c>
      <c r="G705" t="s">
        <v>19</v>
      </c>
      <c r="H705" t="s">
        <v>83</v>
      </c>
      <c r="I705" t="s">
        <v>1531</v>
      </c>
      <c r="J705">
        <v>91</v>
      </c>
      <c r="K705" t="s">
        <v>85</v>
      </c>
      <c r="L705" t="s">
        <v>86</v>
      </c>
      <c r="M705" t="s">
        <v>87</v>
      </c>
      <c r="N705">
        <v>2</v>
      </c>
      <c r="O705" s="1">
        <v>44509.49050925926</v>
      </c>
      <c r="P705" s="1">
        <v>44509.570196759261</v>
      </c>
      <c r="Q705">
        <v>4926</v>
      </c>
      <c r="R705">
        <v>1959</v>
      </c>
      <c r="S705" t="b">
        <v>0</v>
      </c>
      <c r="T705" t="s">
        <v>88</v>
      </c>
      <c r="U705" t="b">
        <v>1</v>
      </c>
      <c r="V705" t="s">
        <v>186</v>
      </c>
      <c r="W705" s="1">
        <v>44509.505983796298</v>
      </c>
      <c r="X705">
        <v>1268</v>
      </c>
      <c r="Y705">
        <v>92</v>
      </c>
      <c r="Z705">
        <v>0</v>
      </c>
      <c r="AA705">
        <v>92</v>
      </c>
      <c r="AB705">
        <v>0</v>
      </c>
      <c r="AC705">
        <v>65</v>
      </c>
      <c r="AD705">
        <v>-1</v>
      </c>
      <c r="AE705">
        <v>0</v>
      </c>
      <c r="AF705">
        <v>0</v>
      </c>
      <c r="AG705">
        <v>0</v>
      </c>
      <c r="AH705" t="s">
        <v>606</v>
      </c>
      <c r="AI705" s="1">
        <v>44509.570196759261</v>
      </c>
      <c r="AJ705">
        <v>675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-1</v>
      </c>
      <c r="AQ705">
        <v>0</v>
      </c>
      <c r="AR705">
        <v>0</v>
      </c>
      <c r="AS705">
        <v>0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>
      <c r="A706" t="s">
        <v>1574</v>
      </c>
      <c r="B706" t="s">
        <v>80</v>
      </c>
      <c r="C706" t="s">
        <v>1535</v>
      </c>
      <c r="D706" t="s">
        <v>82</v>
      </c>
      <c r="E706" s="2" t="str">
        <f>HYPERLINK("capsilon://?command=openfolder&amp;siteaddress=FAM.docvelocity-na8.net&amp;folderid=FX7018A7E4-9BAE-D834-58C3-E54013732898","FX21113034")</f>
        <v>FX21113034</v>
      </c>
      <c r="F706" t="s">
        <v>19</v>
      </c>
      <c r="G706" t="s">
        <v>19</v>
      </c>
      <c r="H706" t="s">
        <v>83</v>
      </c>
      <c r="I706" t="s">
        <v>1536</v>
      </c>
      <c r="J706">
        <v>170</v>
      </c>
      <c r="K706" t="s">
        <v>85</v>
      </c>
      <c r="L706" t="s">
        <v>86</v>
      </c>
      <c r="M706" t="s">
        <v>87</v>
      </c>
      <c r="N706">
        <v>2</v>
      </c>
      <c r="O706" s="1">
        <v>44509.493101851855</v>
      </c>
      <c r="P706" s="1">
        <v>44509.569571759261</v>
      </c>
      <c r="Q706">
        <v>5159</v>
      </c>
      <c r="R706">
        <v>1448</v>
      </c>
      <c r="S706" t="b">
        <v>0</v>
      </c>
      <c r="T706" t="s">
        <v>88</v>
      </c>
      <c r="U706" t="b">
        <v>1</v>
      </c>
      <c r="V706" t="s">
        <v>123</v>
      </c>
      <c r="W706" s="1">
        <v>44509.505416666667</v>
      </c>
      <c r="X706">
        <v>1058</v>
      </c>
      <c r="Y706">
        <v>116</v>
      </c>
      <c r="Z706">
        <v>0</v>
      </c>
      <c r="AA706">
        <v>116</v>
      </c>
      <c r="AB706">
        <v>0</v>
      </c>
      <c r="AC706">
        <v>64</v>
      </c>
      <c r="AD706">
        <v>54</v>
      </c>
      <c r="AE706">
        <v>0</v>
      </c>
      <c r="AF706">
        <v>0</v>
      </c>
      <c r="AG706">
        <v>0</v>
      </c>
      <c r="AH706" t="s">
        <v>118</v>
      </c>
      <c r="AI706" s="1">
        <v>44509.569571759261</v>
      </c>
      <c r="AJ706">
        <v>390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53</v>
      </c>
      <c r="AQ706">
        <v>0</v>
      </c>
      <c r="AR706">
        <v>0</v>
      </c>
      <c r="AS706">
        <v>0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>
      <c r="A707" t="s">
        <v>1575</v>
      </c>
      <c r="B707" t="s">
        <v>80</v>
      </c>
      <c r="C707" t="s">
        <v>1576</v>
      </c>
      <c r="D707" t="s">
        <v>82</v>
      </c>
      <c r="E707" s="2" t="str">
        <f>HYPERLINK("capsilon://?command=openfolder&amp;siteaddress=FAM.docvelocity-na8.net&amp;folderid=FX0AFB1C15-4529-A5A4-9840-CCB9007648F8","FX21114286")</f>
        <v>FX21114286</v>
      </c>
      <c r="F707" t="s">
        <v>19</v>
      </c>
      <c r="G707" t="s">
        <v>19</v>
      </c>
      <c r="H707" t="s">
        <v>83</v>
      </c>
      <c r="I707" t="s">
        <v>1577</v>
      </c>
      <c r="J707">
        <v>28</v>
      </c>
      <c r="K707" t="s">
        <v>85</v>
      </c>
      <c r="L707" t="s">
        <v>86</v>
      </c>
      <c r="M707" t="s">
        <v>87</v>
      </c>
      <c r="N707">
        <v>2</v>
      </c>
      <c r="O707" s="1">
        <v>44509.493379629632</v>
      </c>
      <c r="P707" s="1">
        <v>44509.620381944442</v>
      </c>
      <c r="Q707">
        <v>10405</v>
      </c>
      <c r="R707">
        <v>568</v>
      </c>
      <c r="S707" t="b">
        <v>0</v>
      </c>
      <c r="T707" t="s">
        <v>88</v>
      </c>
      <c r="U707" t="b">
        <v>0</v>
      </c>
      <c r="V707" t="s">
        <v>98</v>
      </c>
      <c r="W707" s="1">
        <v>44509.497256944444</v>
      </c>
      <c r="X707">
        <v>330</v>
      </c>
      <c r="Y707">
        <v>21</v>
      </c>
      <c r="Z707">
        <v>0</v>
      </c>
      <c r="AA707">
        <v>21</v>
      </c>
      <c r="AB707">
        <v>0</v>
      </c>
      <c r="AC707">
        <v>3</v>
      </c>
      <c r="AD707">
        <v>7</v>
      </c>
      <c r="AE707">
        <v>0</v>
      </c>
      <c r="AF707">
        <v>0</v>
      </c>
      <c r="AG707">
        <v>0</v>
      </c>
      <c r="AH707" t="s">
        <v>606</v>
      </c>
      <c r="AI707" s="1">
        <v>44509.620381944442</v>
      </c>
      <c r="AJ707">
        <v>238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7</v>
      </c>
      <c r="AQ707">
        <v>0</v>
      </c>
      <c r="AR707">
        <v>0</v>
      </c>
      <c r="AS707">
        <v>0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>
      <c r="A708" t="s">
        <v>1578</v>
      </c>
      <c r="B708" t="s">
        <v>80</v>
      </c>
      <c r="C708" t="s">
        <v>1576</v>
      </c>
      <c r="D708" t="s">
        <v>82</v>
      </c>
      <c r="E708" s="2" t="str">
        <f>HYPERLINK("capsilon://?command=openfolder&amp;siteaddress=FAM.docvelocity-na8.net&amp;folderid=FX0AFB1C15-4529-A5A4-9840-CCB9007648F8","FX21114286")</f>
        <v>FX21114286</v>
      </c>
      <c r="F708" t="s">
        <v>19</v>
      </c>
      <c r="G708" t="s">
        <v>19</v>
      </c>
      <c r="H708" t="s">
        <v>83</v>
      </c>
      <c r="I708" t="s">
        <v>1579</v>
      </c>
      <c r="J708">
        <v>28</v>
      </c>
      <c r="K708" t="s">
        <v>85</v>
      </c>
      <c r="L708" t="s">
        <v>86</v>
      </c>
      <c r="M708" t="s">
        <v>87</v>
      </c>
      <c r="N708">
        <v>2</v>
      </c>
      <c r="O708" s="1">
        <v>44509.493726851855</v>
      </c>
      <c r="P708" s="1">
        <v>44509.622476851851</v>
      </c>
      <c r="Q708">
        <v>10715</v>
      </c>
      <c r="R708">
        <v>409</v>
      </c>
      <c r="S708" t="b">
        <v>0</v>
      </c>
      <c r="T708" t="s">
        <v>88</v>
      </c>
      <c r="U708" t="b">
        <v>0</v>
      </c>
      <c r="V708" t="s">
        <v>98</v>
      </c>
      <c r="W708" s="1">
        <v>44509.499918981484</v>
      </c>
      <c r="X708">
        <v>229</v>
      </c>
      <c r="Y708">
        <v>21</v>
      </c>
      <c r="Z708">
        <v>0</v>
      </c>
      <c r="AA708">
        <v>21</v>
      </c>
      <c r="AB708">
        <v>0</v>
      </c>
      <c r="AC708">
        <v>3</v>
      </c>
      <c r="AD708">
        <v>7</v>
      </c>
      <c r="AE708">
        <v>0</v>
      </c>
      <c r="AF708">
        <v>0</v>
      </c>
      <c r="AG708">
        <v>0</v>
      </c>
      <c r="AH708" t="s">
        <v>606</v>
      </c>
      <c r="AI708" s="1">
        <v>44509.622476851851</v>
      </c>
      <c r="AJ708">
        <v>180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7</v>
      </c>
      <c r="AQ708">
        <v>0</v>
      </c>
      <c r="AR708">
        <v>0</v>
      </c>
      <c r="AS708">
        <v>0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>
      <c r="A709" t="s">
        <v>1580</v>
      </c>
      <c r="B709" t="s">
        <v>80</v>
      </c>
      <c r="C709" t="s">
        <v>1576</v>
      </c>
      <c r="D709" t="s">
        <v>82</v>
      </c>
      <c r="E709" s="2" t="str">
        <f>HYPERLINK("capsilon://?command=openfolder&amp;siteaddress=FAM.docvelocity-na8.net&amp;folderid=FX0AFB1C15-4529-A5A4-9840-CCB9007648F8","FX21114286")</f>
        <v>FX21114286</v>
      </c>
      <c r="F709" t="s">
        <v>19</v>
      </c>
      <c r="G709" t="s">
        <v>19</v>
      </c>
      <c r="H709" t="s">
        <v>83</v>
      </c>
      <c r="I709" t="s">
        <v>1581</v>
      </c>
      <c r="J709">
        <v>84</v>
      </c>
      <c r="K709" t="s">
        <v>85</v>
      </c>
      <c r="L709" t="s">
        <v>86</v>
      </c>
      <c r="M709" t="s">
        <v>87</v>
      </c>
      <c r="N709">
        <v>2</v>
      </c>
      <c r="O709" s="1">
        <v>44509.495000000003</v>
      </c>
      <c r="P709" s="1">
        <v>44509.624722222223</v>
      </c>
      <c r="Q709">
        <v>10345</v>
      </c>
      <c r="R709">
        <v>863</v>
      </c>
      <c r="S709" t="b">
        <v>0</v>
      </c>
      <c r="T709" t="s">
        <v>88</v>
      </c>
      <c r="U709" t="b">
        <v>0</v>
      </c>
      <c r="V709" t="s">
        <v>131</v>
      </c>
      <c r="W709" s="1">
        <v>44509.505219907405</v>
      </c>
      <c r="X709">
        <v>528</v>
      </c>
      <c r="Y709">
        <v>79</v>
      </c>
      <c r="Z709">
        <v>0</v>
      </c>
      <c r="AA709">
        <v>79</v>
      </c>
      <c r="AB709">
        <v>0</v>
      </c>
      <c r="AC709">
        <v>73</v>
      </c>
      <c r="AD709">
        <v>5</v>
      </c>
      <c r="AE709">
        <v>0</v>
      </c>
      <c r="AF709">
        <v>0</v>
      </c>
      <c r="AG709">
        <v>0</v>
      </c>
      <c r="AH709" t="s">
        <v>118</v>
      </c>
      <c r="AI709" s="1">
        <v>44509.624722222223</v>
      </c>
      <c r="AJ709">
        <v>335</v>
      </c>
      <c r="AK709">
        <v>1</v>
      </c>
      <c r="AL709">
        <v>0</v>
      </c>
      <c r="AM709">
        <v>1</v>
      </c>
      <c r="AN709">
        <v>0</v>
      </c>
      <c r="AO709">
        <v>1</v>
      </c>
      <c r="AP709">
        <v>4</v>
      </c>
      <c r="AQ709">
        <v>0</v>
      </c>
      <c r="AR709">
        <v>0</v>
      </c>
      <c r="AS709">
        <v>0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>
      <c r="A710" t="s">
        <v>1582</v>
      </c>
      <c r="B710" t="s">
        <v>80</v>
      </c>
      <c r="C710" t="s">
        <v>1576</v>
      </c>
      <c r="D710" t="s">
        <v>82</v>
      </c>
      <c r="E710" s="2" t="str">
        <f>HYPERLINK("capsilon://?command=openfolder&amp;siteaddress=FAM.docvelocity-na8.net&amp;folderid=FX0AFB1C15-4529-A5A4-9840-CCB9007648F8","FX21114286")</f>
        <v>FX21114286</v>
      </c>
      <c r="F710" t="s">
        <v>19</v>
      </c>
      <c r="G710" t="s">
        <v>19</v>
      </c>
      <c r="H710" t="s">
        <v>83</v>
      </c>
      <c r="I710" t="s">
        <v>1583</v>
      </c>
      <c r="J710">
        <v>84</v>
      </c>
      <c r="K710" t="s">
        <v>85</v>
      </c>
      <c r="L710" t="s">
        <v>86</v>
      </c>
      <c r="M710" t="s">
        <v>87</v>
      </c>
      <c r="N710">
        <v>2</v>
      </c>
      <c r="O710" s="1">
        <v>44509.495162037034</v>
      </c>
      <c r="P710" s="1">
        <v>44509.627222222225</v>
      </c>
      <c r="Q710">
        <v>9871</v>
      </c>
      <c r="R710">
        <v>1539</v>
      </c>
      <c r="S710" t="b">
        <v>0</v>
      </c>
      <c r="T710" t="s">
        <v>88</v>
      </c>
      <c r="U710" t="b">
        <v>0</v>
      </c>
      <c r="V710" t="s">
        <v>98</v>
      </c>
      <c r="W710" s="1">
        <v>44509.51185185185</v>
      </c>
      <c r="X710">
        <v>1031</v>
      </c>
      <c r="Y710">
        <v>79</v>
      </c>
      <c r="Z710">
        <v>0</v>
      </c>
      <c r="AA710">
        <v>79</v>
      </c>
      <c r="AB710">
        <v>0</v>
      </c>
      <c r="AC710">
        <v>76</v>
      </c>
      <c r="AD710">
        <v>5</v>
      </c>
      <c r="AE710">
        <v>0</v>
      </c>
      <c r="AF710">
        <v>0</v>
      </c>
      <c r="AG710">
        <v>0</v>
      </c>
      <c r="AH710" t="s">
        <v>106</v>
      </c>
      <c r="AI710" s="1">
        <v>44509.627222222225</v>
      </c>
      <c r="AJ710">
        <v>508</v>
      </c>
      <c r="AK710">
        <v>1</v>
      </c>
      <c r="AL710">
        <v>0</v>
      </c>
      <c r="AM710">
        <v>1</v>
      </c>
      <c r="AN710">
        <v>0</v>
      </c>
      <c r="AO710">
        <v>1</v>
      </c>
      <c r="AP710">
        <v>4</v>
      </c>
      <c r="AQ710">
        <v>0</v>
      </c>
      <c r="AR710">
        <v>0</v>
      </c>
      <c r="AS710">
        <v>0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>
      <c r="A711" t="s">
        <v>1584</v>
      </c>
      <c r="B711" t="s">
        <v>80</v>
      </c>
      <c r="C711" t="s">
        <v>1576</v>
      </c>
      <c r="D711" t="s">
        <v>82</v>
      </c>
      <c r="E711" s="2" t="str">
        <f>HYPERLINK("capsilon://?command=openfolder&amp;siteaddress=FAM.docvelocity-na8.net&amp;folderid=FX0AFB1C15-4529-A5A4-9840-CCB9007648F8","FX21114286")</f>
        <v>FX21114286</v>
      </c>
      <c r="F711" t="s">
        <v>19</v>
      </c>
      <c r="G711" t="s">
        <v>19</v>
      </c>
      <c r="H711" t="s">
        <v>83</v>
      </c>
      <c r="I711" t="s">
        <v>1585</v>
      </c>
      <c r="J711">
        <v>28</v>
      </c>
      <c r="K711" t="s">
        <v>85</v>
      </c>
      <c r="L711" t="s">
        <v>86</v>
      </c>
      <c r="M711" t="s">
        <v>87</v>
      </c>
      <c r="N711">
        <v>2</v>
      </c>
      <c r="O711" s="1">
        <v>44509.495497685188</v>
      </c>
      <c r="P711" s="1">
        <v>44509.62636574074</v>
      </c>
      <c r="Q711">
        <v>10990</v>
      </c>
      <c r="R711">
        <v>317</v>
      </c>
      <c r="S711" t="b">
        <v>0</v>
      </c>
      <c r="T711" t="s">
        <v>88</v>
      </c>
      <c r="U711" t="b">
        <v>0</v>
      </c>
      <c r="V711" t="s">
        <v>117</v>
      </c>
      <c r="W711" s="1">
        <v>44509.506585648145</v>
      </c>
      <c r="X711">
        <v>166</v>
      </c>
      <c r="Y711">
        <v>21</v>
      </c>
      <c r="Z711">
        <v>0</v>
      </c>
      <c r="AA711">
        <v>21</v>
      </c>
      <c r="AB711">
        <v>0</v>
      </c>
      <c r="AC711">
        <v>7</v>
      </c>
      <c r="AD711">
        <v>7</v>
      </c>
      <c r="AE711">
        <v>0</v>
      </c>
      <c r="AF711">
        <v>0</v>
      </c>
      <c r="AG711">
        <v>0</v>
      </c>
      <c r="AH711" t="s">
        <v>118</v>
      </c>
      <c r="AI711" s="1">
        <v>44509.62636574074</v>
      </c>
      <c r="AJ711">
        <v>141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7</v>
      </c>
      <c r="AQ711">
        <v>0</v>
      </c>
      <c r="AR711">
        <v>0</v>
      </c>
      <c r="AS711">
        <v>0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>
      <c r="A712" t="s">
        <v>1586</v>
      </c>
      <c r="B712" t="s">
        <v>80</v>
      </c>
      <c r="C712" t="s">
        <v>1576</v>
      </c>
      <c r="D712" t="s">
        <v>82</v>
      </c>
      <c r="E712" s="2" t="str">
        <f>HYPERLINK("capsilon://?command=openfolder&amp;siteaddress=FAM.docvelocity-na8.net&amp;folderid=FX0AFB1C15-4529-A5A4-9840-CCB9007648F8","FX21114286")</f>
        <v>FX21114286</v>
      </c>
      <c r="F712" t="s">
        <v>19</v>
      </c>
      <c r="G712" t="s">
        <v>19</v>
      </c>
      <c r="H712" t="s">
        <v>83</v>
      </c>
      <c r="I712" t="s">
        <v>1587</v>
      </c>
      <c r="J712">
        <v>28</v>
      </c>
      <c r="K712" t="s">
        <v>85</v>
      </c>
      <c r="L712" t="s">
        <v>86</v>
      </c>
      <c r="M712" t="s">
        <v>87</v>
      </c>
      <c r="N712">
        <v>2</v>
      </c>
      <c r="O712" s="1">
        <v>44509.495821759258</v>
      </c>
      <c r="P712" s="1">
        <v>44509.627824074072</v>
      </c>
      <c r="Q712">
        <v>11138</v>
      </c>
      <c r="R712">
        <v>267</v>
      </c>
      <c r="S712" t="b">
        <v>0</v>
      </c>
      <c r="T712" t="s">
        <v>88</v>
      </c>
      <c r="U712" t="b">
        <v>0</v>
      </c>
      <c r="V712" t="s">
        <v>131</v>
      </c>
      <c r="W712" s="1">
        <v>44509.506874999999</v>
      </c>
      <c r="X712">
        <v>142</v>
      </c>
      <c r="Y712">
        <v>21</v>
      </c>
      <c r="Z712">
        <v>0</v>
      </c>
      <c r="AA712">
        <v>21</v>
      </c>
      <c r="AB712">
        <v>0</v>
      </c>
      <c r="AC712">
        <v>8</v>
      </c>
      <c r="AD712">
        <v>7</v>
      </c>
      <c r="AE712">
        <v>0</v>
      </c>
      <c r="AF712">
        <v>0</v>
      </c>
      <c r="AG712">
        <v>0</v>
      </c>
      <c r="AH712" t="s">
        <v>118</v>
      </c>
      <c r="AI712" s="1">
        <v>44509.627824074072</v>
      </c>
      <c r="AJ712">
        <v>125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7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>
      <c r="A713" t="s">
        <v>1588</v>
      </c>
      <c r="B713" t="s">
        <v>80</v>
      </c>
      <c r="C713" t="s">
        <v>1559</v>
      </c>
      <c r="D713" t="s">
        <v>82</v>
      </c>
      <c r="E713" s="2" t="str">
        <f>HYPERLINK("capsilon://?command=openfolder&amp;siteaddress=FAM.docvelocity-na8.net&amp;folderid=FX265B813A-DC17-589C-0A09-BDB34FD0771C","FX21113986")</f>
        <v>FX21113986</v>
      </c>
      <c r="F713" t="s">
        <v>19</v>
      </c>
      <c r="G713" t="s">
        <v>19</v>
      </c>
      <c r="H713" t="s">
        <v>83</v>
      </c>
      <c r="I713" t="s">
        <v>1560</v>
      </c>
      <c r="J713">
        <v>247</v>
      </c>
      <c r="K713" t="s">
        <v>85</v>
      </c>
      <c r="L713" t="s">
        <v>86</v>
      </c>
      <c r="M713" t="s">
        <v>87</v>
      </c>
      <c r="N713">
        <v>2</v>
      </c>
      <c r="O713" s="1">
        <v>44509.497812499998</v>
      </c>
      <c r="P713" s="1">
        <v>44509.576192129629</v>
      </c>
      <c r="Q713">
        <v>4269</v>
      </c>
      <c r="R713">
        <v>2503</v>
      </c>
      <c r="S713" t="b">
        <v>0</v>
      </c>
      <c r="T713" t="s">
        <v>88</v>
      </c>
      <c r="U713" t="b">
        <v>1</v>
      </c>
      <c r="V713" t="s">
        <v>388</v>
      </c>
      <c r="W713" s="1">
        <v>44509.520960648151</v>
      </c>
      <c r="X713">
        <v>1922</v>
      </c>
      <c r="Y713">
        <v>168</v>
      </c>
      <c r="Z713">
        <v>0</v>
      </c>
      <c r="AA713">
        <v>168</v>
      </c>
      <c r="AB713">
        <v>0</v>
      </c>
      <c r="AC713">
        <v>96</v>
      </c>
      <c r="AD713">
        <v>79</v>
      </c>
      <c r="AE713">
        <v>0</v>
      </c>
      <c r="AF713">
        <v>0</v>
      </c>
      <c r="AG713">
        <v>0</v>
      </c>
      <c r="AH713" t="s">
        <v>118</v>
      </c>
      <c r="AI713" s="1">
        <v>44509.576192129629</v>
      </c>
      <c r="AJ713">
        <v>571</v>
      </c>
      <c r="AK713">
        <v>2</v>
      </c>
      <c r="AL713">
        <v>0</v>
      </c>
      <c r="AM713">
        <v>2</v>
      </c>
      <c r="AN713">
        <v>0</v>
      </c>
      <c r="AO713">
        <v>2</v>
      </c>
      <c r="AP713">
        <v>77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>
      <c r="A714" t="s">
        <v>1589</v>
      </c>
      <c r="B714" t="s">
        <v>80</v>
      </c>
      <c r="C714" t="s">
        <v>1567</v>
      </c>
      <c r="D714" t="s">
        <v>82</v>
      </c>
      <c r="E714" s="2" t="str">
        <f>HYPERLINK("capsilon://?command=openfolder&amp;siteaddress=FAM.docvelocity-na8.net&amp;folderid=FX585D2D44-7CD1-7EEB-558F-7EA8A907CF05","FX21113978")</f>
        <v>FX21113978</v>
      </c>
      <c r="F714" t="s">
        <v>19</v>
      </c>
      <c r="G714" t="s">
        <v>19</v>
      </c>
      <c r="H714" t="s">
        <v>83</v>
      </c>
      <c r="I714" t="s">
        <v>1568</v>
      </c>
      <c r="J714">
        <v>112</v>
      </c>
      <c r="K714" t="s">
        <v>85</v>
      </c>
      <c r="L714" t="s">
        <v>86</v>
      </c>
      <c r="M714" t="s">
        <v>87</v>
      </c>
      <c r="N714">
        <v>2</v>
      </c>
      <c r="O714" s="1">
        <v>44509.505381944444</v>
      </c>
      <c r="P714" s="1">
        <v>44509.580381944441</v>
      </c>
      <c r="Q714">
        <v>4650</v>
      </c>
      <c r="R714">
        <v>1830</v>
      </c>
      <c r="S714" t="b">
        <v>0</v>
      </c>
      <c r="T714" t="s">
        <v>88</v>
      </c>
      <c r="U714" t="b">
        <v>1</v>
      </c>
      <c r="V714" t="s">
        <v>123</v>
      </c>
      <c r="W714" s="1">
        <v>44509.522326388891</v>
      </c>
      <c r="X714">
        <v>1460</v>
      </c>
      <c r="Y714">
        <v>63</v>
      </c>
      <c r="Z714">
        <v>0</v>
      </c>
      <c r="AA714">
        <v>63</v>
      </c>
      <c r="AB714">
        <v>21</v>
      </c>
      <c r="AC714">
        <v>51</v>
      </c>
      <c r="AD714">
        <v>49</v>
      </c>
      <c r="AE714">
        <v>0</v>
      </c>
      <c r="AF714">
        <v>0</v>
      </c>
      <c r="AG714">
        <v>0</v>
      </c>
      <c r="AH714" t="s">
        <v>118</v>
      </c>
      <c r="AI714" s="1">
        <v>44509.580381944441</v>
      </c>
      <c r="AJ714">
        <v>361</v>
      </c>
      <c r="AK714">
        <v>2</v>
      </c>
      <c r="AL714">
        <v>0</v>
      </c>
      <c r="AM714">
        <v>2</v>
      </c>
      <c r="AN714">
        <v>21</v>
      </c>
      <c r="AO714">
        <v>2</v>
      </c>
      <c r="AP714">
        <v>47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>
      <c r="A715" t="s">
        <v>1590</v>
      </c>
      <c r="B715" t="s">
        <v>80</v>
      </c>
      <c r="C715" t="s">
        <v>1591</v>
      </c>
      <c r="D715" t="s">
        <v>82</v>
      </c>
      <c r="E715" s="2" t="str">
        <f>HYPERLINK("capsilon://?command=openfolder&amp;siteaddress=FAM.docvelocity-na8.net&amp;folderid=FXD728102A-1DC5-01FD-6B9D-490FCC538F64","FX21114173")</f>
        <v>FX21114173</v>
      </c>
      <c r="F715" t="s">
        <v>19</v>
      </c>
      <c r="G715" t="s">
        <v>19</v>
      </c>
      <c r="H715" t="s">
        <v>83</v>
      </c>
      <c r="I715" t="s">
        <v>1592</v>
      </c>
      <c r="J715">
        <v>132</v>
      </c>
      <c r="K715" t="s">
        <v>85</v>
      </c>
      <c r="L715" t="s">
        <v>86</v>
      </c>
      <c r="M715" t="s">
        <v>87</v>
      </c>
      <c r="N715">
        <v>2</v>
      </c>
      <c r="O715" s="1">
        <v>44509.513668981483</v>
      </c>
      <c r="P715" s="1">
        <v>44509.671770833331</v>
      </c>
      <c r="Q715">
        <v>9922</v>
      </c>
      <c r="R715">
        <v>3738</v>
      </c>
      <c r="S715" t="b">
        <v>0</v>
      </c>
      <c r="T715" t="s">
        <v>88</v>
      </c>
      <c r="U715" t="b">
        <v>0</v>
      </c>
      <c r="V715" t="s">
        <v>186</v>
      </c>
      <c r="W715" s="1">
        <v>44509.647418981483</v>
      </c>
      <c r="X715">
        <v>1554</v>
      </c>
      <c r="Y715">
        <v>104</v>
      </c>
      <c r="Z715">
        <v>0</v>
      </c>
      <c r="AA715">
        <v>104</v>
      </c>
      <c r="AB715">
        <v>0</v>
      </c>
      <c r="AC715">
        <v>72</v>
      </c>
      <c r="AD715">
        <v>28</v>
      </c>
      <c r="AE715">
        <v>0</v>
      </c>
      <c r="AF715">
        <v>0</v>
      </c>
      <c r="AG715">
        <v>0</v>
      </c>
      <c r="AH715" t="s">
        <v>106</v>
      </c>
      <c r="AI715" s="1">
        <v>44509.671770833331</v>
      </c>
      <c r="AJ715">
        <v>1378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28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>
      <c r="A716" t="s">
        <v>1593</v>
      </c>
      <c r="B716" t="s">
        <v>80</v>
      </c>
      <c r="C716" t="s">
        <v>1330</v>
      </c>
      <c r="D716" t="s">
        <v>82</v>
      </c>
      <c r="E716" s="2" t="str">
        <f>HYPERLINK("capsilon://?command=openfolder&amp;siteaddress=FAM.docvelocity-na8.net&amp;folderid=FX82D7EBBE-BF8E-F69A-51D3-3F6AE97ACC0D","FX21111477")</f>
        <v>FX21111477</v>
      </c>
      <c r="F716" t="s">
        <v>19</v>
      </c>
      <c r="G716" t="s">
        <v>19</v>
      </c>
      <c r="H716" t="s">
        <v>83</v>
      </c>
      <c r="I716" t="s">
        <v>1594</v>
      </c>
      <c r="J716">
        <v>64</v>
      </c>
      <c r="K716" t="s">
        <v>85</v>
      </c>
      <c r="L716" t="s">
        <v>86</v>
      </c>
      <c r="M716" t="s">
        <v>87</v>
      </c>
      <c r="N716">
        <v>2</v>
      </c>
      <c r="O716" s="1">
        <v>44509.515138888892</v>
      </c>
      <c r="P716" s="1">
        <v>44509.630520833336</v>
      </c>
      <c r="Q716">
        <v>8879</v>
      </c>
      <c r="R716">
        <v>1090</v>
      </c>
      <c r="S716" t="b">
        <v>0</v>
      </c>
      <c r="T716" t="s">
        <v>88</v>
      </c>
      <c r="U716" t="b">
        <v>0</v>
      </c>
      <c r="V716" t="s">
        <v>393</v>
      </c>
      <c r="W716" s="1">
        <v>44509.524780092594</v>
      </c>
      <c r="X716">
        <v>829</v>
      </c>
      <c r="Y716">
        <v>72</v>
      </c>
      <c r="Z716">
        <v>0</v>
      </c>
      <c r="AA716">
        <v>72</v>
      </c>
      <c r="AB716">
        <v>0</v>
      </c>
      <c r="AC716">
        <v>60</v>
      </c>
      <c r="AD716">
        <v>-8</v>
      </c>
      <c r="AE716">
        <v>0</v>
      </c>
      <c r="AF716">
        <v>0</v>
      </c>
      <c r="AG716">
        <v>0</v>
      </c>
      <c r="AH716" t="s">
        <v>118</v>
      </c>
      <c r="AI716" s="1">
        <v>44509.630520833336</v>
      </c>
      <c r="AJ716">
        <v>232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-8</v>
      </c>
      <c r="AQ716">
        <v>0</v>
      </c>
      <c r="AR716">
        <v>0</v>
      </c>
      <c r="AS716">
        <v>0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>
      <c r="A717" t="s">
        <v>1595</v>
      </c>
      <c r="B717" t="s">
        <v>80</v>
      </c>
      <c r="C717" t="s">
        <v>1570</v>
      </c>
      <c r="D717" t="s">
        <v>82</v>
      </c>
      <c r="E717" s="2" t="str">
        <f>HYPERLINK("capsilon://?command=openfolder&amp;siteaddress=FAM.docvelocity-na8.net&amp;folderid=FXDD059916-D160-87AE-9082-99D6928954CD","FX21113646")</f>
        <v>FX21113646</v>
      </c>
      <c r="F717" t="s">
        <v>19</v>
      </c>
      <c r="G717" t="s">
        <v>19</v>
      </c>
      <c r="H717" t="s">
        <v>83</v>
      </c>
      <c r="I717" t="s">
        <v>1571</v>
      </c>
      <c r="J717">
        <v>264</v>
      </c>
      <c r="K717" t="s">
        <v>85</v>
      </c>
      <c r="L717" t="s">
        <v>86</v>
      </c>
      <c r="M717" t="s">
        <v>87</v>
      </c>
      <c r="N717">
        <v>2</v>
      </c>
      <c r="O717" s="1">
        <v>44509.516493055555</v>
      </c>
      <c r="P717" s="1">
        <v>44509.58798611111</v>
      </c>
      <c r="Q717">
        <v>3576</v>
      </c>
      <c r="R717">
        <v>2601</v>
      </c>
      <c r="S717" t="b">
        <v>0</v>
      </c>
      <c r="T717" t="s">
        <v>88</v>
      </c>
      <c r="U717" t="b">
        <v>1</v>
      </c>
      <c r="V717" t="s">
        <v>186</v>
      </c>
      <c r="W717" s="1">
        <v>44509.539097222223</v>
      </c>
      <c r="X717">
        <v>1945</v>
      </c>
      <c r="Y717">
        <v>195</v>
      </c>
      <c r="Z717">
        <v>0</v>
      </c>
      <c r="AA717">
        <v>195</v>
      </c>
      <c r="AB717">
        <v>54</v>
      </c>
      <c r="AC717">
        <v>91</v>
      </c>
      <c r="AD717">
        <v>69</v>
      </c>
      <c r="AE717">
        <v>0</v>
      </c>
      <c r="AF717">
        <v>0</v>
      </c>
      <c r="AG717">
        <v>0</v>
      </c>
      <c r="AH717" t="s">
        <v>118</v>
      </c>
      <c r="AI717" s="1">
        <v>44509.58798611111</v>
      </c>
      <c r="AJ717">
        <v>656</v>
      </c>
      <c r="AK717">
        <v>0</v>
      </c>
      <c r="AL717">
        <v>0</v>
      </c>
      <c r="AM717">
        <v>0</v>
      </c>
      <c r="AN717">
        <v>54</v>
      </c>
      <c r="AO717">
        <v>0</v>
      </c>
      <c r="AP717">
        <v>69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>
      <c r="A718" t="s">
        <v>1596</v>
      </c>
      <c r="B718" t="s">
        <v>80</v>
      </c>
      <c r="C718" t="s">
        <v>1597</v>
      </c>
      <c r="D718" t="s">
        <v>82</v>
      </c>
      <c r="E718" s="2" t="str">
        <f>HYPERLINK("capsilon://?command=openfolder&amp;siteaddress=FAM.docvelocity-na8.net&amp;folderid=FX06E7C91B-00D2-AB94-7017-EDBD650D9693","FX2111869")</f>
        <v>FX2111869</v>
      </c>
      <c r="F718" t="s">
        <v>19</v>
      </c>
      <c r="G718" t="s">
        <v>19</v>
      </c>
      <c r="H718" t="s">
        <v>83</v>
      </c>
      <c r="I718" t="s">
        <v>1598</v>
      </c>
      <c r="J718">
        <v>111</v>
      </c>
      <c r="K718" t="s">
        <v>85</v>
      </c>
      <c r="L718" t="s">
        <v>86</v>
      </c>
      <c r="M718" t="s">
        <v>87</v>
      </c>
      <c r="N718">
        <v>2</v>
      </c>
      <c r="O718" s="1">
        <v>44509.519282407404</v>
      </c>
      <c r="P718" s="1">
        <v>44509.640717592592</v>
      </c>
      <c r="Q718">
        <v>8971</v>
      </c>
      <c r="R718">
        <v>1521</v>
      </c>
      <c r="S718" t="b">
        <v>0</v>
      </c>
      <c r="T718" t="s">
        <v>88</v>
      </c>
      <c r="U718" t="b">
        <v>0</v>
      </c>
      <c r="V718" t="s">
        <v>131</v>
      </c>
      <c r="W718" s="1">
        <v>44509.527986111112</v>
      </c>
      <c r="X718">
        <v>641</v>
      </c>
      <c r="Y718">
        <v>95</v>
      </c>
      <c r="Z718">
        <v>0</v>
      </c>
      <c r="AA718">
        <v>95</v>
      </c>
      <c r="AB718">
        <v>0</v>
      </c>
      <c r="AC718">
        <v>49</v>
      </c>
      <c r="AD718">
        <v>16</v>
      </c>
      <c r="AE718">
        <v>0</v>
      </c>
      <c r="AF718">
        <v>0</v>
      </c>
      <c r="AG718">
        <v>0</v>
      </c>
      <c r="AH718" t="s">
        <v>118</v>
      </c>
      <c r="AI718" s="1">
        <v>44509.640717592592</v>
      </c>
      <c r="AJ718">
        <v>880</v>
      </c>
      <c r="AK718">
        <v>1</v>
      </c>
      <c r="AL718">
        <v>0</v>
      </c>
      <c r="AM718">
        <v>1</v>
      </c>
      <c r="AN718">
        <v>0</v>
      </c>
      <c r="AO718">
        <v>1</v>
      </c>
      <c r="AP718">
        <v>15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>
      <c r="A719" t="s">
        <v>1599</v>
      </c>
      <c r="B719" t="s">
        <v>80</v>
      </c>
      <c r="C719" t="s">
        <v>1600</v>
      </c>
      <c r="D719" t="s">
        <v>82</v>
      </c>
      <c r="E719" s="2" t="str">
        <f>HYPERLINK("capsilon://?command=openfolder&amp;siteaddress=FAM.docvelocity-na8.net&amp;folderid=FXC182FACC-CCA0-B674-8009-B8C81077BFBC","FX211012810")</f>
        <v>FX211012810</v>
      </c>
      <c r="F719" t="s">
        <v>19</v>
      </c>
      <c r="G719" t="s">
        <v>19</v>
      </c>
      <c r="H719" t="s">
        <v>83</v>
      </c>
      <c r="I719" t="s">
        <v>1601</v>
      </c>
      <c r="J719">
        <v>181</v>
      </c>
      <c r="K719" t="s">
        <v>85</v>
      </c>
      <c r="L719" t="s">
        <v>86</v>
      </c>
      <c r="M719" t="s">
        <v>87</v>
      </c>
      <c r="N719">
        <v>1</v>
      </c>
      <c r="O719" s="1">
        <v>44509.526504629626</v>
      </c>
      <c r="P719" s="1">
        <v>44509.70994212963</v>
      </c>
      <c r="Q719">
        <v>15339</v>
      </c>
      <c r="R719">
        <v>510</v>
      </c>
      <c r="S719" t="b">
        <v>0</v>
      </c>
      <c r="T719" t="s">
        <v>88</v>
      </c>
      <c r="U719" t="b">
        <v>0</v>
      </c>
      <c r="V719" t="s">
        <v>94</v>
      </c>
      <c r="W719" s="1">
        <v>44509.70994212963</v>
      </c>
      <c r="X719">
        <v>243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181</v>
      </c>
      <c r="AE719">
        <v>157</v>
      </c>
      <c r="AF719">
        <v>0</v>
      </c>
      <c r="AG719">
        <v>9</v>
      </c>
      <c r="AH719" t="s">
        <v>88</v>
      </c>
      <c r="AI719" t="s">
        <v>88</v>
      </c>
      <c r="AJ719" t="s">
        <v>88</v>
      </c>
      <c r="AK719" t="s">
        <v>88</v>
      </c>
      <c r="AL719" t="s">
        <v>88</v>
      </c>
      <c r="AM719" t="s">
        <v>88</v>
      </c>
      <c r="AN719" t="s">
        <v>88</v>
      </c>
      <c r="AO719" t="s">
        <v>88</v>
      </c>
      <c r="AP719" t="s">
        <v>88</v>
      </c>
      <c r="AQ719" t="s">
        <v>88</v>
      </c>
      <c r="AR719" t="s">
        <v>88</v>
      </c>
      <c r="AS719" t="s">
        <v>88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>
      <c r="A720" t="s">
        <v>1602</v>
      </c>
      <c r="B720" t="s">
        <v>80</v>
      </c>
      <c r="C720" t="s">
        <v>1603</v>
      </c>
      <c r="D720" t="s">
        <v>82</v>
      </c>
      <c r="E720" s="2" t="str">
        <f>HYPERLINK("capsilon://?command=openfolder&amp;siteaddress=FAM.docvelocity-na8.net&amp;folderid=FXE507FBBB-4462-4023-9E21-D800015F2C39","FX21112517")</f>
        <v>FX21112517</v>
      </c>
      <c r="F720" t="s">
        <v>19</v>
      </c>
      <c r="G720" t="s">
        <v>19</v>
      </c>
      <c r="H720" t="s">
        <v>83</v>
      </c>
      <c r="I720" t="s">
        <v>1604</v>
      </c>
      <c r="J720">
        <v>30</v>
      </c>
      <c r="K720" t="s">
        <v>85</v>
      </c>
      <c r="L720" t="s">
        <v>86</v>
      </c>
      <c r="M720" t="s">
        <v>87</v>
      </c>
      <c r="N720">
        <v>2</v>
      </c>
      <c r="O720" s="1">
        <v>44509.532048611109</v>
      </c>
      <c r="P720" s="1">
        <v>44509.640277777777</v>
      </c>
      <c r="Q720">
        <v>9122</v>
      </c>
      <c r="R720">
        <v>229</v>
      </c>
      <c r="S720" t="b">
        <v>0</v>
      </c>
      <c r="T720" t="s">
        <v>88</v>
      </c>
      <c r="U720" t="b">
        <v>0</v>
      </c>
      <c r="V720" t="s">
        <v>218</v>
      </c>
      <c r="W720" s="1">
        <v>44509.542916666665</v>
      </c>
      <c r="X720">
        <v>131</v>
      </c>
      <c r="Y720">
        <v>9</v>
      </c>
      <c r="Z720">
        <v>0</v>
      </c>
      <c r="AA720">
        <v>9</v>
      </c>
      <c r="AB720">
        <v>0</v>
      </c>
      <c r="AC720">
        <v>4</v>
      </c>
      <c r="AD720">
        <v>21</v>
      </c>
      <c r="AE720">
        <v>0</v>
      </c>
      <c r="AF720">
        <v>0</v>
      </c>
      <c r="AG720">
        <v>0</v>
      </c>
      <c r="AH720" t="s">
        <v>106</v>
      </c>
      <c r="AI720" s="1">
        <v>44509.640277777777</v>
      </c>
      <c r="AJ720">
        <v>98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21</v>
      </c>
      <c r="AQ720">
        <v>0</v>
      </c>
      <c r="AR720">
        <v>0</v>
      </c>
      <c r="AS720">
        <v>0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>
      <c r="A721" t="s">
        <v>1605</v>
      </c>
      <c r="B721" t="s">
        <v>80</v>
      </c>
      <c r="C721" t="s">
        <v>1606</v>
      </c>
      <c r="D721" t="s">
        <v>82</v>
      </c>
      <c r="E721" s="2" t="str">
        <f>HYPERLINK("capsilon://?command=openfolder&amp;siteaddress=FAM.docvelocity-na8.net&amp;folderid=FX64DE904A-E832-5760-E099-D4ECDCEE8A2A","FX21113813")</f>
        <v>FX21113813</v>
      </c>
      <c r="F721" t="s">
        <v>19</v>
      </c>
      <c r="G721" t="s">
        <v>19</v>
      </c>
      <c r="H721" t="s">
        <v>83</v>
      </c>
      <c r="I721" t="s">
        <v>1607</v>
      </c>
      <c r="J721">
        <v>233</v>
      </c>
      <c r="K721" t="s">
        <v>85</v>
      </c>
      <c r="L721" t="s">
        <v>86</v>
      </c>
      <c r="M721" t="s">
        <v>87</v>
      </c>
      <c r="N721">
        <v>1</v>
      </c>
      <c r="O721" s="1">
        <v>44509.538460648146</v>
      </c>
      <c r="P721" s="1">
        <v>44509.713935185187</v>
      </c>
      <c r="Q721">
        <v>14566</v>
      </c>
      <c r="R721">
        <v>595</v>
      </c>
      <c r="S721" t="b">
        <v>0</v>
      </c>
      <c r="T721" t="s">
        <v>88</v>
      </c>
      <c r="U721" t="b">
        <v>0</v>
      </c>
      <c r="V721" t="s">
        <v>94</v>
      </c>
      <c r="W721" s="1">
        <v>44509.713935185187</v>
      </c>
      <c r="X721">
        <v>344</v>
      </c>
      <c r="Y721">
        <v>74</v>
      </c>
      <c r="Z721">
        <v>0</v>
      </c>
      <c r="AA721">
        <v>74</v>
      </c>
      <c r="AB721">
        <v>0</v>
      </c>
      <c r="AC721">
        <v>0</v>
      </c>
      <c r="AD721">
        <v>159</v>
      </c>
      <c r="AE721">
        <v>0</v>
      </c>
      <c r="AF721">
        <v>0</v>
      </c>
      <c r="AG721">
        <v>13</v>
      </c>
      <c r="AH721" t="s">
        <v>88</v>
      </c>
      <c r="AI721" t="s">
        <v>88</v>
      </c>
      <c r="AJ721" t="s">
        <v>88</v>
      </c>
      <c r="AK721" t="s">
        <v>88</v>
      </c>
      <c r="AL721" t="s">
        <v>88</v>
      </c>
      <c r="AM721" t="s">
        <v>88</v>
      </c>
      <c r="AN721" t="s">
        <v>88</v>
      </c>
      <c r="AO721" t="s">
        <v>88</v>
      </c>
      <c r="AP721" t="s">
        <v>88</v>
      </c>
      <c r="AQ721" t="s">
        <v>88</v>
      </c>
      <c r="AR721" t="s">
        <v>88</v>
      </c>
      <c r="AS721" t="s">
        <v>88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>
      <c r="A722" t="s">
        <v>1608</v>
      </c>
      <c r="B722" t="s">
        <v>80</v>
      </c>
      <c r="C722" t="s">
        <v>1609</v>
      </c>
      <c r="D722" t="s">
        <v>82</v>
      </c>
      <c r="E722" s="2" t="str">
        <f>HYPERLINK("capsilon://?command=openfolder&amp;siteaddress=FAM.docvelocity-na8.net&amp;folderid=FX3980F735-68A9-27AE-9480-D353059B64E0","FX211011442")</f>
        <v>FX211011442</v>
      </c>
      <c r="F722" t="s">
        <v>19</v>
      </c>
      <c r="G722" t="s">
        <v>19</v>
      </c>
      <c r="H722" t="s">
        <v>83</v>
      </c>
      <c r="I722" t="s">
        <v>1610</v>
      </c>
      <c r="J722">
        <v>153</v>
      </c>
      <c r="K722" t="s">
        <v>85</v>
      </c>
      <c r="L722" t="s">
        <v>86</v>
      </c>
      <c r="M722" t="s">
        <v>87</v>
      </c>
      <c r="N722">
        <v>1</v>
      </c>
      <c r="O722" s="1">
        <v>44509.543321759258</v>
      </c>
      <c r="P722" s="1">
        <v>44509.719733796293</v>
      </c>
      <c r="Q722">
        <v>14612</v>
      </c>
      <c r="R722">
        <v>630</v>
      </c>
      <c r="S722" t="b">
        <v>0</v>
      </c>
      <c r="T722" t="s">
        <v>88</v>
      </c>
      <c r="U722" t="b">
        <v>0</v>
      </c>
      <c r="V722" t="s">
        <v>94</v>
      </c>
      <c r="W722" s="1">
        <v>44509.719733796293</v>
      </c>
      <c r="X722">
        <v>492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153</v>
      </c>
      <c r="AE722">
        <v>129</v>
      </c>
      <c r="AF722">
        <v>0</v>
      </c>
      <c r="AG722">
        <v>9</v>
      </c>
      <c r="AH722" t="s">
        <v>88</v>
      </c>
      <c r="AI722" t="s">
        <v>88</v>
      </c>
      <c r="AJ722" t="s">
        <v>88</v>
      </c>
      <c r="AK722" t="s">
        <v>88</v>
      </c>
      <c r="AL722" t="s">
        <v>88</v>
      </c>
      <c r="AM722" t="s">
        <v>88</v>
      </c>
      <c r="AN722" t="s">
        <v>88</v>
      </c>
      <c r="AO722" t="s">
        <v>88</v>
      </c>
      <c r="AP722" t="s">
        <v>88</v>
      </c>
      <c r="AQ722" t="s">
        <v>88</v>
      </c>
      <c r="AR722" t="s">
        <v>88</v>
      </c>
      <c r="AS722" t="s">
        <v>88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>
      <c r="A723" t="s">
        <v>1611</v>
      </c>
      <c r="B723" t="s">
        <v>80</v>
      </c>
      <c r="C723" t="s">
        <v>329</v>
      </c>
      <c r="D723" t="s">
        <v>82</v>
      </c>
      <c r="E723" s="2" t="str">
        <f>HYPERLINK("capsilon://?command=openfolder&amp;siteaddress=FAM.docvelocity-na8.net&amp;folderid=FXC88E63E7-CB73-58D5-D7BD-27CB9F4FBA5B","FX211014136")</f>
        <v>FX211014136</v>
      </c>
      <c r="F723" t="s">
        <v>19</v>
      </c>
      <c r="G723" t="s">
        <v>19</v>
      </c>
      <c r="H723" t="s">
        <v>83</v>
      </c>
      <c r="I723" t="s">
        <v>330</v>
      </c>
      <c r="J723">
        <v>298</v>
      </c>
      <c r="K723" t="s">
        <v>85</v>
      </c>
      <c r="L723" t="s">
        <v>86</v>
      </c>
      <c r="M723" t="s">
        <v>87</v>
      </c>
      <c r="N723">
        <v>1</v>
      </c>
      <c r="O723" s="1">
        <v>44501.656018518515</v>
      </c>
      <c r="P723" s="1">
        <v>44501.680625000001</v>
      </c>
      <c r="Q723">
        <v>154</v>
      </c>
      <c r="R723">
        <v>1972</v>
      </c>
      <c r="S723" t="b">
        <v>0</v>
      </c>
      <c r="T723" t="s">
        <v>88</v>
      </c>
      <c r="U723" t="b">
        <v>1</v>
      </c>
      <c r="V723" t="s">
        <v>606</v>
      </c>
      <c r="W723" s="1">
        <v>44501.680625000001</v>
      </c>
      <c r="X723">
        <v>1972</v>
      </c>
      <c r="Y723">
        <v>438</v>
      </c>
      <c r="Z723">
        <v>0</v>
      </c>
      <c r="AA723">
        <v>438</v>
      </c>
      <c r="AB723">
        <v>0</v>
      </c>
      <c r="AC723">
        <v>318</v>
      </c>
      <c r="AD723">
        <v>-140</v>
      </c>
      <c r="AE723">
        <v>0</v>
      </c>
      <c r="AF723">
        <v>0</v>
      </c>
      <c r="AG723">
        <v>0</v>
      </c>
      <c r="AH723" t="s">
        <v>88</v>
      </c>
      <c r="AI723" t="s">
        <v>88</v>
      </c>
      <c r="AJ723" t="s">
        <v>88</v>
      </c>
      <c r="AK723" t="s">
        <v>88</v>
      </c>
      <c r="AL723" t="s">
        <v>88</v>
      </c>
      <c r="AM723" t="s">
        <v>88</v>
      </c>
      <c r="AN723" t="s">
        <v>88</v>
      </c>
      <c r="AO723" t="s">
        <v>88</v>
      </c>
      <c r="AP723" t="s">
        <v>88</v>
      </c>
      <c r="AQ723" t="s">
        <v>88</v>
      </c>
      <c r="AR723" t="s">
        <v>88</v>
      </c>
      <c r="AS723" t="s">
        <v>88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>
      <c r="A724" t="s">
        <v>1612</v>
      </c>
      <c r="B724" t="s">
        <v>80</v>
      </c>
      <c r="C724" t="s">
        <v>1613</v>
      </c>
      <c r="D724" t="s">
        <v>82</v>
      </c>
      <c r="E724" s="2" t="str">
        <f>HYPERLINK("capsilon://?command=openfolder&amp;siteaddress=FAM.docvelocity-na8.net&amp;folderid=FX8AAD6205-5D75-FEC5-BE4A-A61E420D11AC","FX21113388")</f>
        <v>FX21113388</v>
      </c>
      <c r="F724" t="s">
        <v>19</v>
      </c>
      <c r="G724" t="s">
        <v>19</v>
      </c>
      <c r="H724" t="s">
        <v>83</v>
      </c>
      <c r="I724" t="s">
        <v>1614</v>
      </c>
      <c r="J724">
        <v>28</v>
      </c>
      <c r="K724" t="s">
        <v>85</v>
      </c>
      <c r="L724" t="s">
        <v>86</v>
      </c>
      <c r="M724" t="s">
        <v>87</v>
      </c>
      <c r="N724">
        <v>2</v>
      </c>
      <c r="O724" s="1">
        <v>44509.586238425924</v>
      </c>
      <c r="P724" s="1">
        <v>44509.645451388889</v>
      </c>
      <c r="Q724">
        <v>4504</v>
      </c>
      <c r="R724">
        <v>612</v>
      </c>
      <c r="S724" t="b">
        <v>0</v>
      </c>
      <c r="T724" t="s">
        <v>88</v>
      </c>
      <c r="U724" t="b">
        <v>0</v>
      </c>
      <c r="V724" t="s">
        <v>131</v>
      </c>
      <c r="W724" s="1">
        <v>44509.588391203702</v>
      </c>
      <c r="X724">
        <v>166</v>
      </c>
      <c r="Y724">
        <v>21</v>
      </c>
      <c r="Z724">
        <v>0</v>
      </c>
      <c r="AA724">
        <v>21</v>
      </c>
      <c r="AB724">
        <v>0</v>
      </c>
      <c r="AC724">
        <v>9</v>
      </c>
      <c r="AD724">
        <v>7</v>
      </c>
      <c r="AE724">
        <v>0</v>
      </c>
      <c r="AF724">
        <v>0</v>
      </c>
      <c r="AG724">
        <v>0</v>
      </c>
      <c r="AH724" t="s">
        <v>106</v>
      </c>
      <c r="AI724" s="1">
        <v>44509.645451388889</v>
      </c>
      <c r="AJ724">
        <v>446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7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>
      <c r="A725" t="s">
        <v>1615</v>
      </c>
      <c r="B725" t="s">
        <v>80</v>
      </c>
      <c r="C725" t="s">
        <v>1613</v>
      </c>
      <c r="D725" t="s">
        <v>82</v>
      </c>
      <c r="E725" s="2" t="str">
        <f>HYPERLINK("capsilon://?command=openfolder&amp;siteaddress=FAM.docvelocity-na8.net&amp;folderid=FX8AAD6205-5D75-FEC5-BE4A-A61E420D11AC","FX21113388")</f>
        <v>FX21113388</v>
      </c>
      <c r="F725" t="s">
        <v>19</v>
      </c>
      <c r="G725" t="s">
        <v>19</v>
      </c>
      <c r="H725" t="s">
        <v>83</v>
      </c>
      <c r="I725" t="s">
        <v>1616</v>
      </c>
      <c r="J725">
        <v>90</v>
      </c>
      <c r="K725" t="s">
        <v>85</v>
      </c>
      <c r="L725" t="s">
        <v>86</v>
      </c>
      <c r="M725" t="s">
        <v>87</v>
      </c>
      <c r="N725">
        <v>1</v>
      </c>
      <c r="O725" s="1">
        <v>44509.589756944442</v>
      </c>
      <c r="P725" s="1">
        <v>44509.721041666664</v>
      </c>
      <c r="Q725">
        <v>10898</v>
      </c>
      <c r="R725">
        <v>445</v>
      </c>
      <c r="S725" t="b">
        <v>0</v>
      </c>
      <c r="T725" t="s">
        <v>88</v>
      </c>
      <c r="U725" t="b">
        <v>0</v>
      </c>
      <c r="V725" t="s">
        <v>94</v>
      </c>
      <c r="W725" s="1">
        <v>44509.721041666664</v>
      </c>
      <c r="X725">
        <v>112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90</v>
      </c>
      <c r="AE725">
        <v>78</v>
      </c>
      <c r="AF725">
        <v>0</v>
      </c>
      <c r="AG725">
        <v>4</v>
      </c>
      <c r="AH725" t="s">
        <v>88</v>
      </c>
      <c r="AI725" t="s">
        <v>88</v>
      </c>
      <c r="AJ725" t="s">
        <v>88</v>
      </c>
      <c r="AK725" t="s">
        <v>88</v>
      </c>
      <c r="AL725" t="s">
        <v>88</v>
      </c>
      <c r="AM725" t="s">
        <v>88</v>
      </c>
      <c r="AN725" t="s">
        <v>88</v>
      </c>
      <c r="AO725" t="s">
        <v>88</v>
      </c>
      <c r="AP725" t="s">
        <v>88</v>
      </c>
      <c r="AQ725" t="s">
        <v>88</v>
      </c>
      <c r="AR725" t="s">
        <v>88</v>
      </c>
      <c r="AS725" t="s">
        <v>88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>
      <c r="A726" t="s">
        <v>1617</v>
      </c>
      <c r="B726" t="s">
        <v>80</v>
      </c>
      <c r="C726" t="s">
        <v>1618</v>
      </c>
      <c r="D726" t="s">
        <v>82</v>
      </c>
      <c r="E726" s="2" t="str">
        <f>HYPERLINK("capsilon://?command=openfolder&amp;siteaddress=FAM.docvelocity-na8.net&amp;folderid=FX8688E22B-7882-9C90-428A-B60A44E931DE","FX21114512")</f>
        <v>FX21114512</v>
      </c>
      <c r="F726" t="s">
        <v>19</v>
      </c>
      <c r="G726" t="s">
        <v>19</v>
      </c>
      <c r="H726" t="s">
        <v>83</v>
      </c>
      <c r="I726" t="s">
        <v>1619</v>
      </c>
      <c r="J726">
        <v>60</v>
      </c>
      <c r="K726" t="s">
        <v>85</v>
      </c>
      <c r="L726" t="s">
        <v>86</v>
      </c>
      <c r="M726" t="s">
        <v>87</v>
      </c>
      <c r="N726">
        <v>1</v>
      </c>
      <c r="O726" s="1">
        <v>44509.592881944445</v>
      </c>
      <c r="P726" s="1">
        <v>44509.723969907405</v>
      </c>
      <c r="Q726">
        <v>10995</v>
      </c>
      <c r="R726">
        <v>331</v>
      </c>
      <c r="S726" t="b">
        <v>0</v>
      </c>
      <c r="T726" t="s">
        <v>88</v>
      </c>
      <c r="U726" t="b">
        <v>0</v>
      </c>
      <c r="V726" t="s">
        <v>94</v>
      </c>
      <c r="W726" s="1">
        <v>44509.723969907405</v>
      </c>
      <c r="X726">
        <v>247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60</v>
      </c>
      <c r="AE726">
        <v>48</v>
      </c>
      <c r="AF726">
        <v>0</v>
      </c>
      <c r="AG726">
        <v>8</v>
      </c>
      <c r="AH726" t="s">
        <v>88</v>
      </c>
      <c r="AI726" t="s">
        <v>88</v>
      </c>
      <c r="AJ726" t="s">
        <v>88</v>
      </c>
      <c r="AK726" t="s">
        <v>88</v>
      </c>
      <c r="AL726" t="s">
        <v>88</v>
      </c>
      <c r="AM726" t="s">
        <v>88</v>
      </c>
      <c r="AN726" t="s">
        <v>88</v>
      </c>
      <c r="AO726" t="s">
        <v>88</v>
      </c>
      <c r="AP726" t="s">
        <v>88</v>
      </c>
      <c r="AQ726" t="s">
        <v>88</v>
      </c>
      <c r="AR726" t="s">
        <v>88</v>
      </c>
      <c r="AS726" t="s">
        <v>88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>
      <c r="A727" t="s">
        <v>1620</v>
      </c>
      <c r="B727" t="s">
        <v>80</v>
      </c>
      <c r="C727" t="s">
        <v>1621</v>
      </c>
      <c r="D727" t="s">
        <v>82</v>
      </c>
      <c r="E727" s="2" t="str">
        <f>HYPERLINK("capsilon://?command=openfolder&amp;siteaddress=FAM.docvelocity-na8.net&amp;folderid=FX8A7B48D1-15F6-6763-BAD8-FF3C62EAB83E","FX21112627")</f>
        <v>FX21112627</v>
      </c>
      <c r="F727" t="s">
        <v>19</v>
      </c>
      <c r="G727" t="s">
        <v>19</v>
      </c>
      <c r="H727" t="s">
        <v>83</v>
      </c>
      <c r="I727" t="s">
        <v>1622</v>
      </c>
      <c r="J727">
        <v>28</v>
      </c>
      <c r="K727" t="s">
        <v>85</v>
      </c>
      <c r="L727" t="s">
        <v>86</v>
      </c>
      <c r="M727" t="s">
        <v>87</v>
      </c>
      <c r="N727">
        <v>2</v>
      </c>
      <c r="O727" s="1">
        <v>44509.594502314816</v>
      </c>
      <c r="P727" s="1">
        <v>44509.641909722224</v>
      </c>
      <c r="Q727">
        <v>3805</v>
      </c>
      <c r="R727">
        <v>291</v>
      </c>
      <c r="S727" t="b">
        <v>0</v>
      </c>
      <c r="T727" t="s">
        <v>88</v>
      </c>
      <c r="U727" t="b">
        <v>0</v>
      </c>
      <c r="V727" t="s">
        <v>123</v>
      </c>
      <c r="W727" s="1">
        <v>44509.599328703705</v>
      </c>
      <c r="X727">
        <v>189</v>
      </c>
      <c r="Y727">
        <v>21</v>
      </c>
      <c r="Z727">
        <v>0</v>
      </c>
      <c r="AA727">
        <v>21</v>
      </c>
      <c r="AB727">
        <v>0</v>
      </c>
      <c r="AC727">
        <v>4</v>
      </c>
      <c r="AD727">
        <v>7</v>
      </c>
      <c r="AE727">
        <v>0</v>
      </c>
      <c r="AF727">
        <v>0</v>
      </c>
      <c r="AG727">
        <v>0</v>
      </c>
      <c r="AH727" t="s">
        <v>118</v>
      </c>
      <c r="AI727" s="1">
        <v>44509.641909722224</v>
      </c>
      <c r="AJ727">
        <v>102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7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>
      <c r="A728" t="s">
        <v>1623</v>
      </c>
      <c r="B728" t="s">
        <v>80</v>
      </c>
      <c r="C728" t="s">
        <v>1621</v>
      </c>
      <c r="D728" t="s">
        <v>82</v>
      </c>
      <c r="E728" s="2" t="str">
        <f>HYPERLINK("capsilon://?command=openfolder&amp;siteaddress=FAM.docvelocity-na8.net&amp;folderid=FX8A7B48D1-15F6-6763-BAD8-FF3C62EAB83E","FX21112627")</f>
        <v>FX21112627</v>
      </c>
      <c r="F728" t="s">
        <v>19</v>
      </c>
      <c r="G728" t="s">
        <v>19</v>
      </c>
      <c r="H728" t="s">
        <v>83</v>
      </c>
      <c r="I728" t="s">
        <v>1624</v>
      </c>
      <c r="J728">
        <v>32</v>
      </c>
      <c r="K728" t="s">
        <v>85</v>
      </c>
      <c r="L728" t="s">
        <v>86</v>
      </c>
      <c r="M728" t="s">
        <v>87</v>
      </c>
      <c r="N728">
        <v>2</v>
      </c>
      <c r="O728" s="1">
        <v>44509.595289351855</v>
      </c>
      <c r="P728" s="1">
        <v>44509.644837962966</v>
      </c>
      <c r="Q728">
        <v>3663</v>
      </c>
      <c r="R728">
        <v>618</v>
      </c>
      <c r="S728" t="b">
        <v>0</v>
      </c>
      <c r="T728" t="s">
        <v>88</v>
      </c>
      <c r="U728" t="b">
        <v>0</v>
      </c>
      <c r="V728" t="s">
        <v>1625</v>
      </c>
      <c r="W728" s="1">
        <v>44509.602685185186</v>
      </c>
      <c r="X728">
        <v>366</v>
      </c>
      <c r="Y728">
        <v>59</v>
      </c>
      <c r="Z728">
        <v>0</v>
      </c>
      <c r="AA728">
        <v>59</v>
      </c>
      <c r="AB728">
        <v>0</v>
      </c>
      <c r="AC728">
        <v>52</v>
      </c>
      <c r="AD728">
        <v>-27</v>
      </c>
      <c r="AE728">
        <v>0</v>
      </c>
      <c r="AF728">
        <v>0</v>
      </c>
      <c r="AG728">
        <v>0</v>
      </c>
      <c r="AH728" t="s">
        <v>118</v>
      </c>
      <c r="AI728" s="1">
        <v>44509.644837962966</v>
      </c>
      <c r="AJ728">
        <v>252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-27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>
      <c r="A729" t="s">
        <v>1626</v>
      </c>
      <c r="B729" t="s">
        <v>80</v>
      </c>
      <c r="C729" t="s">
        <v>1621</v>
      </c>
      <c r="D729" t="s">
        <v>82</v>
      </c>
      <c r="E729" s="2" t="str">
        <f>HYPERLINK("capsilon://?command=openfolder&amp;siteaddress=FAM.docvelocity-na8.net&amp;folderid=FX8A7B48D1-15F6-6763-BAD8-FF3C62EAB83E","FX21112627")</f>
        <v>FX21112627</v>
      </c>
      <c r="F729" t="s">
        <v>19</v>
      </c>
      <c r="G729" t="s">
        <v>19</v>
      </c>
      <c r="H729" t="s">
        <v>83</v>
      </c>
      <c r="I729" t="s">
        <v>1627</v>
      </c>
      <c r="J729">
        <v>32</v>
      </c>
      <c r="K729" t="s">
        <v>85</v>
      </c>
      <c r="L729" t="s">
        <v>86</v>
      </c>
      <c r="M729" t="s">
        <v>87</v>
      </c>
      <c r="N729">
        <v>2</v>
      </c>
      <c r="O729" s="1">
        <v>44509.595555555556</v>
      </c>
      <c r="P729" s="1">
        <v>44509.655810185184</v>
      </c>
      <c r="Q729">
        <v>3416</v>
      </c>
      <c r="R729">
        <v>1790</v>
      </c>
      <c r="S729" t="b">
        <v>0</v>
      </c>
      <c r="T729" t="s">
        <v>88</v>
      </c>
      <c r="U729" t="b">
        <v>0</v>
      </c>
      <c r="V729" t="s">
        <v>123</v>
      </c>
      <c r="W729" s="1">
        <v>44509.609652777777</v>
      </c>
      <c r="X729">
        <v>892</v>
      </c>
      <c r="Y729">
        <v>59</v>
      </c>
      <c r="Z729">
        <v>0</v>
      </c>
      <c r="AA729">
        <v>59</v>
      </c>
      <c r="AB729">
        <v>0</v>
      </c>
      <c r="AC729">
        <v>55</v>
      </c>
      <c r="AD729">
        <v>-27</v>
      </c>
      <c r="AE729">
        <v>0</v>
      </c>
      <c r="AF729">
        <v>0</v>
      </c>
      <c r="AG729">
        <v>0</v>
      </c>
      <c r="AH729" t="s">
        <v>106</v>
      </c>
      <c r="AI729" s="1">
        <v>44509.655810185184</v>
      </c>
      <c r="AJ729">
        <v>894</v>
      </c>
      <c r="AK729">
        <v>1</v>
      </c>
      <c r="AL729">
        <v>0</v>
      </c>
      <c r="AM729">
        <v>1</v>
      </c>
      <c r="AN729">
        <v>0</v>
      </c>
      <c r="AO729">
        <v>1</v>
      </c>
      <c r="AP729">
        <v>-28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>
      <c r="A730" t="s">
        <v>1628</v>
      </c>
      <c r="B730" t="s">
        <v>80</v>
      </c>
      <c r="C730" t="s">
        <v>1629</v>
      </c>
      <c r="D730" t="s">
        <v>82</v>
      </c>
      <c r="E730" s="2" t="str">
        <f>HYPERLINK("capsilon://?command=openfolder&amp;siteaddress=FAM.docvelocity-na8.net&amp;folderid=FX7B0E6CD1-D2E1-0A7B-D1D5-8ACF66BEB39D","FX21111398")</f>
        <v>FX21111398</v>
      </c>
      <c r="F730" t="s">
        <v>19</v>
      </c>
      <c r="G730" t="s">
        <v>19</v>
      </c>
      <c r="H730" t="s">
        <v>83</v>
      </c>
      <c r="I730" t="s">
        <v>1630</v>
      </c>
      <c r="J730">
        <v>38</v>
      </c>
      <c r="K730" t="s">
        <v>85</v>
      </c>
      <c r="L730" t="s">
        <v>86</v>
      </c>
      <c r="M730" t="s">
        <v>87</v>
      </c>
      <c r="N730">
        <v>2</v>
      </c>
      <c r="O730" s="1">
        <v>44509.602384259262</v>
      </c>
      <c r="P730" s="1">
        <v>44509.668206018519</v>
      </c>
      <c r="Q730">
        <v>5261</v>
      </c>
      <c r="R730">
        <v>426</v>
      </c>
      <c r="S730" t="b">
        <v>0</v>
      </c>
      <c r="T730" t="s">
        <v>88</v>
      </c>
      <c r="U730" t="b">
        <v>0</v>
      </c>
      <c r="V730" t="s">
        <v>1625</v>
      </c>
      <c r="W730" s="1">
        <v>44509.604629629626</v>
      </c>
      <c r="X730">
        <v>168</v>
      </c>
      <c r="Y730">
        <v>39</v>
      </c>
      <c r="Z730">
        <v>0</v>
      </c>
      <c r="AA730">
        <v>39</v>
      </c>
      <c r="AB730">
        <v>0</v>
      </c>
      <c r="AC730">
        <v>25</v>
      </c>
      <c r="AD730">
        <v>-1</v>
      </c>
      <c r="AE730">
        <v>0</v>
      </c>
      <c r="AF730">
        <v>0</v>
      </c>
      <c r="AG730">
        <v>0</v>
      </c>
      <c r="AH730" t="s">
        <v>606</v>
      </c>
      <c r="AI730" s="1">
        <v>44509.668206018519</v>
      </c>
      <c r="AJ730">
        <v>258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-1</v>
      </c>
      <c r="AQ730">
        <v>0</v>
      </c>
      <c r="AR730">
        <v>0</v>
      </c>
      <c r="AS730">
        <v>0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>
      <c r="A731" t="s">
        <v>1631</v>
      </c>
      <c r="B731" t="s">
        <v>80</v>
      </c>
      <c r="C731" t="s">
        <v>1629</v>
      </c>
      <c r="D731" t="s">
        <v>82</v>
      </c>
      <c r="E731" s="2" t="str">
        <f>HYPERLINK("capsilon://?command=openfolder&amp;siteaddress=FAM.docvelocity-na8.net&amp;folderid=FX7B0E6CD1-D2E1-0A7B-D1D5-8ACF66BEB39D","FX21111398")</f>
        <v>FX21111398</v>
      </c>
      <c r="F731" t="s">
        <v>19</v>
      </c>
      <c r="G731" t="s">
        <v>19</v>
      </c>
      <c r="H731" t="s">
        <v>83</v>
      </c>
      <c r="I731" t="s">
        <v>1632</v>
      </c>
      <c r="J731">
        <v>38</v>
      </c>
      <c r="K731" t="s">
        <v>85</v>
      </c>
      <c r="L731" t="s">
        <v>86</v>
      </c>
      <c r="M731" t="s">
        <v>87</v>
      </c>
      <c r="N731">
        <v>2</v>
      </c>
      <c r="O731" s="1">
        <v>44509.60255787037</v>
      </c>
      <c r="P731" s="1">
        <v>44509.670092592591</v>
      </c>
      <c r="Q731">
        <v>5516</v>
      </c>
      <c r="R731">
        <v>319</v>
      </c>
      <c r="S731" t="b">
        <v>0</v>
      </c>
      <c r="T731" t="s">
        <v>88</v>
      </c>
      <c r="U731" t="b">
        <v>0</v>
      </c>
      <c r="V731" t="s">
        <v>1625</v>
      </c>
      <c r="W731" s="1">
        <v>44509.606458333335</v>
      </c>
      <c r="X731">
        <v>157</v>
      </c>
      <c r="Y731">
        <v>39</v>
      </c>
      <c r="Z731">
        <v>0</v>
      </c>
      <c r="AA731">
        <v>39</v>
      </c>
      <c r="AB731">
        <v>0</v>
      </c>
      <c r="AC731">
        <v>25</v>
      </c>
      <c r="AD731">
        <v>-1</v>
      </c>
      <c r="AE731">
        <v>0</v>
      </c>
      <c r="AF731">
        <v>0</v>
      </c>
      <c r="AG731">
        <v>0</v>
      </c>
      <c r="AH731" t="s">
        <v>606</v>
      </c>
      <c r="AI731" s="1">
        <v>44509.670092592591</v>
      </c>
      <c r="AJ731">
        <v>162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-1</v>
      </c>
      <c r="AQ731">
        <v>0</v>
      </c>
      <c r="AR731">
        <v>0</v>
      </c>
      <c r="AS731">
        <v>0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>
      <c r="A732" t="s">
        <v>1633</v>
      </c>
      <c r="B732" t="s">
        <v>80</v>
      </c>
      <c r="C732" t="s">
        <v>1629</v>
      </c>
      <c r="D732" t="s">
        <v>82</v>
      </c>
      <c r="E732" s="2" t="str">
        <f>HYPERLINK("capsilon://?command=openfolder&amp;siteaddress=FAM.docvelocity-na8.net&amp;folderid=FX7B0E6CD1-D2E1-0A7B-D1D5-8ACF66BEB39D","FX21111398")</f>
        <v>FX21111398</v>
      </c>
      <c r="F732" t="s">
        <v>19</v>
      </c>
      <c r="G732" t="s">
        <v>19</v>
      </c>
      <c r="H732" t="s">
        <v>83</v>
      </c>
      <c r="I732" t="s">
        <v>1634</v>
      </c>
      <c r="J732">
        <v>38</v>
      </c>
      <c r="K732" t="s">
        <v>85</v>
      </c>
      <c r="L732" t="s">
        <v>86</v>
      </c>
      <c r="M732" t="s">
        <v>87</v>
      </c>
      <c r="N732">
        <v>2</v>
      </c>
      <c r="O732" s="1">
        <v>44509.604143518518</v>
      </c>
      <c r="P732" s="1">
        <v>44509.671840277777</v>
      </c>
      <c r="Q732">
        <v>5540</v>
      </c>
      <c r="R732">
        <v>309</v>
      </c>
      <c r="S732" t="b">
        <v>0</v>
      </c>
      <c r="T732" t="s">
        <v>88</v>
      </c>
      <c r="U732" t="b">
        <v>0</v>
      </c>
      <c r="V732" t="s">
        <v>1625</v>
      </c>
      <c r="W732" s="1">
        <v>44509.608298611114</v>
      </c>
      <c r="X732">
        <v>159</v>
      </c>
      <c r="Y732">
        <v>39</v>
      </c>
      <c r="Z732">
        <v>0</v>
      </c>
      <c r="AA732">
        <v>39</v>
      </c>
      <c r="AB732">
        <v>0</v>
      </c>
      <c r="AC732">
        <v>24</v>
      </c>
      <c r="AD732">
        <v>-1</v>
      </c>
      <c r="AE732">
        <v>0</v>
      </c>
      <c r="AF732">
        <v>0</v>
      </c>
      <c r="AG732">
        <v>0</v>
      </c>
      <c r="AH732" t="s">
        <v>606</v>
      </c>
      <c r="AI732" s="1">
        <v>44509.671840277777</v>
      </c>
      <c r="AJ732">
        <v>150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-1</v>
      </c>
      <c r="AQ732">
        <v>0</v>
      </c>
      <c r="AR732">
        <v>0</v>
      </c>
      <c r="AS732">
        <v>0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>
      <c r="A733" t="s">
        <v>1635</v>
      </c>
      <c r="B733" t="s">
        <v>80</v>
      </c>
      <c r="C733" t="s">
        <v>1629</v>
      </c>
      <c r="D733" t="s">
        <v>82</v>
      </c>
      <c r="E733" s="2" t="str">
        <f>HYPERLINK("capsilon://?command=openfolder&amp;siteaddress=FAM.docvelocity-na8.net&amp;folderid=FX7B0E6CD1-D2E1-0A7B-D1D5-8ACF66BEB39D","FX21111398")</f>
        <v>FX21111398</v>
      </c>
      <c r="F733" t="s">
        <v>19</v>
      </c>
      <c r="G733" t="s">
        <v>19</v>
      </c>
      <c r="H733" t="s">
        <v>83</v>
      </c>
      <c r="I733" t="s">
        <v>1636</v>
      </c>
      <c r="J733">
        <v>38</v>
      </c>
      <c r="K733" t="s">
        <v>85</v>
      </c>
      <c r="L733" t="s">
        <v>86</v>
      </c>
      <c r="M733" t="s">
        <v>87</v>
      </c>
      <c r="N733">
        <v>2</v>
      </c>
      <c r="O733" s="1">
        <v>44509.604479166665</v>
      </c>
      <c r="P733" s="1">
        <v>44509.675011574072</v>
      </c>
      <c r="Q733">
        <v>5670</v>
      </c>
      <c r="R733">
        <v>424</v>
      </c>
      <c r="S733" t="b">
        <v>0</v>
      </c>
      <c r="T733" t="s">
        <v>88</v>
      </c>
      <c r="U733" t="b">
        <v>0</v>
      </c>
      <c r="V733" t="s">
        <v>1625</v>
      </c>
      <c r="W733" s="1">
        <v>44509.609988425924</v>
      </c>
      <c r="X733">
        <v>145</v>
      </c>
      <c r="Y733">
        <v>39</v>
      </c>
      <c r="Z733">
        <v>0</v>
      </c>
      <c r="AA733">
        <v>39</v>
      </c>
      <c r="AB733">
        <v>0</v>
      </c>
      <c r="AC733">
        <v>25</v>
      </c>
      <c r="AD733">
        <v>-1</v>
      </c>
      <c r="AE733">
        <v>0</v>
      </c>
      <c r="AF733">
        <v>0</v>
      </c>
      <c r="AG733">
        <v>0</v>
      </c>
      <c r="AH733" t="s">
        <v>106</v>
      </c>
      <c r="AI733" s="1">
        <v>44509.675011574072</v>
      </c>
      <c r="AJ733">
        <v>279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-1</v>
      </c>
      <c r="AQ733">
        <v>0</v>
      </c>
      <c r="AR733">
        <v>0</v>
      </c>
      <c r="AS733">
        <v>0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>
      <c r="A734" t="s">
        <v>1637</v>
      </c>
      <c r="B734" t="s">
        <v>80</v>
      </c>
      <c r="C734" t="s">
        <v>1629</v>
      </c>
      <c r="D734" t="s">
        <v>82</v>
      </c>
      <c r="E734" s="2" t="str">
        <f>HYPERLINK("capsilon://?command=openfolder&amp;siteaddress=FAM.docvelocity-na8.net&amp;folderid=FX7B0E6CD1-D2E1-0A7B-D1D5-8ACF66BEB39D","FX21111398")</f>
        <v>FX21111398</v>
      </c>
      <c r="F734" t="s">
        <v>19</v>
      </c>
      <c r="G734" t="s">
        <v>19</v>
      </c>
      <c r="H734" t="s">
        <v>83</v>
      </c>
      <c r="I734" t="s">
        <v>1638</v>
      </c>
      <c r="J734">
        <v>28</v>
      </c>
      <c r="K734" t="s">
        <v>85</v>
      </c>
      <c r="L734" t="s">
        <v>86</v>
      </c>
      <c r="M734" t="s">
        <v>87</v>
      </c>
      <c r="N734">
        <v>2</v>
      </c>
      <c r="O734" s="1">
        <v>44509.605312500003</v>
      </c>
      <c r="P734" s="1">
        <v>44509.674328703702</v>
      </c>
      <c r="Q734">
        <v>5666</v>
      </c>
      <c r="R734">
        <v>297</v>
      </c>
      <c r="S734" t="b">
        <v>0</v>
      </c>
      <c r="T734" t="s">
        <v>88</v>
      </c>
      <c r="U734" t="b">
        <v>0</v>
      </c>
      <c r="V734" t="s">
        <v>123</v>
      </c>
      <c r="W734" s="1">
        <v>44509.610625000001</v>
      </c>
      <c r="X734">
        <v>83</v>
      </c>
      <c r="Y734">
        <v>21</v>
      </c>
      <c r="Z734">
        <v>0</v>
      </c>
      <c r="AA734">
        <v>21</v>
      </c>
      <c r="AB734">
        <v>0</v>
      </c>
      <c r="AC734">
        <v>2</v>
      </c>
      <c r="AD734">
        <v>7</v>
      </c>
      <c r="AE734">
        <v>0</v>
      </c>
      <c r="AF734">
        <v>0</v>
      </c>
      <c r="AG734">
        <v>0</v>
      </c>
      <c r="AH734" t="s">
        <v>606</v>
      </c>
      <c r="AI734" s="1">
        <v>44509.674328703702</v>
      </c>
      <c r="AJ734">
        <v>214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7</v>
      </c>
      <c r="AQ734">
        <v>0</v>
      </c>
      <c r="AR734">
        <v>0</v>
      </c>
      <c r="AS734">
        <v>0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>
      <c r="A735" t="s">
        <v>1639</v>
      </c>
      <c r="B735" t="s">
        <v>80</v>
      </c>
      <c r="C735" t="s">
        <v>1629</v>
      </c>
      <c r="D735" t="s">
        <v>82</v>
      </c>
      <c r="E735" s="2" t="str">
        <f>HYPERLINK("capsilon://?command=openfolder&amp;siteaddress=FAM.docvelocity-na8.net&amp;folderid=FX7B0E6CD1-D2E1-0A7B-D1D5-8ACF66BEB39D","FX21111398")</f>
        <v>FX21111398</v>
      </c>
      <c r="F735" t="s">
        <v>19</v>
      </c>
      <c r="G735" t="s">
        <v>19</v>
      </c>
      <c r="H735" t="s">
        <v>83</v>
      </c>
      <c r="I735" t="s">
        <v>1640</v>
      </c>
      <c r="J735">
        <v>28</v>
      </c>
      <c r="K735" t="s">
        <v>85</v>
      </c>
      <c r="L735" t="s">
        <v>86</v>
      </c>
      <c r="M735" t="s">
        <v>87</v>
      </c>
      <c r="N735">
        <v>2</v>
      </c>
      <c r="O735" s="1">
        <v>44509.605370370373</v>
      </c>
      <c r="P735" s="1">
        <v>44509.675891203704</v>
      </c>
      <c r="Q735">
        <v>5893</v>
      </c>
      <c r="R735">
        <v>200</v>
      </c>
      <c r="S735" t="b">
        <v>0</v>
      </c>
      <c r="T735" t="s">
        <v>88</v>
      </c>
      <c r="U735" t="b">
        <v>0</v>
      </c>
      <c r="V735" t="s">
        <v>1625</v>
      </c>
      <c r="W735" s="1">
        <v>44509.610763888886</v>
      </c>
      <c r="X735">
        <v>66</v>
      </c>
      <c r="Y735">
        <v>21</v>
      </c>
      <c r="Z735">
        <v>0</v>
      </c>
      <c r="AA735">
        <v>21</v>
      </c>
      <c r="AB735">
        <v>0</v>
      </c>
      <c r="AC735">
        <v>0</v>
      </c>
      <c r="AD735">
        <v>7</v>
      </c>
      <c r="AE735">
        <v>0</v>
      </c>
      <c r="AF735">
        <v>0</v>
      </c>
      <c r="AG735">
        <v>0</v>
      </c>
      <c r="AH735" t="s">
        <v>606</v>
      </c>
      <c r="AI735" s="1">
        <v>44509.675891203704</v>
      </c>
      <c r="AJ735">
        <v>134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7</v>
      </c>
      <c r="AQ735">
        <v>0</v>
      </c>
      <c r="AR735">
        <v>0</v>
      </c>
      <c r="AS735">
        <v>0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>
      <c r="A736" t="s">
        <v>1641</v>
      </c>
      <c r="B736" t="s">
        <v>80</v>
      </c>
      <c r="C736" t="s">
        <v>1629</v>
      </c>
      <c r="D736" t="s">
        <v>82</v>
      </c>
      <c r="E736" s="2" t="str">
        <f>HYPERLINK("capsilon://?command=openfolder&amp;siteaddress=FAM.docvelocity-na8.net&amp;folderid=FX7B0E6CD1-D2E1-0A7B-D1D5-8ACF66BEB39D","FX21111398")</f>
        <v>FX21111398</v>
      </c>
      <c r="F736" t="s">
        <v>19</v>
      </c>
      <c r="G736" t="s">
        <v>19</v>
      </c>
      <c r="H736" t="s">
        <v>83</v>
      </c>
      <c r="I736" t="s">
        <v>1642</v>
      </c>
      <c r="J736">
        <v>28</v>
      </c>
      <c r="K736" t="s">
        <v>85</v>
      </c>
      <c r="L736" t="s">
        <v>86</v>
      </c>
      <c r="M736" t="s">
        <v>87</v>
      </c>
      <c r="N736">
        <v>2</v>
      </c>
      <c r="O736" s="1">
        <v>44509.606342592589</v>
      </c>
      <c r="P736" s="1">
        <v>44509.677835648145</v>
      </c>
      <c r="Q736">
        <v>5803</v>
      </c>
      <c r="R736">
        <v>374</v>
      </c>
      <c r="S736" t="b">
        <v>0</v>
      </c>
      <c r="T736" t="s">
        <v>88</v>
      </c>
      <c r="U736" t="b">
        <v>0</v>
      </c>
      <c r="V736" t="s">
        <v>123</v>
      </c>
      <c r="W736" s="1">
        <v>44509.61215277778</v>
      </c>
      <c r="X736">
        <v>131</v>
      </c>
      <c r="Y736">
        <v>21</v>
      </c>
      <c r="Z736">
        <v>0</v>
      </c>
      <c r="AA736">
        <v>21</v>
      </c>
      <c r="AB736">
        <v>0</v>
      </c>
      <c r="AC736">
        <v>3</v>
      </c>
      <c r="AD736">
        <v>7</v>
      </c>
      <c r="AE736">
        <v>0</v>
      </c>
      <c r="AF736">
        <v>0</v>
      </c>
      <c r="AG736">
        <v>0</v>
      </c>
      <c r="AH736" t="s">
        <v>106</v>
      </c>
      <c r="AI736" s="1">
        <v>44509.677835648145</v>
      </c>
      <c r="AJ736">
        <v>243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7</v>
      </c>
      <c r="AQ736">
        <v>0</v>
      </c>
      <c r="AR736">
        <v>0</v>
      </c>
      <c r="AS736">
        <v>0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>
      <c r="A737" t="s">
        <v>1643</v>
      </c>
      <c r="B737" t="s">
        <v>80</v>
      </c>
      <c r="C737" t="s">
        <v>1629</v>
      </c>
      <c r="D737" t="s">
        <v>82</v>
      </c>
      <c r="E737" s="2" t="str">
        <f>HYPERLINK("capsilon://?command=openfolder&amp;siteaddress=FAM.docvelocity-na8.net&amp;folderid=FX7B0E6CD1-D2E1-0A7B-D1D5-8ACF66BEB39D","FX21111398")</f>
        <v>FX21111398</v>
      </c>
      <c r="F737" t="s">
        <v>19</v>
      </c>
      <c r="G737" t="s">
        <v>19</v>
      </c>
      <c r="H737" t="s">
        <v>83</v>
      </c>
      <c r="I737" t="s">
        <v>1644</v>
      </c>
      <c r="J737">
        <v>28</v>
      </c>
      <c r="K737" t="s">
        <v>85</v>
      </c>
      <c r="L737" t="s">
        <v>86</v>
      </c>
      <c r="M737" t="s">
        <v>87</v>
      </c>
      <c r="N737">
        <v>2</v>
      </c>
      <c r="O737" s="1">
        <v>44509.606423611112</v>
      </c>
      <c r="P737" s="1">
        <v>44509.678483796299</v>
      </c>
      <c r="Q737">
        <v>5953</v>
      </c>
      <c r="R737">
        <v>273</v>
      </c>
      <c r="S737" t="b">
        <v>0</v>
      </c>
      <c r="T737" t="s">
        <v>88</v>
      </c>
      <c r="U737" t="b">
        <v>0</v>
      </c>
      <c r="V737" t="s">
        <v>1625</v>
      </c>
      <c r="W737" s="1">
        <v>44509.611354166664</v>
      </c>
      <c r="X737">
        <v>50</v>
      </c>
      <c r="Y737">
        <v>21</v>
      </c>
      <c r="Z737">
        <v>0</v>
      </c>
      <c r="AA737">
        <v>21</v>
      </c>
      <c r="AB737">
        <v>0</v>
      </c>
      <c r="AC737">
        <v>0</v>
      </c>
      <c r="AD737">
        <v>7</v>
      </c>
      <c r="AE737">
        <v>0</v>
      </c>
      <c r="AF737">
        <v>0</v>
      </c>
      <c r="AG737">
        <v>0</v>
      </c>
      <c r="AH737" t="s">
        <v>606</v>
      </c>
      <c r="AI737" s="1">
        <v>44509.678483796299</v>
      </c>
      <c r="AJ737">
        <v>223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7</v>
      </c>
      <c r="AQ737">
        <v>0</v>
      </c>
      <c r="AR737">
        <v>0</v>
      </c>
      <c r="AS737">
        <v>0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>
      <c r="A738" t="s">
        <v>1645</v>
      </c>
      <c r="B738" t="s">
        <v>80</v>
      </c>
      <c r="C738" t="s">
        <v>1646</v>
      </c>
      <c r="D738" t="s">
        <v>82</v>
      </c>
      <c r="E738" s="2" t="str">
        <f>HYPERLINK("capsilon://?command=openfolder&amp;siteaddress=FAM.docvelocity-na8.net&amp;folderid=FXB4A167D0-221C-A9AA-BBB5-2D939B16EC83","FX21112695")</f>
        <v>FX21112695</v>
      </c>
      <c r="F738" t="s">
        <v>19</v>
      </c>
      <c r="G738" t="s">
        <v>19</v>
      </c>
      <c r="H738" t="s">
        <v>83</v>
      </c>
      <c r="I738" t="s">
        <v>1647</v>
      </c>
      <c r="J738">
        <v>146</v>
      </c>
      <c r="K738" t="s">
        <v>85</v>
      </c>
      <c r="L738" t="s">
        <v>86</v>
      </c>
      <c r="M738" t="s">
        <v>87</v>
      </c>
      <c r="N738">
        <v>1</v>
      </c>
      <c r="O738" s="1">
        <v>44509.614328703705</v>
      </c>
      <c r="P738" s="1">
        <v>44509.727199074077</v>
      </c>
      <c r="Q738">
        <v>8951</v>
      </c>
      <c r="R738">
        <v>801</v>
      </c>
      <c r="S738" t="b">
        <v>0</v>
      </c>
      <c r="T738" t="s">
        <v>88</v>
      </c>
      <c r="U738" t="b">
        <v>0</v>
      </c>
      <c r="V738" t="s">
        <v>94</v>
      </c>
      <c r="W738" s="1">
        <v>44509.727199074077</v>
      </c>
      <c r="X738">
        <v>271</v>
      </c>
      <c r="Y738">
        <v>21</v>
      </c>
      <c r="Z738">
        <v>0</v>
      </c>
      <c r="AA738">
        <v>21</v>
      </c>
      <c r="AB738">
        <v>0</v>
      </c>
      <c r="AC738">
        <v>0</v>
      </c>
      <c r="AD738">
        <v>125</v>
      </c>
      <c r="AE738">
        <v>89</v>
      </c>
      <c r="AF738">
        <v>0</v>
      </c>
      <c r="AG738">
        <v>6</v>
      </c>
      <c r="AH738" t="s">
        <v>88</v>
      </c>
      <c r="AI738" t="s">
        <v>88</v>
      </c>
      <c r="AJ738" t="s">
        <v>88</v>
      </c>
      <c r="AK738" t="s">
        <v>88</v>
      </c>
      <c r="AL738" t="s">
        <v>88</v>
      </c>
      <c r="AM738" t="s">
        <v>88</v>
      </c>
      <c r="AN738" t="s">
        <v>88</v>
      </c>
      <c r="AO738" t="s">
        <v>88</v>
      </c>
      <c r="AP738" t="s">
        <v>88</v>
      </c>
      <c r="AQ738" t="s">
        <v>88</v>
      </c>
      <c r="AR738" t="s">
        <v>88</v>
      </c>
      <c r="AS738" t="s">
        <v>88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>
      <c r="A739" t="s">
        <v>1648</v>
      </c>
      <c r="B739" t="s">
        <v>80</v>
      </c>
      <c r="C739" t="s">
        <v>1649</v>
      </c>
      <c r="D739" t="s">
        <v>82</v>
      </c>
      <c r="E739" s="2" t="str">
        <f>HYPERLINK("capsilon://?command=openfolder&amp;siteaddress=FAM.docvelocity-na8.net&amp;folderid=FX41C87174-6A8F-6384-80E7-A3C3E0F8A4A6","FX211013945")</f>
        <v>FX211013945</v>
      </c>
      <c r="F739" t="s">
        <v>19</v>
      </c>
      <c r="G739" t="s">
        <v>19</v>
      </c>
      <c r="H739" t="s">
        <v>83</v>
      </c>
      <c r="I739" t="s">
        <v>1650</v>
      </c>
      <c r="J739">
        <v>35</v>
      </c>
      <c r="K739" t="s">
        <v>85</v>
      </c>
      <c r="L739" t="s">
        <v>86</v>
      </c>
      <c r="M739" t="s">
        <v>87</v>
      </c>
      <c r="N739">
        <v>1</v>
      </c>
      <c r="O739" s="1">
        <v>44509.614432870374</v>
      </c>
      <c r="P739" s="1">
        <v>44509.728194444448</v>
      </c>
      <c r="Q739">
        <v>9637</v>
      </c>
      <c r="R739">
        <v>192</v>
      </c>
      <c r="S739" t="b">
        <v>0</v>
      </c>
      <c r="T739" t="s">
        <v>88</v>
      </c>
      <c r="U739" t="b">
        <v>0</v>
      </c>
      <c r="V739" t="s">
        <v>94</v>
      </c>
      <c r="W739" s="1">
        <v>44509.728194444448</v>
      </c>
      <c r="X739">
        <v>79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35</v>
      </c>
      <c r="AE739">
        <v>30</v>
      </c>
      <c r="AF739">
        <v>0</v>
      </c>
      <c r="AG739">
        <v>2</v>
      </c>
      <c r="AH739" t="s">
        <v>88</v>
      </c>
      <c r="AI739" t="s">
        <v>88</v>
      </c>
      <c r="AJ739" t="s">
        <v>88</v>
      </c>
      <c r="AK739" t="s">
        <v>88</v>
      </c>
      <c r="AL739" t="s">
        <v>88</v>
      </c>
      <c r="AM739" t="s">
        <v>88</v>
      </c>
      <c r="AN739" t="s">
        <v>88</v>
      </c>
      <c r="AO739" t="s">
        <v>88</v>
      </c>
      <c r="AP739" t="s">
        <v>88</v>
      </c>
      <c r="AQ739" t="s">
        <v>88</v>
      </c>
      <c r="AR739" t="s">
        <v>88</v>
      </c>
      <c r="AS739" t="s">
        <v>88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>
      <c r="A740" t="s">
        <v>1651</v>
      </c>
      <c r="B740" t="s">
        <v>80</v>
      </c>
      <c r="C740" t="s">
        <v>500</v>
      </c>
      <c r="D740" t="s">
        <v>82</v>
      </c>
      <c r="E740" s="2" t="str">
        <f>HYPERLINK("capsilon://?command=openfolder&amp;siteaddress=FAM.docvelocity-na8.net&amp;folderid=FX1AEDAC48-0325-7373-3293-9FF59F80E64D","FX211014007")</f>
        <v>FX211014007</v>
      </c>
      <c r="F740" t="s">
        <v>19</v>
      </c>
      <c r="G740" t="s">
        <v>19</v>
      </c>
      <c r="H740" t="s">
        <v>83</v>
      </c>
      <c r="I740" t="s">
        <v>501</v>
      </c>
      <c r="J740">
        <v>192</v>
      </c>
      <c r="K740" t="s">
        <v>85</v>
      </c>
      <c r="L740" t="s">
        <v>86</v>
      </c>
      <c r="M740" t="s">
        <v>87</v>
      </c>
      <c r="N740">
        <v>2</v>
      </c>
      <c r="O740" s="1">
        <v>44501.661921296298</v>
      </c>
      <c r="P740" s="1">
        <v>44501.694618055553</v>
      </c>
      <c r="Q740">
        <v>1281</v>
      </c>
      <c r="R740">
        <v>1544</v>
      </c>
      <c r="S740" t="b">
        <v>0</v>
      </c>
      <c r="T740" t="s">
        <v>88</v>
      </c>
      <c r="U740" t="b">
        <v>1</v>
      </c>
      <c r="V740" t="s">
        <v>284</v>
      </c>
      <c r="W740" s="1">
        <v>44501.6874537037</v>
      </c>
      <c r="X740">
        <v>1056</v>
      </c>
      <c r="Y740">
        <v>174</v>
      </c>
      <c r="Z740">
        <v>0</v>
      </c>
      <c r="AA740">
        <v>174</v>
      </c>
      <c r="AB740">
        <v>0</v>
      </c>
      <c r="AC740">
        <v>37</v>
      </c>
      <c r="AD740">
        <v>18</v>
      </c>
      <c r="AE740">
        <v>0</v>
      </c>
      <c r="AF740">
        <v>0</v>
      </c>
      <c r="AG740">
        <v>0</v>
      </c>
      <c r="AH740" t="s">
        <v>118</v>
      </c>
      <c r="AI740" s="1">
        <v>44501.694618055553</v>
      </c>
      <c r="AJ740">
        <v>405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18</v>
      </c>
      <c r="AQ740">
        <v>0</v>
      </c>
      <c r="AR740">
        <v>0</v>
      </c>
      <c r="AS740">
        <v>0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>
      <c r="A741" t="s">
        <v>1652</v>
      </c>
      <c r="B741" t="s">
        <v>80</v>
      </c>
      <c r="C741" t="s">
        <v>1487</v>
      </c>
      <c r="D741" t="s">
        <v>82</v>
      </c>
      <c r="E741" s="2" t="str">
        <f>HYPERLINK("capsilon://?command=openfolder&amp;siteaddress=FAM.docvelocity-na8.net&amp;folderid=FXAC239567-D42F-1BF1-2F20-09180309826F","FX21112977")</f>
        <v>FX21112977</v>
      </c>
      <c r="F741" t="s">
        <v>19</v>
      </c>
      <c r="G741" t="s">
        <v>19</v>
      </c>
      <c r="H741" t="s">
        <v>83</v>
      </c>
      <c r="I741" t="s">
        <v>1653</v>
      </c>
      <c r="J741">
        <v>32</v>
      </c>
      <c r="K741" t="s">
        <v>85</v>
      </c>
      <c r="L741" t="s">
        <v>86</v>
      </c>
      <c r="M741" t="s">
        <v>87</v>
      </c>
      <c r="N741">
        <v>1</v>
      </c>
      <c r="O741" s="1">
        <v>44509.632430555554</v>
      </c>
      <c r="P741" s="1">
        <v>44509.741655092592</v>
      </c>
      <c r="Q741">
        <v>8975</v>
      </c>
      <c r="R741">
        <v>462</v>
      </c>
      <c r="S741" t="b">
        <v>0</v>
      </c>
      <c r="T741" t="s">
        <v>88</v>
      </c>
      <c r="U741" t="b">
        <v>0</v>
      </c>
      <c r="V741" t="s">
        <v>94</v>
      </c>
      <c r="W741" s="1">
        <v>44509.741655092592</v>
      </c>
      <c r="X741">
        <v>220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32</v>
      </c>
      <c r="AE741">
        <v>27</v>
      </c>
      <c r="AF741">
        <v>0</v>
      </c>
      <c r="AG741">
        <v>2</v>
      </c>
      <c r="AH741" t="s">
        <v>88</v>
      </c>
      <c r="AI741" t="s">
        <v>88</v>
      </c>
      <c r="AJ741" t="s">
        <v>88</v>
      </c>
      <c r="AK741" t="s">
        <v>88</v>
      </c>
      <c r="AL741" t="s">
        <v>88</v>
      </c>
      <c r="AM741" t="s">
        <v>88</v>
      </c>
      <c r="AN741" t="s">
        <v>88</v>
      </c>
      <c r="AO741" t="s">
        <v>88</v>
      </c>
      <c r="AP741" t="s">
        <v>88</v>
      </c>
      <c r="AQ741" t="s">
        <v>88</v>
      </c>
      <c r="AR741" t="s">
        <v>88</v>
      </c>
      <c r="AS741" t="s">
        <v>88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>
      <c r="A742" t="s">
        <v>1654</v>
      </c>
      <c r="B742" t="s">
        <v>80</v>
      </c>
      <c r="C742" t="s">
        <v>1487</v>
      </c>
      <c r="D742" t="s">
        <v>82</v>
      </c>
      <c r="E742" s="2" t="str">
        <f>HYPERLINK("capsilon://?command=openfolder&amp;siteaddress=FAM.docvelocity-na8.net&amp;folderid=FXAC239567-D42F-1BF1-2F20-09180309826F","FX21112977")</f>
        <v>FX21112977</v>
      </c>
      <c r="F742" t="s">
        <v>19</v>
      </c>
      <c r="G742" t="s">
        <v>19</v>
      </c>
      <c r="H742" t="s">
        <v>83</v>
      </c>
      <c r="I742" t="s">
        <v>1655</v>
      </c>
      <c r="J742">
        <v>32</v>
      </c>
      <c r="K742" t="s">
        <v>85</v>
      </c>
      <c r="L742" t="s">
        <v>86</v>
      </c>
      <c r="M742" t="s">
        <v>87</v>
      </c>
      <c r="N742">
        <v>1</v>
      </c>
      <c r="O742" s="1">
        <v>44509.6325462963</v>
      </c>
      <c r="P742" s="1">
        <v>44509.742638888885</v>
      </c>
      <c r="Q742">
        <v>9329</v>
      </c>
      <c r="R742">
        <v>183</v>
      </c>
      <c r="S742" t="b">
        <v>0</v>
      </c>
      <c r="T742" t="s">
        <v>88</v>
      </c>
      <c r="U742" t="b">
        <v>0</v>
      </c>
      <c r="V742" t="s">
        <v>94</v>
      </c>
      <c r="W742" s="1">
        <v>44509.742638888885</v>
      </c>
      <c r="X742">
        <v>84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32</v>
      </c>
      <c r="AE742">
        <v>27</v>
      </c>
      <c r="AF742">
        <v>0</v>
      </c>
      <c r="AG742">
        <v>2</v>
      </c>
      <c r="AH742" t="s">
        <v>88</v>
      </c>
      <c r="AI742" t="s">
        <v>88</v>
      </c>
      <c r="AJ742" t="s">
        <v>88</v>
      </c>
      <c r="AK742" t="s">
        <v>88</v>
      </c>
      <c r="AL742" t="s">
        <v>88</v>
      </c>
      <c r="AM742" t="s">
        <v>88</v>
      </c>
      <c r="AN742" t="s">
        <v>88</v>
      </c>
      <c r="AO742" t="s">
        <v>88</v>
      </c>
      <c r="AP742" t="s">
        <v>88</v>
      </c>
      <c r="AQ742" t="s">
        <v>88</v>
      </c>
      <c r="AR742" t="s">
        <v>88</v>
      </c>
      <c r="AS742" t="s">
        <v>88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>
      <c r="A743" t="s">
        <v>1656</v>
      </c>
      <c r="B743" t="s">
        <v>80</v>
      </c>
      <c r="C743" t="s">
        <v>1657</v>
      </c>
      <c r="D743" t="s">
        <v>82</v>
      </c>
      <c r="E743" s="2" t="str">
        <f>HYPERLINK("capsilon://?command=openfolder&amp;siteaddress=FAM.docvelocity-na8.net&amp;folderid=FX91DC205B-26A6-8217-770C-8C9E2E7BFA75","FX2111988")</f>
        <v>FX2111988</v>
      </c>
      <c r="F743" t="s">
        <v>19</v>
      </c>
      <c r="G743" t="s">
        <v>19</v>
      </c>
      <c r="H743" t="s">
        <v>83</v>
      </c>
      <c r="I743" t="s">
        <v>1658</v>
      </c>
      <c r="J743">
        <v>92</v>
      </c>
      <c r="K743" t="s">
        <v>85</v>
      </c>
      <c r="L743" t="s">
        <v>86</v>
      </c>
      <c r="M743" t="s">
        <v>87</v>
      </c>
      <c r="N743">
        <v>2</v>
      </c>
      <c r="O743" s="1">
        <v>44509.638113425928</v>
      </c>
      <c r="P743" s="1">
        <v>44509.680983796294</v>
      </c>
      <c r="Q743">
        <v>3283</v>
      </c>
      <c r="R743">
        <v>421</v>
      </c>
      <c r="S743" t="b">
        <v>0</v>
      </c>
      <c r="T743" t="s">
        <v>88</v>
      </c>
      <c r="U743" t="b">
        <v>0</v>
      </c>
      <c r="V743" t="s">
        <v>131</v>
      </c>
      <c r="W743" s="1">
        <v>44509.640034722222</v>
      </c>
      <c r="X743">
        <v>150</v>
      </c>
      <c r="Y743">
        <v>57</v>
      </c>
      <c r="Z743">
        <v>0</v>
      </c>
      <c r="AA743">
        <v>57</v>
      </c>
      <c r="AB743">
        <v>0</v>
      </c>
      <c r="AC743">
        <v>14</v>
      </c>
      <c r="AD743">
        <v>35</v>
      </c>
      <c r="AE743">
        <v>0</v>
      </c>
      <c r="AF743">
        <v>0</v>
      </c>
      <c r="AG743">
        <v>0</v>
      </c>
      <c r="AH743" t="s">
        <v>106</v>
      </c>
      <c r="AI743" s="1">
        <v>44509.680983796294</v>
      </c>
      <c r="AJ743">
        <v>271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35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>
      <c r="A744" t="s">
        <v>1659</v>
      </c>
      <c r="B744" t="s">
        <v>80</v>
      </c>
      <c r="C744" t="s">
        <v>1657</v>
      </c>
      <c r="D744" t="s">
        <v>82</v>
      </c>
      <c r="E744" s="2" t="str">
        <f>HYPERLINK("capsilon://?command=openfolder&amp;siteaddress=FAM.docvelocity-na8.net&amp;folderid=FX91DC205B-26A6-8217-770C-8C9E2E7BFA75","FX2111988")</f>
        <v>FX2111988</v>
      </c>
      <c r="F744" t="s">
        <v>19</v>
      </c>
      <c r="G744" t="s">
        <v>19</v>
      </c>
      <c r="H744" t="s">
        <v>83</v>
      </c>
      <c r="I744" t="s">
        <v>1660</v>
      </c>
      <c r="J744">
        <v>28</v>
      </c>
      <c r="K744" t="s">
        <v>85</v>
      </c>
      <c r="L744" t="s">
        <v>86</v>
      </c>
      <c r="M744" t="s">
        <v>87</v>
      </c>
      <c r="N744">
        <v>2</v>
      </c>
      <c r="O744" s="1">
        <v>44509.638726851852</v>
      </c>
      <c r="P744" s="1">
        <v>44509.68072916667</v>
      </c>
      <c r="Q744">
        <v>3352</v>
      </c>
      <c r="R744">
        <v>277</v>
      </c>
      <c r="S744" t="b">
        <v>0</v>
      </c>
      <c r="T744" t="s">
        <v>88</v>
      </c>
      <c r="U744" t="b">
        <v>0</v>
      </c>
      <c r="V744" t="s">
        <v>131</v>
      </c>
      <c r="W744" s="1">
        <v>44509.641041666669</v>
      </c>
      <c r="X744">
        <v>86</v>
      </c>
      <c r="Y744">
        <v>21</v>
      </c>
      <c r="Z744">
        <v>0</v>
      </c>
      <c r="AA744">
        <v>21</v>
      </c>
      <c r="AB744">
        <v>0</v>
      </c>
      <c r="AC744">
        <v>5</v>
      </c>
      <c r="AD744">
        <v>7</v>
      </c>
      <c r="AE744">
        <v>0</v>
      </c>
      <c r="AF744">
        <v>0</v>
      </c>
      <c r="AG744">
        <v>0</v>
      </c>
      <c r="AH744" t="s">
        <v>606</v>
      </c>
      <c r="AI744" s="1">
        <v>44509.68072916667</v>
      </c>
      <c r="AJ744">
        <v>191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7</v>
      </c>
      <c r="AQ744">
        <v>0</v>
      </c>
      <c r="AR744">
        <v>0</v>
      </c>
      <c r="AS744">
        <v>0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>
      <c r="A745" t="s">
        <v>1661</v>
      </c>
      <c r="B745" t="s">
        <v>80</v>
      </c>
      <c r="C745" t="s">
        <v>1657</v>
      </c>
      <c r="D745" t="s">
        <v>82</v>
      </c>
      <c r="E745" s="2" t="str">
        <f>HYPERLINK("capsilon://?command=openfolder&amp;siteaddress=FAM.docvelocity-na8.net&amp;folderid=FX91DC205B-26A6-8217-770C-8C9E2E7BFA75","FX2111988")</f>
        <v>FX2111988</v>
      </c>
      <c r="F745" t="s">
        <v>19</v>
      </c>
      <c r="G745" t="s">
        <v>19</v>
      </c>
      <c r="H745" t="s">
        <v>83</v>
      </c>
      <c r="I745" t="s">
        <v>1662</v>
      </c>
      <c r="J745">
        <v>28</v>
      </c>
      <c r="K745" t="s">
        <v>85</v>
      </c>
      <c r="L745" t="s">
        <v>86</v>
      </c>
      <c r="M745" t="s">
        <v>87</v>
      </c>
      <c r="N745">
        <v>2</v>
      </c>
      <c r="O745" s="1">
        <v>44509.63894675926</v>
      </c>
      <c r="P745" s="1">
        <v>44509.682754629626</v>
      </c>
      <c r="Q745">
        <v>3559</v>
      </c>
      <c r="R745">
        <v>226</v>
      </c>
      <c r="S745" t="b">
        <v>0</v>
      </c>
      <c r="T745" t="s">
        <v>88</v>
      </c>
      <c r="U745" t="b">
        <v>0</v>
      </c>
      <c r="V745" t="s">
        <v>131</v>
      </c>
      <c r="W745" s="1">
        <v>44509.641643518517</v>
      </c>
      <c r="X745">
        <v>51</v>
      </c>
      <c r="Y745">
        <v>21</v>
      </c>
      <c r="Z745">
        <v>0</v>
      </c>
      <c r="AA745">
        <v>21</v>
      </c>
      <c r="AB745">
        <v>0</v>
      </c>
      <c r="AC745">
        <v>4</v>
      </c>
      <c r="AD745">
        <v>7</v>
      </c>
      <c r="AE745">
        <v>0</v>
      </c>
      <c r="AF745">
        <v>0</v>
      </c>
      <c r="AG745">
        <v>0</v>
      </c>
      <c r="AH745" t="s">
        <v>606</v>
      </c>
      <c r="AI745" s="1">
        <v>44509.682754629626</v>
      </c>
      <c r="AJ745">
        <v>175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7</v>
      </c>
      <c r="AQ745">
        <v>0</v>
      </c>
      <c r="AR745">
        <v>0</v>
      </c>
      <c r="AS745">
        <v>0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>
      <c r="A746" t="s">
        <v>1663</v>
      </c>
      <c r="B746" t="s">
        <v>80</v>
      </c>
      <c r="C746" t="s">
        <v>623</v>
      </c>
      <c r="D746" t="s">
        <v>82</v>
      </c>
      <c r="E746" s="2" t="str">
        <f>HYPERLINK("capsilon://?command=openfolder&amp;siteaddress=FAM.docvelocity-na8.net&amp;folderid=FX769ECAF1-EF68-DD0B-F20C-0ED51650AE3E","FX2111164")</f>
        <v>FX2111164</v>
      </c>
      <c r="F746" t="s">
        <v>19</v>
      </c>
      <c r="G746" t="s">
        <v>19</v>
      </c>
      <c r="H746" t="s">
        <v>83</v>
      </c>
      <c r="I746" t="s">
        <v>624</v>
      </c>
      <c r="J746">
        <v>62</v>
      </c>
      <c r="K746" t="s">
        <v>85</v>
      </c>
      <c r="L746" t="s">
        <v>86</v>
      </c>
      <c r="M746" t="s">
        <v>87</v>
      </c>
      <c r="N746">
        <v>1</v>
      </c>
      <c r="O746" s="1">
        <v>44501.663703703707</v>
      </c>
      <c r="P746" s="1">
        <v>44501.6953587963</v>
      </c>
      <c r="Q746">
        <v>1816</v>
      </c>
      <c r="R746">
        <v>919</v>
      </c>
      <c r="S746" t="b">
        <v>0</v>
      </c>
      <c r="T746" t="s">
        <v>88</v>
      </c>
      <c r="U746" t="b">
        <v>1</v>
      </c>
      <c r="V746" t="s">
        <v>606</v>
      </c>
      <c r="W746" s="1">
        <v>44501.6953587963</v>
      </c>
      <c r="X746">
        <v>861</v>
      </c>
      <c r="Y746">
        <v>84</v>
      </c>
      <c r="Z746">
        <v>0</v>
      </c>
      <c r="AA746">
        <v>84</v>
      </c>
      <c r="AB746">
        <v>0</v>
      </c>
      <c r="AC746">
        <v>46</v>
      </c>
      <c r="AD746">
        <v>-22</v>
      </c>
      <c r="AE746">
        <v>0</v>
      </c>
      <c r="AF746">
        <v>0</v>
      </c>
      <c r="AG746">
        <v>0</v>
      </c>
      <c r="AH746" t="s">
        <v>88</v>
      </c>
      <c r="AI746" t="s">
        <v>88</v>
      </c>
      <c r="AJ746" t="s">
        <v>88</v>
      </c>
      <c r="AK746" t="s">
        <v>88</v>
      </c>
      <c r="AL746" t="s">
        <v>88</v>
      </c>
      <c r="AM746" t="s">
        <v>88</v>
      </c>
      <c r="AN746" t="s">
        <v>88</v>
      </c>
      <c r="AO746" t="s">
        <v>88</v>
      </c>
      <c r="AP746" t="s">
        <v>88</v>
      </c>
      <c r="AQ746" t="s">
        <v>88</v>
      </c>
      <c r="AR746" t="s">
        <v>88</v>
      </c>
      <c r="AS746" t="s">
        <v>88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>
      <c r="A747" t="s">
        <v>1664</v>
      </c>
      <c r="B747" t="s">
        <v>80</v>
      </c>
      <c r="C747" t="s">
        <v>1397</v>
      </c>
      <c r="D747" t="s">
        <v>82</v>
      </c>
      <c r="E747" s="2" t="str">
        <f>HYPERLINK("capsilon://?command=openfolder&amp;siteaddress=FAM.docvelocity-na8.net&amp;folderid=FXA972698E-CA77-2ADA-C8E3-F5F1F5B1EFD8","FX21113002")</f>
        <v>FX21113002</v>
      </c>
      <c r="F747" t="s">
        <v>19</v>
      </c>
      <c r="G747" t="s">
        <v>19</v>
      </c>
      <c r="H747" t="s">
        <v>83</v>
      </c>
      <c r="I747" t="s">
        <v>1665</v>
      </c>
      <c r="J747">
        <v>30</v>
      </c>
      <c r="K747" t="s">
        <v>85</v>
      </c>
      <c r="L747" t="s">
        <v>86</v>
      </c>
      <c r="M747" t="s">
        <v>87</v>
      </c>
      <c r="N747">
        <v>2</v>
      </c>
      <c r="O747" s="1">
        <v>44509.653460648151</v>
      </c>
      <c r="P747" s="1">
        <v>44509.682511574072</v>
      </c>
      <c r="Q747">
        <v>2286</v>
      </c>
      <c r="R747">
        <v>224</v>
      </c>
      <c r="S747" t="b">
        <v>0</v>
      </c>
      <c r="T747" t="s">
        <v>88</v>
      </c>
      <c r="U747" t="b">
        <v>0</v>
      </c>
      <c r="V747" t="s">
        <v>186</v>
      </c>
      <c r="W747" s="1">
        <v>44509.65457175926</v>
      </c>
      <c r="X747">
        <v>93</v>
      </c>
      <c r="Y747">
        <v>9</v>
      </c>
      <c r="Z747">
        <v>0</v>
      </c>
      <c r="AA747">
        <v>9</v>
      </c>
      <c r="AB747">
        <v>0</v>
      </c>
      <c r="AC747">
        <v>4</v>
      </c>
      <c r="AD747">
        <v>21</v>
      </c>
      <c r="AE747">
        <v>0</v>
      </c>
      <c r="AF747">
        <v>0</v>
      </c>
      <c r="AG747">
        <v>0</v>
      </c>
      <c r="AH747" t="s">
        <v>106</v>
      </c>
      <c r="AI747" s="1">
        <v>44509.682511574072</v>
      </c>
      <c r="AJ747">
        <v>131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21</v>
      </c>
      <c r="AQ747">
        <v>0</v>
      </c>
      <c r="AR747">
        <v>0</v>
      </c>
      <c r="AS747">
        <v>0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>
      <c r="A748" t="s">
        <v>1666</v>
      </c>
      <c r="B748" t="s">
        <v>80</v>
      </c>
      <c r="C748" t="s">
        <v>1667</v>
      </c>
      <c r="D748" t="s">
        <v>82</v>
      </c>
      <c r="E748" s="2" t="str">
        <f>HYPERLINK("capsilon://?command=openfolder&amp;siteaddress=FAM.docvelocity-na8.net&amp;folderid=FX4D2A4E7C-4CAF-E268-E2D0-60EF00A52AFF","FX21111627")</f>
        <v>FX21111627</v>
      </c>
      <c r="F748" t="s">
        <v>19</v>
      </c>
      <c r="G748" t="s">
        <v>19</v>
      </c>
      <c r="H748" t="s">
        <v>83</v>
      </c>
      <c r="I748" t="s">
        <v>1668</v>
      </c>
      <c r="J748">
        <v>44</v>
      </c>
      <c r="K748" t="s">
        <v>85</v>
      </c>
      <c r="L748" t="s">
        <v>86</v>
      </c>
      <c r="M748" t="s">
        <v>87</v>
      </c>
      <c r="N748">
        <v>2</v>
      </c>
      <c r="O748" s="1">
        <v>44509.662129629629</v>
      </c>
      <c r="P748" s="1">
        <v>44509.688703703701</v>
      </c>
      <c r="Q748">
        <v>1609</v>
      </c>
      <c r="R748">
        <v>687</v>
      </c>
      <c r="S748" t="b">
        <v>0</v>
      </c>
      <c r="T748" t="s">
        <v>88</v>
      </c>
      <c r="U748" t="b">
        <v>0</v>
      </c>
      <c r="V748" t="s">
        <v>186</v>
      </c>
      <c r="W748" s="1">
        <v>44509.664293981485</v>
      </c>
      <c r="X748">
        <v>153</v>
      </c>
      <c r="Y748">
        <v>36</v>
      </c>
      <c r="Z748">
        <v>0</v>
      </c>
      <c r="AA748">
        <v>36</v>
      </c>
      <c r="AB748">
        <v>0</v>
      </c>
      <c r="AC748">
        <v>10</v>
      </c>
      <c r="AD748">
        <v>8</v>
      </c>
      <c r="AE748">
        <v>0</v>
      </c>
      <c r="AF748">
        <v>0</v>
      </c>
      <c r="AG748">
        <v>0</v>
      </c>
      <c r="AH748" t="s">
        <v>106</v>
      </c>
      <c r="AI748" s="1">
        <v>44509.688703703701</v>
      </c>
      <c r="AJ748">
        <v>534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8</v>
      </c>
      <c r="AQ748">
        <v>0</v>
      </c>
      <c r="AR748">
        <v>0</v>
      </c>
      <c r="AS748">
        <v>0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>
      <c r="A749" t="s">
        <v>1669</v>
      </c>
      <c r="B749" t="s">
        <v>80</v>
      </c>
      <c r="C749" t="s">
        <v>1667</v>
      </c>
      <c r="D749" t="s">
        <v>82</v>
      </c>
      <c r="E749" s="2" t="str">
        <f>HYPERLINK("capsilon://?command=openfolder&amp;siteaddress=FAM.docvelocity-na8.net&amp;folderid=FX4D2A4E7C-4CAF-E268-E2D0-60EF00A52AFF","FX21111627")</f>
        <v>FX21111627</v>
      </c>
      <c r="F749" t="s">
        <v>19</v>
      </c>
      <c r="G749" t="s">
        <v>19</v>
      </c>
      <c r="H749" t="s">
        <v>83</v>
      </c>
      <c r="I749" t="s">
        <v>1670</v>
      </c>
      <c r="J749">
        <v>44</v>
      </c>
      <c r="K749" t="s">
        <v>85</v>
      </c>
      <c r="L749" t="s">
        <v>86</v>
      </c>
      <c r="M749" t="s">
        <v>87</v>
      </c>
      <c r="N749">
        <v>2</v>
      </c>
      <c r="O749" s="1">
        <v>44509.662314814814</v>
      </c>
      <c r="P749" s="1">
        <v>44509.688067129631</v>
      </c>
      <c r="Q749">
        <v>1538</v>
      </c>
      <c r="R749">
        <v>687</v>
      </c>
      <c r="S749" t="b">
        <v>0</v>
      </c>
      <c r="T749" t="s">
        <v>88</v>
      </c>
      <c r="U749" t="b">
        <v>0</v>
      </c>
      <c r="V749" t="s">
        <v>218</v>
      </c>
      <c r="W749" s="1">
        <v>44509.665300925924</v>
      </c>
      <c r="X749">
        <v>229</v>
      </c>
      <c r="Y749">
        <v>36</v>
      </c>
      <c r="Z749">
        <v>0</v>
      </c>
      <c r="AA749">
        <v>36</v>
      </c>
      <c r="AB749">
        <v>0</v>
      </c>
      <c r="AC749">
        <v>8</v>
      </c>
      <c r="AD749">
        <v>8</v>
      </c>
      <c r="AE749">
        <v>0</v>
      </c>
      <c r="AF749">
        <v>0</v>
      </c>
      <c r="AG749">
        <v>0</v>
      </c>
      <c r="AH749" t="s">
        <v>606</v>
      </c>
      <c r="AI749" s="1">
        <v>44509.688067129631</v>
      </c>
      <c r="AJ749">
        <v>458</v>
      </c>
      <c r="AK749">
        <v>1</v>
      </c>
      <c r="AL749">
        <v>0</v>
      </c>
      <c r="AM749">
        <v>1</v>
      </c>
      <c r="AN749">
        <v>0</v>
      </c>
      <c r="AO749">
        <v>1</v>
      </c>
      <c r="AP749">
        <v>7</v>
      </c>
      <c r="AQ749">
        <v>0</v>
      </c>
      <c r="AR749">
        <v>0</v>
      </c>
      <c r="AS749">
        <v>0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>
      <c r="A750" t="s">
        <v>1671</v>
      </c>
      <c r="B750" t="s">
        <v>80</v>
      </c>
      <c r="C750" t="s">
        <v>1667</v>
      </c>
      <c r="D750" t="s">
        <v>82</v>
      </c>
      <c r="E750" s="2" t="str">
        <f>HYPERLINK("capsilon://?command=openfolder&amp;siteaddress=FAM.docvelocity-na8.net&amp;folderid=FX4D2A4E7C-4CAF-E268-E2D0-60EF00A52AFF","FX21111627")</f>
        <v>FX21111627</v>
      </c>
      <c r="F750" t="s">
        <v>19</v>
      </c>
      <c r="G750" t="s">
        <v>19</v>
      </c>
      <c r="H750" t="s">
        <v>83</v>
      </c>
      <c r="I750" t="s">
        <v>1672</v>
      </c>
      <c r="J750">
        <v>28</v>
      </c>
      <c r="K750" t="s">
        <v>85</v>
      </c>
      <c r="L750" t="s">
        <v>86</v>
      </c>
      <c r="M750" t="s">
        <v>87</v>
      </c>
      <c r="N750">
        <v>2</v>
      </c>
      <c r="O750" s="1">
        <v>44509.662569444445</v>
      </c>
      <c r="P750" s="1">
        <v>44509.69222222222</v>
      </c>
      <c r="Q750">
        <v>2080</v>
      </c>
      <c r="R750">
        <v>482</v>
      </c>
      <c r="S750" t="b">
        <v>0</v>
      </c>
      <c r="T750" t="s">
        <v>88</v>
      </c>
      <c r="U750" t="b">
        <v>0</v>
      </c>
      <c r="V750" t="s">
        <v>186</v>
      </c>
      <c r="W750" s="1">
        <v>44509.665729166663</v>
      </c>
      <c r="X750">
        <v>124</v>
      </c>
      <c r="Y750">
        <v>21</v>
      </c>
      <c r="Z750">
        <v>0</v>
      </c>
      <c r="AA750">
        <v>21</v>
      </c>
      <c r="AB750">
        <v>0</v>
      </c>
      <c r="AC750">
        <v>4</v>
      </c>
      <c r="AD750">
        <v>7</v>
      </c>
      <c r="AE750">
        <v>0</v>
      </c>
      <c r="AF750">
        <v>0</v>
      </c>
      <c r="AG750">
        <v>0</v>
      </c>
      <c r="AH750" t="s">
        <v>606</v>
      </c>
      <c r="AI750" s="1">
        <v>44509.69222222222</v>
      </c>
      <c r="AJ750">
        <v>358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7</v>
      </c>
      <c r="AQ750">
        <v>0</v>
      </c>
      <c r="AR750">
        <v>0</v>
      </c>
      <c r="AS750">
        <v>0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>
      <c r="A751" t="s">
        <v>1673</v>
      </c>
      <c r="B751" t="s">
        <v>80</v>
      </c>
      <c r="C751" t="s">
        <v>1667</v>
      </c>
      <c r="D751" t="s">
        <v>82</v>
      </c>
      <c r="E751" s="2" t="str">
        <f>HYPERLINK("capsilon://?command=openfolder&amp;siteaddress=FAM.docvelocity-na8.net&amp;folderid=FX4D2A4E7C-4CAF-E268-E2D0-60EF00A52AFF","FX21111627")</f>
        <v>FX21111627</v>
      </c>
      <c r="F751" t="s">
        <v>19</v>
      </c>
      <c r="G751" t="s">
        <v>19</v>
      </c>
      <c r="H751" t="s">
        <v>83</v>
      </c>
      <c r="I751" t="s">
        <v>1674</v>
      </c>
      <c r="J751">
        <v>44</v>
      </c>
      <c r="K751" t="s">
        <v>85</v>
      </c>
      <c r="L751" t="s">
        <v>86</v>
      </c>
      <c r="M751" t="s">
        <v>87</v>
      </c>
      <c r="N751">
        <v>2</v>
      </c>
      <c r="O751" s="1">
        <v>44509.662905092591</v>
      </c>
      <c r="P751" s="1">
        <v>44509.692939814813</v>
      </c>
      <c r="Q751">
        <v>2081</v>
      </c>
      <c r="R751">
        <v>514</v>
      </c>
      <c r="S751" t="b">
        <v>0</v>
      </c>
      <c r="T751" t="s">
        <v>88</v>
      </c>
      <c r="U751" t="b">
        <v>0</v>
      </c>
      <c r="V751" t="s">
        <v>218</v>
      </c>
      <c r="W751" s="1">
        <v>44509.667037037034</v>
      </c>
      <c r="X751">
        <v>149</v>
      </c>
      <c r="Y751">
        <v>36</v>
      </c>
      <c r="Z751">
        <v>0</v>
      </c>
      <c r="AA751">
        <v>36</v>
      </c>
      <c r="AB751">
        <v>0</v>
      </c>
      <c r="AC751">
        <v>8</v>
      </c>
      <c r="AD751">
        <v>8</v>
      </c>
      <c r="AE751">
        <v>0</v>
      </c>
      <c r="AF751">
        <v>0</v>
      </c>
      <c r="AG751">
        <v>0</v>
      </c>
      <c r="AH751" t="s">
        <v>106</v>
      </c>
      <c r="AI751" s="1">
        <v>44509.692939814813</v>
      </c>
      <c r="AJ751">
        <v>365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8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>
      <c r="A752" t="s">
        <v>1675</v>
      </c>
      <c r="B752" t="s">
        <v>80</v>
      </c>
      <c r="C752" t="s">
        <v>991</v>
      </c>
      <c r="D752" t="s">
        <v>82</v>
      </c>
      <c r="E752" s="2" t="str">
        <f>HYPERLINK("capsilon://?command=openfolder&amp;siteaddress=FAM.docvelocity-na8.net&amp;folderid=FX3A177261-917F-78DA-8C08-DE5B5F5E4946","FX21112109")</f>
        <v>FX21112109</v>
      </c>
      <c r="F752" t="s">
        <v>19</v>
      </c>
      <c r="G752" t="s">
        <v>19</v>
      </c>
      <c r="H752" t="s">
        <v>83</v>
      </c>
      <c r="I752" t="s">
        <v>1676</v>
      </c>
      <c r="J752">
        <v>100</v>
      </c>
      <c r="K752" t="s">
        <v>85</v>
      </c>
      <c r="L752" t="s">
        <v>86</v>
      </c>
      <c r="M752" t="s">
        <v>87</v>
      </c>
      <c r="N752">
        <v>1</v>
      </c>
      <c r="O752" s="1">
        <v>44509.66684027778</v>
      </c>
      <c r="P752" s="1">
        <v>44509.743842592594</v>
      </c>
      <c r="Q752">
        <v>6309</v>
      </c>
      <c r="R752">
        <v>344</v>
      </c>
      <c r="S752" t="b">
        <v>0</v>
      </c>
      <c r="T752" t="s">
        <v>88</v>
      </c>
      <c r="U752" t="b">
        <v>0</v>
      </c>
      <c r="V752" t="s">
        <v>94</v>
      </c>
      <c r="W752" s="1">
        <v>44509.743842592594</v>
      </c>
      <c r="X752">
        <v>82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100</v>
      </c>
      <c r="AE752">
        <v>95</v>
      </c>
      <c r="AF752">
        <v>0</v>
      </c>
      <c r="AG752">
        <v>2</v>
      </c>
      <c r="AH752" t="s">
        <v>88</v>
      </c>
      <c r="AI752" t="s">
        <v>88</v>
      </c>
      <c r="AJ752" t="s">
        <v>88</v>
      </c>
      <c r="AK752" t="s">
        <v>88</v>
      </c>
      <c r="AL752" t="s">
        <v>88</v>
      </c>
      <c r="AM752" t="s">
        <v>88</v>
      </c>
      <c r="AN752" t="s">
        <v>88</v>
      </c>
      <c r="AO752" t="s">
        <v>88</v>
      </c>
      <c r="AP752" t="s">
        <v>88</v>
      </c>
      <c r="AQ752" t="s">
        <v>88</v>
      </c>
      <c r="AR752" t="s">
        <v>88</v>
      </c>
      <c r="AS752" t="s">
        <v>88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>
      <c r="A753" t="s">
        <v>1677</v>
      </c>
      <c r="B753" t="s">
        <v>80</v>
      </c>
      <c r="C753" t="s">
        <v>1678</v>
      </c>
      <c r="D753" t="s">
        <v>82</v>
      </c>
      <c r="E753" s="2" t="str">
        <f>HYPERLINK("capsilon://?command=openfolder&amp;siteaddress=FAM.docvelocity-na8.net&amp;folderid=FX94C26864-2B18-C7EC-1CDA-55662C032F68","FX21107792")</f>
        <v>FX21107792</v>
      </c>
      <c r="F753" t="s">
        <v>19</v>
      </c>
      <c r="G753" t="s">
        <v>19</v>
      </c>
      <c r="H753" t="s">
        <v>83</v>
      </c>
      <c r="I753" t="s">
        <v>1679</v>
      </c>
      <c r="J753">
        <v>26</v>
      </c>
      <c r="K753" t="s">
        <v>85</v>
      </c>
      <c r="L753" t="s">
        <v>86</v>
      </c>
      <c r="M753" t="s">
        <v>87</v>
      </c>
      <c r="N753">
        <v>1</v>
      </c>
      <c r="O753" s="1">
        <v>44501.404999999999</v>
      </c>
      <c r="P753" s="1">
        <v>44501.420138888891</v>
      </c>
      <c r="Q753">
        <v>922</v>
      </c>
      <c r="R753">
        <v>386</v>
      </c>
      <c r="S753" t="b">
        <v>0</v>
      </c>
      <c r="T753" t="s">
        <v>88</v>
      </c>
      <c r="U753" t="b">
        <v>0</v>
      </c>
      <c r="V753" t="s">
        <v>190</v>
      </c>
      <c r="W753" s="1">
        <v>44501.420138888891</v>
      </c>
      <c r="X753">
        <v>362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26</v>
      </c>
      <c r="AE753">
        <v>21</v>
      </c>
      <c r="AF753">
        <v>0</v>
      </c>
      <c r="AG753">
        <v>2</v>
      </c>
      <c r="AH753" t="s">
        <v>88</v>
      </c>
      <c r="AI753" t="s">
        <v>88</v>
      </c>
      <c r="AJ753" t="s">
        <v>88</v>
      </c>
      <c r="AK753" t="s">
        <v>88</v>
      </c>
      <c r="AL753" t="s">
        <v>88</v>
      </c>
      <c r="AM753" t="s">
        <v>88</v>
      </c>
      <c r="AN753" t="s">
        <v>88</v>
      </c>
      <c r="AO753" t="s">
        <v>88</v>
      </c>
      <c r="AP753" t="s">
        <v>88</v>
      </c>
      <c r="AQ753" t="s">
        <v>88</v>
      </c>
      <c r="AR753" t="s">
        <v>88</v>
      </c>
      <c r="AS753" t="s">
        <v>88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>
      <c r="A754" t="s">
        <v>1680</v>
      </c>
      <c r="B754" t="s">
        <v>80</v>
      </c>
      <c r="C754" t="s">
        <v>1681</v>
      </c>
      <c r="D754" t="s">
        <v>82</v>
      </c>
      <c r="E754" s="2" t="str">
        <f>HYPERLINK("capsilon://?command=openfolder&amp;siteaddress=FAM.docvelocity-na8.net&amp;folderid=FX0B986CBB-3EF0-BAA9-D819-5ED468FE9EA1","FX21112659")</f>
        <v>FX21112659</v>
      </c>
      <c r="F754" t="s">
        <v>19</v>
      </c>
      <c r="G754" t="s">
        <v>19</v>
      </c>
      <c r="H754" t="s">
        <v>83</v>
      </c>
      <c r="I754" t="s">
        <v>1682</v>
      </c>
      <c r="J754">
        <v>67</v>
      </c>
      <c r="K754" t="s">
        <v>85</v>
      </c>
      <c r="L754" t="s">
        <v>86</v>
      </c>
      <c r="M754" t="s">
        <v>87</v>
      </c>
      <c r="N754">
        <v>2</v>
      </c>
      <c r="O754" s="1">
        <v>44509.693287037036</v>
      </c>
      <c r="P754" s="1">
        <v>44509.717974537038</v>
      </c>
      <c r="Q754">
        <v>1508</v>
      </c>
      <c r="R754">
        <v>625</v>
      </c>
      <c r="S754" t="b">
        <v>0</v>
      </c>
      <c r="T754" t="s">
        <v>88</v>
      </c>
      <c r="U754" t="b">
        <v>0</v>
      </c>
      <c r="V754" t="s">
        <v>117</v>
      </c>
      <c r="W754" s="1">
        <v>44509.696284722224</v>
      </c>
      <c r="X754">
        <v>195</v>
      </c>
      <c r="Y754">
        <v>77</v>
      </c>
      <c r="Z754">
        <v>0</v>
      </c>
      <c r="AA754">
        <v>77</v>
      </c>
      <c r="AB754">
        <v>0</v>
      </c>
      <c r="AC754">
        <v>23</v>
      </c>
      <c r="AD754">
        <v>-10</v>
      </c>
      <c r="AE754">
        <v>0</v>
      </c>
      <c r="AF754">
        <v>0</v>
      </c>
      <c r="AG754">
        <v>0</v>
      </c>
      <c r="AH754" t="s">
        <v>606</v>
      </c>
      <c r="AI754" s="1">
        <v>44509.717974537038</v>
      </c>
      <c r="AJ754">
        <v>430</v>
      </c>
      <c r="AK754">
        <v>1</v>
      </c>
      <c r="AL754">
        <v>0</v>
      </c>
      <c r="AM754">
        <v>1</v>
      </c>
      <c r="AN754">
        <v>0</v>
      </c>
      <c r="AO754">
        <v>1</v>
      </c>
      <c r="AP754">
        <v>-11</v>
      </c>
      <c r="AQ754">
        <v>0</v>
      </c>
      <c r="AR754">
        <v>0</v>
      </c>
      <c r="AS754">
        <v>0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>
      <c r="A755" t="s">
        <v>1683</v>
      </c>
      <c r="B755" t="s">
        <v>80</v>
      </c>
      <c r="C755" t="s">
        <v>1681</v>
      </c>
      <c r="D755" t="s">
        <v>82</v>
      </c>
      <c r="E755" s="2" t="str">
        <f>HYPERLINK("capsilon://?command=openfolder&amp;siteaddress=FAM.docvelocity-na8.net&amp;folderid=FX0B986CBB-3EF0-BAA9-D819-5ED468FE9EA1","FX21112659")</f>
        <v>FX21112659</v>
      </c>
      <c r="F755" t="s">
        <v>19</v>
      </c>
      <c r="G755" t="s">
        <v>19</v>
      </c>
      <c r="H755" t="s">
        <v>83</v>
      </c>
      <c r="I755" t="s">
        <v>1684</v>
      </c>
      <c r="J755">
        <v>67</v>
      </c>
      <c r="K755" t="s">
        <v>85</v>
      </c>
      <c r="L755" t="s">
        <v>86</v>
      </c>
      <c r="M755" t="s">
        <v>87</v>
      </c>
      <c r="N755">
        <v>2</v>
      </c>
      <c r="O755" s="1">
        <v>44509.694016203706</v>
      </c>
      <c r="P755" s="1">
        <v>44509.722372685188</v>
      </c>
      <c r="Q755">
        <v>1647</v>
      </c>
      <c r="R755">
        <v>803</v>
      </c>
      <c r="S755" t="b">
        <v>0</v>
      </c>
      <c r="T755" t="s">
        <v>88</v>
      </c>
      <c r="U755" t="b">
        <v>0</v>
      </c>
      <c r="V755" t="s">
        <v>123</v>
      </c>
      <c r="W755" s="1">
        <v>44509.700138888889</v>
      </c>
      <c r="X755">
        <v>424</v>
      </c>
      <c r="Y755">
        <v>77</v>
      </c>
      <c r="Z755">
        <v>0</v>
      </c>
      <c r="AA755">
        <v>77</v>
      </c>
      <c r="AB755">
        <v>0</v>
      </c>
      <c r="AC755">
        <v>51</v>
      </c>
      <c r="AD755">
        <v>-10</v>
      </c>
      <c r="AE755">
        <v>0</v>
      </c>
      <c r="AF755">
        <v>0</v>
      </c>
      <c r="AG755">
        <v>0</v>
      </c>
      <c r="AH755" t="s">
        <v>606</v>
      </c>
      <c r="AI755" s="1">
        <v>44509.722372685188</v>
      </c>
      <c r="AJ755">
        <v>379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-10</v>
      </c>
      <c r="AQ755">
        <v>0</v>
      </c>
      <c r="AR755">
        <v>0</v>
      </c>
      <c r="AS755">
        <v>0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>
      <c r="A756" t="s">
        <v>1685</v>
      </c>
      <c r="B756" t="s">
        <v>80</v>
      </c>
      <c r="C756" t="s">
        <v>1681</v>
      </c>
      <c r="D756" t="s">
        <v>82</v>
      </c>
      <c r="E756" s="2" t="str">
        <f>HYPERLINK("capsilon://?command=openfolder&amp;siteaddress=FAM.docvelocity-na8.net&amp;folderid=FX0B986CBB-3EF0-BAA9-D819-5ED468FE9EA1","FX21112659")</f>
        <v>FX21112659</v>
      </c>
      <c r="F756" t="s">
        <v>19</v>
      </c>
      <c r="G756" t="s">
        <v>19</v>
      </c>
      <c r="H756" t="s">
        <v>83</v>
      </c>
      <c r="I756" t="s">
        <v>1686</v>
      </c>
      <c r="J756">
        <v>82</v>
      </c>
      <c r="K756" t="s">
        <v>85</v>
      </c>
      <c r="L756" t="s">
        <v>86</v>
      </c>
      <c r="M756" t="s">
        <v>87</v>
      </c>
      <c r="N756">
        <v>2</v>
      </c>
      <c r="O756" s="1">
        <v>44509.694432870368</v>
      </c>
      <c r="P756" s="1">
        <v>44509.72625</v>
      </c>
      <c r="Q756">
        <v>2276</v>
      </c>
      <c r="R756">
        <v>473</v>
      </c>
      <c r="S756" t="b">
        <v>0</v>
      </c>
      <c r="T756" t="s">
        <v>88</v>
      </c>
      <c r="U756" t="b">
        <v>0</v>
      </c>
      <c r="V756" t="s">
        <v>117</v>
      </c>
      <c r="W756" s="1">
        <v>44509.697905092595</v>
      </c>
      <c r="X756">
        <v>139</v>
      </c>
      <c r="Y756">
        <v>77</v>
      </c>
      <c r="Z756">
        <v>0</v>
      </c>
      <c r="AA756">
        <v>77</v>
      </c>
      <c r="AB756">
        <v>0</v>
      </c>
      <c r="AC756">
        <v>6</v>
      </c>
      <c r="AD756">
        <v>5</v>
      </c>
      <c r="AE756">
        <v>0</v>
      </c>
      <c r="AF756">
        <v>0</v>
      </c>
      <c r="AG756">
        <v>0</v>
      </c>
      <c r="AH756" t="s">
        <v>606</v>
      </c>
      <c r="AI756" s="1">
        <v>44509.72625</v>
      </c>
      <c r="AJ756">
        <v>334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5</v>
      </c>
      <c r="AQ756">
        <v>0</v>
      </c>
      <c r="AR756">
        <v>0</v>
      </c>
      <c r="AS756">
        <v>0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>
      <c r="A757" t="s">
        <v>1687</v>
      </c>
      <c r="B757" t="s">
        <v>80</v>
      </c>
      <c r="C757" t="s">
        <v>1681</v>
      </c>
      <c r="D757" t="s">
        <v>82</v>
      </c>
      <c r="E757" s="2" t="str">
        <f>HYPERLINK("capsilon://?command=openfolder&amp;siteaddress=FAM.docvelocity-na8.net&amp;folderid=FX0B986CBB-3EF0-BAA9-D819-5ED468FE9EA1","FX21112659")</f>
        <v>FX21112659</v>
      </c>
      <c r="F757" t="s">
        <v>19</v>
      </c>
      <c r="G757" t="s">
        <v>19</v>
      </c>
      <c r="H757" t="s">
        <v>83</v>
      </c>
      <c r="I757" t="s">
        <v>1688</v>
      </c>
      <c r="J757">
        <v>28</v>
      </c>
      <c r="K757" t="s">
        <v>85</v>
      </c>
      <c r="L757" t="s">
        <v>86</v>
      </c>
      <c r="M757" t="s">
        <v>87</v>
      </c>
      <c r="N757">
        <v>1</v>
      </c>
      <c r="O757" s="1">
        <v>44509.694884259261</v>
      </c>
      <c r="P757" s="1">
        <v>44509.74590277778</v>
      </c>
      <c r="Q757">
        <v>4082</v>
      </c>
      <c r="R757">
        <v>326</v>
      </c>
      <c r="S757" t="b">
        <v>0</v>
      </c>
      <c r="T757" t="s">
        <v>88</v>
      </c>
      <c r="U757" t="b">
        <v>0</v>
      </c>
      <c r="V757" t="s">
        <v>94</v>
      </c>
      <c r="W757" s="1">
        <v>44509.74590277778</v>
      </c>
      <c r="X757">
        <v>166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28</v>
      </c>
      <c r="AE757">
        <v>21</v>
      </c>
      <c r="AF757">
        <v>0</v>
      </c>
      <c r="AG757">
        <v>4</v>
      </c>
      <c r="AH757" t="s">
        <v>88</v>
      </c>
      <c r="AI757" t="s">
        <v>88</v>
      </c>
      <c r="AJ757" t="s">
        <v>88</v>
      </c>
      <c r="AK757" t="s">
        <v>88</v>
      </c>
      <c r="AL757" t="s">
        <v>88</v>
      </c>
      <c r="AM757" t="s">
        <v>88</v>
      </c>
      <c r="AN757" t="s">
        <v>88</v>
      </c>
      <c r="AO757" t="s">
        <v>88</v>
      </c>
      <c r="AP757" t="s">
        <v>88</v>
      </c>
      <c r="AQ757" t="s">
        <v>88</v>
      </c>
      <c r="AR757" t="s">
        <v>88</v>
      </c>
      <c r="AS757" t="s">
        <v>88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>
      <c r="A758" t="s">
        <v>1689</v>
      </c>
      <c r="B758" t="s">
        <v>80</v>
      </c>
      <c r="C758" t="s">
        <v>1690</v>
      </c>
      <c r="D758" t="s">
        <v>82</v>
      </c>
      <c r="E758" s="2" t="str">
        <f>HYPERLINK("capsilon://?command=openfolder&amp;siteaddress=FAM.docvelocity-na8.net&amp;folderid=FXACEC57E7-FD65-EC3F-A986-003260CEB295","FX21114384")</f>
        <v>FX21114384</v>
      </c>
      <c r="F758" t="s">
        <v>19</v>
      </c>
      <c r="G758" t="s">
        <v>19</v>
      </c>
      <c r="H758" t="s">
        <v>83</v>
      </c>
      <c r="I758" t="s">
        <v>1691</v>
      </c>
      <c r="J758">
        <v>60</v>
      </c>
      <c r="K758" t="s">
        <v>85</v>
      </c>
      <c r="L758" t="s">
        <v>86</v>
      </c>
      <c r="M758" t="s">
        <v>87</v>
      </c>
      <c r="N758">
        <v>1</v>
      </c>
      <c r="O758" s="1">
        <v>44509.70380787037</v>
      </c>
      <c r="P758" s="1">
        <v>44509.749490740738</v>
      </c>
      <c r="Q758">
        <v>3443</v>
      </c>
      <c r="R758">
        <v>504</v>
      </c>
      <c r="S758" t="b">
        <v>0</v>
      </c>
      <c r="T758" t="s">
        <v>88</v>
      </c>
      <c r="U758" t="b">
        <v>0</v>
      </c>
      <c r="V758" t="s">
        <v>94</v>
      </c>
      <c r="W758" s="1">
        <v>44509.749490740738</v>
      </c>
      <c r="X758">
        <v>303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60</v>
      </c>
      <c r="AE758">
        <v>48</v>
      </c>
      <c r="AF758">
        <v>0</v>
      </c>
      <c r="AG758">
        <v>3</v>
      </c>
      <c r="AH758" t="s">
        <v>88</v>
      </c>
      <c r="AI758" t="s">
        <v>88</v>
      </c>
      <c r="AJ758" t="s">
        <v>88</v>
      </c>
      <c r="AK758" t="s">
        <v>88</v>
      </c>
      <c r="AL758" t="s">
        <v>88</v>
      </c>
      <c r="AM758" t="s">
        <v>88</v>
      </c>
      <c r="AN758" t="s">
        <v>88</v>
      </c>
      <c r="AO758" t="s">
        <v>88</v>
      </c>
      <c r="AP758" t="s">
        <v>88</v>
      </c>
      <c r="AQ758" t="s">
        <v>88</v>
      </c>
      <c r="AR758" t="s">
        <v>88</v>
      </c>
      <c r="AS758" t="s">
        <v>88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>
      <c r="A759" t="s">
        <v>1692</v>
      </c>
      <c r="B759" t="s">
        <v>80</v>
      </c>
      <c r="C759" t="s">
        <v>1693</v>
      </c>
      <c r="D759" t="s">
        <v>82</v>
      </c>
      <c r="E759" s="2" t="str">
        <f>HYPERLINK("capsilon://?command=openfolder&amp;siteaddress=FAM.docvelocity-na8.net&amp;folderid=FX0C62FA85-A8AB-5989-ADAA-736E6E53DC54","FX21113928")</f>
        <v>FX21113928</v>
      </c>
      <c r="F759" t="s">
        <v>19</v>
      </c>
      <c r="G759" t="s">
        <v>19</v>
      </c>
      <c r="H759" t="s">
        <v>83</v>
      </c>
      <c r="I759" t="s">
        <v>1694</v>
      </c>
      <c r="J759">
        <v>28</v>
      </c>
      <c r="K759" t="s">
        <v>85</v>
      </c>
      <c r="L759" t="s">
        <v>86</v>
      </c>
      <c r="M759" t="s">
        <v>87</v>
      </c>
      <c r="N759">
        <v>1</v>
      </c>
      <c r="O759" s="1">
        <v>44509.708923611113</v>
      </c>
      <c r="P759" s="1">
        <v>44509.750902777778</v>
      </c>
      <c r="Q759">
        <v>3413</v>
      </c>
      <c r="R759">
        <v>214</v>
      </c>
      <c r="S759" t="b">
        <v>0</v>
      </c>
      <c r="T759" t="s">
        <v>88</v>
      </c>
      <c r="U759" t="b">
        <v>0</v>
      </c>
      <c r="V759" t="s">
        <v>94</v>
      </c>
      <c r="W759" s="1">
        <v>44509.750902777778</v>
      </c>
      <c r="X759">
        <v>114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28</v>
      </c>
      <c r="AE759">
        <v>21</v>
      </c>
      <c r="AF759">
        <v>0</v>
      </c>
      <c r="AG759">
        <v>4</v>
      </c>
      <c r="AH759" t="s">
        <v>88</v>
      </c>
      <c r="AI759" t="s">
        <v>88</v>
      </c>
      <c r="AJ759" t="s">
        <v>88</v>
      </c>
      <c r="AK759" t="s">
        <v>88</v>
      </c>
      <c r="AL759" t="s">
        <v>88</v>
      </c>
      <c r="AM759" t="s">
        <v>88</v>
      </c>
      <c r="AN759" t="s">
        <v>88</v>
      </c>
      <c r="AO759" t="s">
        <v>88</v>
      </c>
      <c r="AP759" t="s">
        <v>88</v>
      </c>
      <c r="AQ759" t="s">
        <v>88</v>
      </c>
      <c r="AR759" t="s">
        <v>88</v>
      </c>
      <c r="AS759" t="s">
        <v>88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>
      <c r="A760" t="s">
        <v>1695</v>
      </c>
      <c r="B760" t="s">
        <v>80</v>
      </c>
      <c r="C760" t="s">
        <v>1600</v>
      </c>
      <c r="D760" t="s">
        <v>82</v>
      </c>
      <c r="E760" s="2" t="str">
        <f>HYPERLINK("capsilon://?command=openfolder&amp;siteaddress=FAM.docvelocity-na8.net&amp;folderid=FXC182FACC-CCA0-B674-8009-B8C81077BFBC","FX211012810")</f>
        <v>FX211012810</v>
      </c>
      <c r="F760" t="s">
        <v>19</v>
      </c>
      <c r="G760" t="s">
        <v>19</v>
      </c>
      <c r="H760" t="s">
        <v>83</v>
      </c>
      <c r="I760" t="s">
        <v>1601</v>
      </c>
      <c r="J760">
        <v>403</v>
      </c>
      <c r="K760" t="s">
        <v>85</v>
      </c>
      <c r="L760" t="s">
        <v>86</v>
      </c>
      <c r="M760" t="s">
        <v>87</v>
      </c>
      <c r="N760">
        <v>2</v>
      </c>
      <c r="O760" s="1">
        <v>44509.712627314817</v>
      </c>
      <c r="P760" s="1">
        <v>44509.841631944444</v>
      </c>
      <c r="Q760">
        <v>6852</v>
      </c>
      <c r="R760">
        <v>4294</v>
      </c>
      <c r="S760" t="b">
        <v>0</v>
      </c>
      <c r="T760" t="s">
        <v>88</v>
      </c>
      <c r="U760" t="b">
        <v>1</v>
      </c>
      <c r="V760" t="s">
        <v>123</v>
      </c>
      <c r="W760" s="1">
        <v>44509.735891203702</v>
      </c>
      <c r="X760">
        <v>1848</v>
      </c>
      <c r="Y760">
        <v>389</v>
      </c>
      <c r="Z760">
        <v>0</v>
      </c>
      <c r="AA760">
        <v>389</v>
      </c>
      <c r="AB760">
        <v>0</v>
      </c>
      <c r="AC760">
        <v>178</v>
      </c>
      <c r="AD760">
        <v>14</v>
      </c>
      <c r="AE760">
        <v>0</v>
      </c>
      <c r="AF760">
        <v>0</v>
      </c>
      <c r="AG760">
        <v>0</v>
      </c>
      <c r="AH760" t="s">
        <v>606</v>
      </c>
      <c r="AI760" s="1">
        <v>44509.841631944444</v>
      </c>
      <c r="AJ760">
        <v>2391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14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>
      <c r="A761" t="s">
        <v>1696</v>
      </c>
      <c r="B761" t="s">
        <v>80</v>
      </c>
      <c r="C761" t="s">
        <v>1697</v>
      </c>
      <c r="D761" t="s">
        <v>82</v>
      </c>
      <c r="E761" s="2" t="str">
        <f>HYPERLINK("capsilon://?command=openfolder&amp;siteaddress=FAM.docvelocity-na8.net&amp;folderid=FX3A50700E-BA86-7A89-F663-4BE0EE02357C","FX21113151")</f>
        <v>FX21113151</v>
      </c>
      <c r="F761" t="s">
        <v>19</v>
      </c>
      <c r="G761" t="s">
        <v>19</v>
      </c>
      <c r="H761" t="s">
        <v>83</v>
      </c>
      <c r="I761" t="s">
        <v>1698</v>
      </c>
      <c r="J761">
        <v>66</v>
      </c>
      <c r="K761" t="s">
        <v>85</v>
      </c>
      <c r="L761" t="s">
        <v>86</v>
      </c>
      <c r="M761" t="s">
        <v>87</v>
      </c>
      <c r="N761">
        <v>2</v>
      </c>
      <c r="O761" s="1">
        <v>44509.715324074074</v>
      </c>
      <c r="P761" s="1">
        <v>44510.410914351851</v>
      </c>
      <c r="Q761">
        <v>58237</v>
      </c>
      <c r="R761">
        <v>1862</v>
      </c>
      <c r="S761" t="b">
        <v>0</v>
      </c>
      <c r="T761" t="s">
        <v>88</v>
      </c>
      <c r="U761" t="b">
        <v>0</v>
      </c>
      <c r="V761" t="s">
        <v>131</v>
      </c>
      <c r="W761" s="1">
        <v>44509.720717592594</v>
      </c>
      <c r="X761">
        <v>341</v>
      </c>
      <c r="Y761">
        <v>51</v>
      </c>
      <c r="Z761">
        <v>0</v>
      </c>
      <c r="AA761">
        <v>51</v>
      </c>
      <c r="AB761">
        <v>0</v>
      </c>
      <c r="AC761">
        <v>33</v>
      </c>
      <c r="AD761">
        <v>15</v>
      </c>
      <c r="AE761">
        <v>0</v>
      </c>
      <c r="AF761">
        <v>0</v>
      </c>
      <c r="AG761">
        <v>0</v>
      </c>
      <c r="AH761" t="s">
        <v>99</v>
      </c>
      <c r="AI761" s="1">
        <v>44510.410914351851</v>
      </c>
      <c r="AJ761">
        <v>767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15</v>
      </c>
      <c r="AQ761">
        <v>0</v>
      </c>
      <c r="AR761">
        <v>0</v>
      </c>
      <c r="AS761">
        <v>0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>
      <c r="A762" t="s">
        <v>1699</v>
      </c>
      <c r="B762" t="s">
        <v>80</v>
      </c>
      <c r="C762" t="s">
        <v>1697</v>
      </c>
      <c r="D762" t="s">
        <v>82</v>
      </c>
      <c r="E762" s="2" t="str">
        <f>HYPERLINK("capsilon://?command=openfolder&amp;siteaddress=FAM.docvelocity-na8.net&amp;folderid=FX3A50700E-BA86-7A89-F663-4BE0EE02357C","FX21113151")</f>
        <v>FX21113151</v>
      </c>
      <c r="F762" t="s">
        <v>19</v>
      </c>
      <c r="G762" t="s">
        <v>19</v>
      </c>
      <c r="H762" t="s">
        <v>83</v>
      </c>
      <c r="I762" t="s">
        <v>1700</v>
      </c>
      <c r="J762">
        <v>66</v>
      </c>
      <c r="K762" t="s">
        <v>85</v>
      </c>
      <c r="L762" t="s">
        <v>86</v>
      </c>
      <c r="M762" t="s">
        <v>87</v>
      </c>
      <c r="N762">
        <v>2</v>
      </c>
      <c r="O762" s="1">
        <v>44509.715474537035</v>
      </c>
      <c r="P762" s="1">
        <v>44509.741087962961</v>
      </c>
      <c r="Q762">
        <v>1103</v>
      </c>
      <c r="R762">
        <v>1110</v>
      </c>
      <c r="S762" t="b">
        <v>0</v>
      </c>
      <c r="T762" t="s">
        <v>88</v>
      </c>
      <c r="U762" t="b">
        <v>0</v>
      </c>
      <c r="V762" t="s">
        <v>218</v>
      </c>
      <c r="W762" s="1">
        <v>44509.724328703705</v>
      </c>
      <c r="X762">
        <v>589</v>
      </c>
      <c r="Y762">
        <v>66</v>
      </c>
      <c r="Z762">
        <v>0</v>
      </c>
      <c r="AA762">
        <v>66</v>
      </c>
      <c r="AB762">
        <v>0</v>
      </c>
      <c r="AC762">
        <v>47</v>
      </c>
      <c r="AD762">
        <v>0</v>
      </c>
      <c r="AE762">
        <v>0</v>
      </c>
      <c r="AF762">
        <v>0</v>
      </c>
      <c r="AG762">
        <v>0</v>
      </c>
      <c r="AH762" t="s">
        <v>606</v>
      </c>
      <c r="AI762" s="1">
        <v>44509.741087962961</v>
      </c>
      <c r="AJ762">
        <v>507</v>
      </c>
      <c r="AK762">
        <v>2</v>
      </c>
      <c r="AL762">
        <v>0</v>
      </c>
      <c r="AM762">
        <v>2</v>
      </c>
      <c r="AN762">
        <v>0</v>
      </c>
      <c r="AO762">
        <v>2</v>
      </c>
      <c r="AP762">
        <v>-2</v>
      </c>
      <c r="AQ762">
        <v>0</v>
      </c>
      <c r="AR762">
        <v>0</v>
      </c>
      <c r="AS762">
        <v>0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>
      <c r="A763" t="s">
        <v>1701</v>
      </c>
      <c r="B763" t="s">
        <v>80</v>
      </c>
      <c r="C763" t="s">
        <v>1606</v>
      </c>
      <c r="D763" t="s">
        <v>82</v>
      </c>
      <c r="E763" s="2" t="str">
        <f>HYPERLINK("capsilon://?command=openfolder&amp;siteaddress=FAM.docvelocity-na8.net&amp;folderid=FX64DE904A-E832-5760-E099-D4ECDCEE8A2A","FX21113813")</f>
        <v>FX21113813</v>
      </c>
      <c r="F763" t="s">
        <v>19</v>
      </c>
      <c r="G763" t="s">
        <v>19</v>
      </c>
      <c r="H763" t="s">
        <v>83</v>
      </c>
      <c r="I763" t="s">
        <v>1607</v>
      </c>
      <c r="J763">
        <v>694</v>
      </c>
      <c r="K763" t="s">
        <v>85</v>
      </c>
      <c r="L763" t="s">
        <v>86</v>
      </c>
      <c r="M763" t="s">
        <v>87</v>
      </c>
      <c r="N763">
        <v>2</v>
      </c>
      <c r="O763" s="1">
        <v>44509.717650462961</v>
      </c>
      <c r="P763" s="1">
        <v>44510.199432870373</v>
      </c>
      <c r="Q763">
        <v>29406</v>
      </c>
      <c r="R763">
        <v>12220</v>
      </c>
      <c r="S763" t="b">
        <v>0</v>
      </c>
      <c r="T763" t="s">
        <v>88</v>
      </c>
      <c r="U763" t="b">
        <v>1</v>
      </c>
      <c r="V763" t="s">
        <v>186</v>
      </c>
      <c r="W763" s="1">
        <v>44509.815196759257</v>
      </c>
      <c r="X763">
        <v>8360</v>
      </c>
      <c r="Y763">
        <v>661</v>
      </c>
      <c r="Z763">
        <v>0</v>
      </c>
      <c r="AA763">
        <v>661</v>
      </c>
      <c r="AB763">
        <v>753</v>
      </c>
      <c r="AC763">
        <v>310</v>
      </c>
      <c r="AD763">
        <v>33</v>
      </c>
      <c r="AE763">
        <v>0</v>
      </c>
      <c r="AF763">
        <v>0</v>
      </c>
      <c r="AG763">
        <v>0</v>
      </c>
      <c r="AH763" t="s">
        <v>106</v>
      </c>
      <c r="AI763" s="1">
        <v>44510.199432870373</v>
      </c>
      <c r="AJ763">
        <v>3591</v>
      </c>
      <c r="AK763">
        <v>3</v>
      </c>
      <c r="AL763">
        <v>0</v>
      </c>
      <c r="AM763">
        <v>3</v>
      </c>
      <c r="AN763">
        <v>251</v>
      </c>
      <c r="AO763">
        <v>3</v>
      </c>
      <c r="AP763">
        <v>30</v>
      </c>
      <c r="AQ763">
        <v>0</v>
      </c>
      <c r="AR763">
        <v>0</v>
      </c>
      <c r="AS763">
        <v>0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>
      <c r="A764" t="s">
        <v>1702</v>
      </c>
      <c r="B764" t="s">
        <v>80</v>
      </c>
      <c r="C764" t="s">
        <v>1609</v>
      </c>
      <c r="D764" t="s">
        <v>82</v>
      </c>
      <c r="E764" s="2" t="str">
        <f>HYPERLINK("capsilon://?command=openfolder&amp;siteaddress=FAM.docvelocity-na8.net&amp;folderid=FX3980F735-68A9-27AE-9480-D353059B64E0","FX211011442")</f>
        <v>FX211011442</v>
      </c>
      <c r="F764" t="s">
        <v>19</v>
      </c>
      <c r="G764" t="s">
        <v>19</v>
      </c>
      <c r="H764" t="s">
        <v>83</v>
      </c>
      <c r="I764" t="s">
        <v>1610</v>
      </c>
      <c r="J764">
        <v>334</v>
      </c>
      <c r="K764" t="s">
        <v>85</v>
      </c>
      <c r="L764" t="s">
        <v>86</v>
      </c>
      <c r="M764" t="s">
        <v>87</v>
      </c>
      <c r="N764">
        <v>2</v>
      </c>
      <c r="O764" s="1">
        <v>44509.720902777779</v>
      </c>
      <c r="P764" s="1">
        <v>44510.175439814811</v>
      </c>
      <c r="Q764">
        <v>36460</v>
      </c>
      <c r="R764">
        <v>2812</v>
      </c>
      <c r="S764" t="b">
        <v>0</v>
      </c>
      <c r="T764" t="s">
        <v>88</v>
      </c>
      <c r="U764" t="b">
        <v>1</v>
      </c>
      <c r="V764" t="s">
        <v>218</v>
      </c>
      <c r="W764" s="1">
        <v>44509.746736111112</v>
      </c>
      <c r="X764">
        <v>1212</v>
      </c>
      <c r="Y764">
        <v>178</v>
      </c>
      <c r="Z764">
        <v>0</v>
      </c>
      <c r="AA764">
        <v>178</v>
      </c>
      <c r="AB764">
        <v>63</v>
      </c>
      <c r="AC764">
        <v>92</v>
      </c>
      <c r="AD764">
        <v>156</v>
      </c>
      <c r="AE764">
        <v>0</v>
      </c>
      <c r="AF764">
        <v>0</v>
      </c>
      <c r="AG764">
        <v>0</v>
      </c>
      <c r="AH764" t="s">
        <v>1043</v>
      </c>
      <c r="AI764" s="1">
        <v>44510.175439814811</v>
      </c>
      <c r="AJ764">
        <v>1553</v>
      </c>
      <c r="AK764">
        <v>2</v>
      </c>
      <c r="AL764">
        <v>0</v>
      </c>
      <c r="AM764">
        <v>2</v>
      </c>
      <c r="AN764">
        <v>63</v>
      </c>
      <c r="AO764">
        <v>1</v>
      </c>
      <c r="AP764">
        <v>154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>
      <c r="A765" t="s">
        <v>1703</v>
      </c>
      <c r="B765" t="s">
        <v>80</v>
      </c>
      <c r="C765" t="s">
        <v>1613</v>
      </c>
      <c r="D765" t="s">
        <v>82</v>
      </c>
      <c r="E765" s="2" t="str">
        <f>HYPERLINK("capsilon://?command=openfolder&amp;siteaddress=FAM.docvelocity-na8.net&amp;folderid=FX8AAD6205-5D75-FEC5-BE4A-A61E420D11AC","FX21113388")</f>
        <v>FX21113388</v>
      </c>
      <c r="F765" t="s">
        <v>19</v>
      </c>
      <c r="G765" t="s">
        <v>19</v>
      </c>
      <c r="H765" t="s">
        <v>83</v>
      </c>
      <c r="I765" t="s">
        <v>1616</v>
      </c>
      <c r="J765">
        <v>150</v>
      </c>
      <c r="K765" t="s">
        <v>85</v>
      </c>
      <c r="L765" t="s">
        <v>86</v>
      </c>
      <c r="M765" t="s">
        <v>87</v>
      </c>
      <c r="N765">
        <v>2</v>
      </c>
      <c r="O765" s="1">
        <v>44509.722650462965</v>
      </c>
      <c r="P765" s="1">
        <v>44510.202997685185</v>
      </c>
      <c r="Q765">
        <v>38177</v>
      </c>
      <c r="R765">
        <v>3325</v>
      </c>
      <c r="S765" t="b">
        <v>0</v>
      </c>
      <c r="T765" t="s">
        <v>88</v>
      </c>
      <c r="U765" t="b">
        <v>1</v>
      </c>
      <c r="V765" t="s">
        <v>186</v>
      </c>
      <c r="W765" s="1">
        <v>44509.762442129628</v>
      </c>
      <c r="X765">
        <v>2171</v>
      </c>
      <c r="Y765">
        <v>170</v>
      </c>
      <c r="Z765">
        <v>0</v>
      </c>
      <c r="AA765">
        <v>170</v>
      </c>
      <c r="AB765">
        <v>0</v>
      </c>
      <c r="AC765">
        <v>150</v>
      </c>
      <c r="AD765">
        <v>-20</v>
      </c>
      <c r="AE765">
        <v>0</v>
      </c>
      <c r="AF765">
        <v>0</v>
      </c>
      <c r="AG765">
        <v>0</v>
      </c>
      <c r="AH765" t="s">
        <v>99</v>
      </c>
      <c r="AI765" s="1">
        <v>44510.202997685185</v>
      </c>
      <c r="AJ765">
        <v>1123</v>
      </c>
      <c r="AK765">
        <v>15</v>
      </c>
      <c r="AL765">
        <v>0</v>
      </c>
      <c r="AM765">
        <v>15</v>
      </c>
      <c r="AN765">
        <v>0</v>
      </c>
      <c r="AO765">
        <v>15</v>
      </c>
      <c r="AP765">
        <v>-35</v>
      </c>
      <c r="AQ765">
        <v>0</v>
      </c>
      <c r="AR765">
        <v>0</v>
      </c>
      <c r="AS765">
        <v>0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>
      <c r="A766" t="s">
        <v>1704</v>
      </c>
      <c r="B766" t="s">
        <v>80</v>
      </c>
      <c r="C766" t="s">
        <v>1705</v>
      </c>
      <c r="D766" t="s">
        <v>82</v>
      </c>
      <c r="E766" s="2" t="str">
        <f>HYPERLINK("capsilon://?command=openfolder&amp;siteaddress=FAM.docvelocity-na8.net&amp;folderid=FXF86D2DFB-493D-30E7-53F8-D98341A7A073","FX21113975")</f>
        <v>FX21113975</v>
      </c>
      <c r="F766" t="s">
        <v>19</v>
      </c>
      <c r="G766" t="s">
        <v>19</v>
      </c>
      <c r="H766" t="s">
        <v>83</v>
      </c>
      <c r="I766" t="s">
        <v>1706</v>
      </c>
      <c r="J766">
        <v>28</v>
      </c>
      <c r="K766" t="s">
        <v>85</v>
      </c>
      <c r="L766" t="s">
        <v>86</v>
      </c>
      <c r="M766" t="s">
        <v>87</v>
      </c>
      <c r="N766">
        <v>2</v>
      </c>
      <c r="O766" s="1">
        <v>44509.723449074074</v>
      </c>
      <c r="P766" s="1">
        <v>44510.414594907408</v>
      </c>
      <c r="Q766">
        <v>59194</v>
      </c>
      <c r="R766">
        <v>521</v>
      </c>
      <c r="S766" t="b">
        <v>0</v>
      </c>
      <c r="T766" t="s">
        <v>88</v>
      </c>
      <c r="U766" t="b">
        <v>0</v>
      </c>
      <c r="V766" t="s">
        <v>186</v>
      </c>
      <c r="W766" s="1">
        <v>44509.817488425928</v>
      </c>
      <c r="X766">
        <v>197</v>
      </c>
      <c r="Y766">
        <v>21</v>
      </c>
      <c r="Z766">
        <v>0</v>
      </c>
      <c r="AA766">
        <v>21</v>
      </c>
      <c r="AB766">
        <v>0</v>
      </c>
      <c r="AC766">
        <v>15</v>
      </c>
      <c r="AD766">
        <v>7</v>
      </c>
      <c r="AE766">
        <v>0</v>
      </c>
      <c r="AF766">
        <v>0</v>
      </c>
      <c r="AG766">
        <v>0</v>
      </c>
      <c r="AH766" t="s">
        <v>99</v>
      </c>
      <c r="AI766" s="1">
        <v>44510.414594907408</v>
      </c>
      <c r="AJ766">
        <v>317</v>
      </c>
      <c r="AK766">
        <v>2</v>
      </c>
      <c r="AL766">
        <v>0</v>
      </c>
      <c r="AM766">
        <v>2</v>
      </c>
      <c r="AN766">
        <v>0</v>
      </c>
      <c r="AO766">
        <v>2</v>
      </c>
      <c r="AP766">
        <v>5</v>
      </c>
      <c r="AQ766">
        <v>0</v>
      </c>
      <c r="AR766">
        <v>0</v>
      </c>
      <c r="AS766">
        <v>0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>
      <c r="A767" t="s">
        <v>1707</v>
      </c>
      <c r="B767" t="s">
        <v>80</v>
      </c>
      <c r="C767" t="s">
        <v>1705</v>
      </c>
      <c r="D767" t="s">
        <v>82</v>
      </c>
      <c r="E767" s="2" t="str">
        <f>HYPERLINK("capsilon://?command=openfolder&amp;siteaddress=FAM.docvelocity-na8.net&amp;folderid=FXF86D2DFB-493D-30E7-53F8-D98341A7A073","FX21113975")</f>
        <v>FX21113975</v>
      </c>
      <c r="F767" t="s">
        <v>19</v>
      </c>
      <c r="G767" t="s">
        <v>19</v>
      </c>
      <c r="H767" t="s">
        <v>83</v>
      </c>
      <c r="I767" t="s">
        <v>1708</v>
      </c>
      <c r="J767">
        <v>66</v>
      </c>
      <c r="K767" t="s">
        <v>85</v>
      </c>
      <c r="L767" t="s">
        <v>86</v>
      </c>
      <c r="M767" t="s">
        <v>87</v>
      </c>
      <c r="N767">
        <v>2</v>
      </c>
      <c r="O767" s="1">
        <v>44509.724062499998</v>
      </c>
      <c r="P767" s="1">
        <v>44510.418842592589</v>
      </c>
      <c r="Q767">
        <v>58879</v>
      </c>
      <c r="R767">
        <v>1150</v>
      </c>
      <c r="S767" t="b">
        <v>0</v>
      </c>
      <c r="T767" t="s">
        <v>88</v>
      </c>
      <c r="U767" t="b">
        <v>0</v>
      </c>
      <c r="V767" t="s">
        <v>388</v>
      </c>
      <c r="W767" s="1">
        <v>44510.155902777777</v>
      </c>
      <c r="X767">
        <v>521</v>
      </c>
      <c r="Y767">
        <v>52</v>
      </c>
      <c r="Z767">
        <v>0</v>
      </c>
      <c r="AA767">
        <v>52</v>
      </c>
      <c r="AB767">
        <v>0</v>
      </c>
      <c r="AC767">
        <v>45</v>
      </c>
      <c r="AD767">
        <v>14</v>
      </c>
      <c r="AE767">
        <v>0</v>
      </c>
      <c r="AF767">
        <v>0</v>
      </c>
      <c r="AG767">
        <v>0</v>
      </c>
      <c r="AH767" t="s">
        <v>99</v>
      </c>
      <c r="AI767" s="1">
        <v>44510.418842592589</v>
      </c>
      <c r="AJ767">
        <v>366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13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>
      <c r="A768" t="s">
        <v>1709</v>
      </c>
      <c r="B768" t="s">
        <v>80</v>
      </c>
      <c r="C768" t="s">
        <v>1618</v>
      </c>
      <c r="D768" t="s">
        <v>82</v>
      </c>
      <c r="E768" s="2" t="str">
        <f>HYPERLINK("capsilon://?command=openfolder&amp;siteaddress=FAM.docvelocity-na8.net&amp;folderid=FX8688E22B-7882-9C90-428A-B60A44E931DE","FX21114512")</f>
        <v>FX21114512</v>
      </c>
      <c r="F768" t="s">
        <v>19</v>
      </c>
      <c r="G768" t="s">
        <v>19</v>
      </c>
      <c r="H768" t="s">
        <v>83</v>
      </c>
      <c r="I768" t="s">
        <v>1619</v>
      </c>
      <c r="J768">
        <v>244</v>
      </c>
      <c r="K768" t="s">
        <v>85</v>
      </c>
      <c r="L768" t="s">
        <v>86</v>
      </c>
      <c r="M768" t="s">
        <v>87</v>
      </c>
      <c r="N768">
        <v>2</v>
      </c>
      <c r="O768" s="1">
        <v>44509.725335648145</v>
      </c>
      <c r="P768" s="1">
        <v>44510.218680555554</v>
      </c>
      <c r="Q768">
        <v>39662</v>
      </c>
      <c r="R768">
        <v>2963</v>
      </c>
      <c r="S768" t="b">
        <v>0</v>
      </c>
      <c r="T768" t="s">
        <v>88</v>
      </c>
      <c r="U768" t="b">
        <v>1</v>
      </c>
      <c r="V768" t="s">
        <v>123</v>
      </c>
      <c r="W768" s="1">
        <v>44509.772141203706</v>
      </c>
      <c r="X768">
        <v>1279</v>
      </c>
      <c r="Y768">
        <v>193</v>
      </c>
      <c r="Z768">
        <v>0</v>
      </c>
      <c r="AA768">
        <v>193</v>
      </c>
      <c r="AB768">
        <v>69</v>
      </c>
      <c r="AC768">
        <v>153</v>
      </c>
      <c r="AD768">
        <v>51</v>
      </c>
      <c r="AE768">
        <v>0</v>
      </c>
      <c r="AF768">
        <v>0</v>
      </c>
      <c r="AG768">
        <v>0</v>
      </c>
      <c r="AH768" t="s">
        <v>106</v>
      </c>
      <c r="AI768" s="1">
        <v>44510.218680555554</v>
      </c>
      <c r="AJ768">
        <v>1662</v>
      </c>
      <c r="AK768">
        <v>5</v>
      </c>
      <c r="AL768">
        <v>0</v>
      </c>
      <c r="AM768">
        <v>5</v>
      </c>
      <c r="AN768">
        <v>69</v>
      </c>
      <c r="AO768">
        <v>5</v>
      </c>
      <c r="AP768">
        <v>46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>
      <c r="A769" t="s">
        <v>1710</v>
      </c>
      <c r="B769" t="s">
        <v>80</v>
      </c>
      <c r="C769" t="s">
        <v>1646</v>
      </c>
      <c r="D769" t="s">
        <v>82</v>
      </c>
      <c r="E769" s="2" t="str">
        <f>HYPERLINK("capsilon://?command=openfolder&amp;siteaddress=FAM.docvelocity-na8.net&amp;folderid=FXB4A167D0-221C-A9AA-BBB5-2D939B16EC83","FX21112695")</f>
        <v>FX21112695</v>
      </c>
      <c r="F769" t="s">
        <v>19</v>
      </c>
      <c r="G769" t="s">
        <v>19</v>
      </c>
      <c r="H769" t="s">
        <v>83</v>
      </c>
      <c r="I769" t="s">
        <v>1647</v>
      </c>
      <c r="J769">
        <v>228</v>
      </c>
      <c r="K769" t="s">
        <v>85</v>
      </c>
      <c r="L769" t="s">
        <v>86</v>
      </c>
      <c r="M769" t="s">
        <v>87</v>
      </c>
      <c r="N769">
        <v>2</v>
      </c>
      <c r="O769" s="1">
        <v>44509.730046296296</v>
      </c>
      <c r="P769" s="1">
        <v>44510.220543981479</v>
      </c>
      <c r="Q769">
        <v>38933</v>
      </c>
      <c r="R769">
        <v>3446</v>
      </c>
      <c r="S769" t="b">
        <v>0</v>
      </c>
      <c r="T769" t="s">
        <v>88</v>
      </c>
      <c r="U769" t="b">
        <v>1</v>
      </c>
      <c r="V769" t="s">
        <v>131</v>
      </c>
      <c r="W769" s="1">
        <v>44509.782951388886</v>
      </c>
      <c r="X769">
        <v>1924</v>
      </c>
      <c r="Y769">
        <v>219</v>
      </c>
      <c r="Z769">
        <v>0</v>
      </c>
      <c r="AA769">
        <v>219</v>
      </c>
      <c r="AB769">
        <v>0</v>
      </c>
      <c r="AC769">
        <v>167</v>
      </c>
      <c r="AD769">
        <v>9</v>
      </c>
      <c r="AE769">
        <v>0</v>
      </c>
      <c r="AF769">
        <v>0</v>
      </c>
      <c r="AG769">
        <v>0</v>
      </c>
      <c r="AH769" t="s">
        <v>99</v>
      </c>
      <c r="AI769" s="1">
        <v>44510.220543981479</v>
      </c>
      <c r="AJ769">
        <v>1515</v>
      </c>
      <c r="AK769">
        <v>11</v>
      </c>
      <c r="AL769">
        <v>0</v>
      </c>
      <c r="AM769">
        <v>11</v>
      </c>
      <c r="AN769">
        <v>0</v>
      </c>
      <c r="AO769">
        <v>9</v>
      </c>
      <c r="AP769">
        <v>-2</v>
      </c>
      <c r="AQ769">
        <v>0</v>
      </c>
      <c r="AR769">
        <v>0</v>
      </c>
      <c r="AS769">
        <v>0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>
      <c r="A770" t="s">
        <v>1711</v>
      </c>
      <c r="B770" t="s">
        <v>80</v>
      </c>
      <c r="C770" t="s">
        <v>1649</v>
      </c>
      <c r="D770" t="s">
        <v>82</v>
      </c>
      <c r="E770" s="2" t="str">
        <f>HYPERLINK("capsilon://?command=openfolder&amp;siteaddress=FAM.docvelocity-na8.net&amp;folderid=FX41C87174-6A8F-6384-80E7-A3C3E0F8A4A6","FX211013945")</f>
        <v>FX211013945</v>
      </c>
      <c r="F770" t="s">
        <v>19</v>
      </c>
      <c r="G770" t="s">
        <v>19</v>
      </c>
      <c r="H770" t="s">
        <v>83</v>
      </c>
      <c r="I770" t="s">
        <v>1650</v>
      </c>
      <c r="J770">
        <v>70</v>
      </c>
      <c r="K770" t="s">
        <v>85</v>
      </c>
      <c r="L770" t="s">
        <v>86</v>
      </c>
      <c r="M770" t="s">
        <v>87</v>
      </c>
      <c r="N770">
        <v>2</v>
      </c>
      <c r="O770" s="1">
        <v>44509.730081018519</v>
      </c>
      <c r="P770" s="1">
        <v>44510.230682870373</v>
      </c>
      <c r="Q770">
        <v>41389</v>
      </c>
      <c r="R770">
        <v>1863</v>
      </c>
      <c r="S770" t="b">
        <v>0</v>
      </c>
      <c r="T770" t="s">
        <v>88</v>
      </c>
      <c r="U770" t="b">
        <v>1</v>
      </c>
      <c r="V770" t="s">
        <v>186</v>
      </c>
      <c r="W770" s="1">
        <v>44509.773541666669</v>
      </c>
      <c r="X770">
        <v>958</v>
      </c>
      <c r="Y770">
        <v>178</v>
      </c>
      <c r="Z770">
        <v>0</v>
      </c>
      <c r="AA770">
        <v>178</v>
      </c>
      <c r="AB770">
        <v>0</v>
      </c>
      <c r="AC770">
        <v>169</v>
      </c>
      <c r="AD770">
        <v>-108</v>
      </c>
      <c r="AE770">
        <v>0</v>
      </c>
      <c r="AF770">
        <v>0</v>
      </c>
      <c r="AG770">
        <v>0</v>
      </c>
      <c r="AH770" t="s">
        <v>99</v>
      </c>
      <c r="AI770" s="1">
        <v>44510.230682870373</v>
      </c>
      <c r="AJ770">
        <v>875</v>
      </c>
      <c r="AK770">
        <v>4</v>
      </c>
      <c r="AL770">
        <v>0</v>
      </c>
      <c r="AM770">
        <v>4</v>
      </c>
      <c r="AN770">
        <v>0</v>
      </c>
      <c r="AO770">
        <v>4</v>
      </c>
      <c r="AP770">
        <v>-112</v>
      </c>
      <c r="AQ770">
        <v>0</v>
      </c>
      <c r="AR770">
        <v>0</v>
      </c>
      <c r="AS770">
        <v>0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>
      <c r="A771" t="s">
        <v>1712</v>
      </c>
      <c r="B771" t="s">
        <v>80</v>
      </c>
      <c r="C771" t="s">
        <v>1713</v>
      </c>
      <c r="D771" t="s">
        <v>82</v>
      </c>
      <c r="E771" s="2" t="str">
        <f>HYPERLINK("capsilon://?command=openfolder&amp;siteaddress=FAM.docvelocity-na8.net&amp;folderid=FX9554FB5B-5EB7-D0A9-EC54-0D72CF1282B2","FX21113724")</f>
        <v>FX21113724</v>
      </c>
      <c r="F771" t="s">
        <v>19</v>
      </c>
      <c r="G771" t="s">
        <v>19</v>
      </c>
      <c r="H771" t="s">
        <v>83</v>
      </c>
      <c r="I771" t="s">
        <v>1714</v>
      </c>
      <c r="J771">
        <v>153</v>
      </c>
      <c r="K771" t="s">
        <v>85</v>
      </c>
      <c r="L771" t="s">
        <v>86</v>
      </c>
      <c r="M771" t="s">
        <v>87</v>
      </c>
      <c r="N771">
        <v>1</v>
      </c>
      <c r="O771" s="1">
        <v>44509.737673611111</v>
      </c>
      <c r="P771" s="1">
        <v>44509.754259259258</v>
      </c>
      <c r="Q771">
        <v>1166</v>
      </c>
      <c r="R771">
        <v>267</v>
      </c>
      <c r="S771" t="b">
        <v>0</v>
      </c>
      <c r="T771" t="s">
        <v>88</v>
      </c>
      <c r="U771" t="b">
        <v>0</v>
      </c>
      <c r="V771" t="s">
        <v>94</v>
      </c>
      <c r="W771" s="1">
        <v>44509.754259259258</v>
      </c>
      <c r="X771">
        <v>267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153</v>
      </c>
      <c r="AE771">
        <v>129</v>
      </c>
      <c r="AF771">
        <v>0</v>
      </c>
      <c r="AG771">
        <v>8</v>
      </c>
      <c r="AH771" t="s">
        <v>88</v>
      </c>
      <c r="AI771" t="s">
        <v>88</v>
      </c>
      <c r="AJ771" t="s">
        <v>88</v>
      </c>
      <c r="AK771" t="s">
        <v>88</v>
      </c>
      <c r="AL771" t="s">
        <v>88</v>
      </c>
      <c r="AM771" t="s">
        <v>88</v>
      </c>
      <c r="AN771" t="s">
        <v>88</v>
      </c>
      <c r="AO771" t="s">
        <v>88</v>
      </c>
      <c r="AP771" t="s">
        <v>88</v>
      </c>
      <c r="AQ771" t="s">
        <v>88</v>
      </c>
      <c r="AR771" t="s">
        <v>88</v>
      </c>
      <c r="AS771" t="s">
        <v>88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>
      <c r="A772" t="s">
        <v>1715</v>
      </c>
      <c r="B772" t="s">
        <v>80</v>
      </c>
      <c r="C772" t="s">
        <v>1487</v>
      </c>
      <c r="D772" t="s">
        <v>82</v>
      </c>
      <c r="E772" s="2" t="str">
        <f>HYPERLINK("capsilon://?command=openfolder&amp;siteaddress=FAM.docvelocity-na8.net&amp;folderid=FXAC239567-D42F-1BF1-2F20-09180309826F","FX21112977")</f>
        <v>FX21112977</v>
      </c>
      <c r="F772" t="s">
        <v>19</v>
      </c>
      <c r="G772" t="s">
        <v>19</v>
      </c>
      <c r="H772" t="s">
        <v>83</v>
      </c>
      <c r="I772" t="s">
        <v>1653</v>
      </c>
      <c r="J772">
        <v>64</v>
      </c>
      <c r="K772" t="s">
        <v>85</v>
      </c>
      <c r="L772" t="s">
        <v>86</v>
      </c>
      <c r="M772" t="s">
        <v>87</v>
      </c>
      <c r="N772">
        <v>2</v>
      </c>
      <c r="O772" s="1">
        <v>44509.7425</v>
      </c>
      <c r="P772" s="1">
        <v>44510.234594907408</v>
      </c>
      <c r="Q772">
        <v>40962</v>
      </c>
      <c r="R772">
        <v>1555</v>
      </c>
      <c r="S772" t="b">
        <v>0</v>
      </c>
      <c r="T772" t="s">
        <v>88</v>
      </c>
      <c r="U772" t="b">
        <v>1</v>
      </c>
      <c r="V772" t="s">
        <v>123</v>
      </c>
      <c r="W772" s="1">
        <v>44509.783310185187</v>
      </c>
      <c r="X772">
        <v>964</v>
      </c>
      <c r="Y772">
        <v>72</v>
      </c>
      <c r="Z772">
        <v>0</v>
      </c>
      <c r="AA772">
        <v>72</v>
      </c>
      <c r="AB772">
        <v>0</v>
      </c>
      <c r="AC772">
        <v>41</v>
      </c>
      <c r="AD772">
        <v>-8</v>
      </c>
      <c r="AE772">
        <v>0</v>
      </c>
      <c r="AF772">
        <v>0</v>
      </c>
      <c r="AG772">
        <v>0</v>
      </c>
      <c r="AH772" t="s">
        <v>106</v>
      </c>
      <c r="AI772" s="1">
        <v>44510.234594907408</v>
      </c>
      <c r="AJ772">
        <v>544</v>
      </c>
      <c r="AK772">
        <v>1</v>
      </c>
      <c r="AL772">
        <v>0</v>
      </c>
      <c r="AM772">
        <v>1</v>
      </c>
      <c r="AN772">
        <v>0</v>
      </c>
      <c r="AO772">
        <v>1</v>
      </c>
      <c r="AP772">
        <v>-9</v>
      </c>
      <c r="AQ772">
        <v>0</v>
      </c>
      <c r="AR772">
        <v>0</v>
      </c>
      <c r="AS772">
        <v>0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>
      <c r="A773" t="s">
        <v>1716</v>
      </c>
      <c r="B773" t="s">
        <v>80</v>
      </c>
      <c r="C773" t="s">
        <v>1487</v>
      </c>
      <c r="D773" t="s">
        <v>82</v>
      </c>
      <c r="E773" s="2" t="str">
        <f>HYPERLINK("capsilon://?command=openfolder&amp;siteaddress=FAM.docvelocity-na8.net&amp;folderid=FXAC239567-D42F-1BF1-2F20-09180309826F","FX21112977")</f>
        <v>FX21112977</v>
      </c>
      <c r="F773" t="s">
        <v>19</v>
      </c>
      <c r="G773" t="s">
        <v>19</v>
      </c>
      <c r="H773" t="s">
        <v>83</v>
      </c>
      <c r="I773" t="s">
        <v>1655</v>
      </c>
      <c r="J773">
        <v>64</v>
      </c>
      <c r="K773" t="s">
        <v>85</v>
      </c>
      <c r="L773" t="s">
        <v>86</v>
      </c>
      <c r="M773" t="s">
        <v>87</v>
      </c>
      <c r="N773">
        <v>2</v>
      </c>
      <c r="O773" s="1">
        <v>44509.743506944447</v>
      </c>
      <c r="P773" s="1">
        <v>44510.234375</v>
      </c>
      <c r="Q773">
        <v>41651</v>
      </c>
      <c r="R773">
        <v>760</v>
      </c>
      <c r="S773" t="b">
        <v>0</v>
      </c>
      <c r="T773" t="s">
        <v>88</v>
      </c>
      <c r="U773" t="b">
        <v>1</v>
      </c>
      <c r="V773" t="s">
        <v>186</v>
      </c>
      <c r="W773" s="1">
        <v>44509.778541666667</v>
      </c>
      <c r="X773">
        <v>431</v>
      </c>
      <c r="Y773">
        <v>72</v>
      </c>
      <c r="Z773">
        <v>0</v>
      </c>
      <c r="AA773">
        <v>72</v>
      </c>
      <c r="AB773">
        <v>0</v>
      </c>
      <c r="AC773">
        <v>41</v>
      </c>
      <c r="AD773">
        <v>-8</v>
      </c>
      <c r="AE773">
        <v>0</v>
      </c>
      <c r="AF773">
        <v>0</v>
      </c>
      <c r="AG773">
        <v>0</v>
      </c>
      <c r="AH773" t="s">
        <v>99</v>
      </c>
      <c r="AI773" s="1">
        <v>44510.234375</v>
      </c>
      <c r="AJ773">
        <v>318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-8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>
      <c r="A774" t="s">
        <v>1717</v>
      </c>
      <c r="B774" t="s">
        <v>80</v>
      </c>
      <c r="C774" t="s">
        <v>991</v>
      </c>
      <c r="D774" t="s">
        <v>82</v>
      </c>
      <c r="E774" s="2" t="str">
        <f>HYPERLINK("capsilon://?command=openfolder&amp;siteaddress=FAM.docvelocity-na8.net&amp;folderid=FX3A177261-917F-78DA-8C08-DE5B5F5E4946","FX21112109")</f>
        <v>FX21112109</v>
      </c>
      <c r="F774" t="s">
        <v>19</v>
      </c>
      <c r="G774" t="s">
        <v>19</v>
      </c>
      <c r="H774" t="s">
        <v>83</v>
      </c>
      <c r="I774" t="s">
        <v>1676</v>
      </c>
      <c r="J774">
        <v>188</v>
      </c>
      <c r="K774" t="s">
        <v>85</v>
      </c>
      <c r="L774" t="s">
        <v>86</v>
      </c>
      <c r="M774" t="s">
        <v>87</v>
      </c>
      <c r="N774">
        <v>2</v>
      </c>
      <c r="O774" s="1">
        <v>44509.745289351849</v>
      </c>
      <c r="P774" s="1">
        <v>44510.242384259262</v>
      </c>
      <c r="Q774">
        <v>41763</v>
      </c>
      <c r="R774">
        <v>1186</v>
      </c>
      <c r="S774" t="b">
        <v>0</v>
      </c>
      <c r="T774" t="s">
        <v>88</v>
      </c>
      <c r="U774" t="b">
        <v>1</v>
      </c>
      <c r="V774" t="s">
        <v>186</v>
      </c>
      <c r="W774" s="1">
        <v>44509.784224537034</v>
      </c>
      <c r="X774">
        <v>490</v>
      </c>
      <c r="Y774">
        <v>148</v>
      </c>
      <c r="Z774">
        <v>0</v>
      </c>
      <c r="AA774">
        <v>148</v>
      </c>
      <c r="AB774">
        <v>0</v>
      </c>
      <c r="AC774">
        <v>35</v>
      </c>
      <c r="AD774">
        <v>40</v>
      </c>
      <c r="AE774">
        <v>0</v>
      </c>
      <c r="AF774">
        <v>0</v>
      </c>
      <c r="AG774">
        <v>0</v>
      </c>
      <c r="AH774" t="s">
        <v>99</v>
      </c>
      <c r="AI774" s="1">
        <v>44510.242384259262</v>
      </c>
      <c r="AJ774">
        <v>691</v>
      </c>
      <c r="AK774">
        <v>2</v>
      </c>
      <c r="AL774">
        <v>0</v>
      </c>
      <c r="AM774">
        <v>2</v>
      </c>
      <c r="AN774">
        <v>0</v>
      </c>
      <c r="AO774">
        <v>2</v>
      </c>
      <c r="AP774">
        <v>38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>
      <c r="A775" t="s">
        <v>1718</v>
      </c>
      <c r="B775" t="s">
        <v>80</v>
      </c>
      <c r="C775" t="s">
        <v>1681</v>
      </c>
      <c r="D775" t="s">
        <v>82</v>
      </c>
      <c r="E775" s="2" t="str">
        <f>HYPERLINK("capsilon://?command=openfolder&amp;siteaddress=FAM.docvelocity-na8.net&amp;folderid=FX0B986CBB-3EF0-BAA9-D819-5ED468FE9EA1","FX21112659")</f>
        <v>FX21112659</v>
      </c>
      <c r="F775" t="s">
        <v>19</v>
      </c>
      <c r="G775" t="s">
        <v>19</v>
      </c>
      <c r="H775" t="s">
        <v>83</v>
      </c>
      <c r="I775" t="s">
        <v>1688</v>
      </c>
      <c r="J775">
        <v>112</v>
      </c>
      <c r="K775" t="s">
        <v>85</v>
      </c>
      <c r="L775" t="s">
        <v>86</v>
      </c>
      <c r="M775" t="s">
        <v>87</v>
      </c>
      <c r="N775">
        <v>2</v>
      </c>
      <c r="O775" s="1">
        <v>44509.746678240743</v>
      </c>
      <c r="P775" s="1">
        <v>44510.245219907411</v>
      </c>
      <c r="Q775">
        <v>41390</v>
      </c>
      <c r="R775">
        <v>1684</v>
      </c>
      <c r="S775" t="b">
        <v>0</v>
      </c>
      <c r="T775" t="s">
        <v>88</v>
      </c>
      <c r="U775" t="b">
        <v>1</v>
      </c>
      <c r="V775" t="s">
        <v>131</v>
      </c>
      <c r="W775" s="1">
        <v>44509.791759259257</v>
      </c>
      <c r="X775">
        <v>760</v>
      </c>
      <c r="Y775">
        <v>84</v>
      </c>
      <c r="Z775">
        <v>0</v>
      </c>
      <c r="AA775">
        <v>84</v>
      </c>
      <c r="AB775">
        <v>0</v>
      </c>
      <c r="AC775">
        <v>45</v>
      </c>
      <c r="AD775">
        <v>28</v>
      </c>
      <c r="AE775">
        <v>0</v>
      </c>
      <c r="AF775">
        <v>0</v>
      </c>
      <c r="AG775">
        <v>0</v>
      </c>
      <c r="AH775" t="s">
        <v>106</v>
      </c>
      <c r="AI775" s="1">
        <v>44510.245219907411</v>
      </c>
      <c r="AJ775">
        <v>917</v>
      </c>
      <c r="AK775">
        <v>1</v>
      </c>
      <c r="AL775">
        <v>0</v>
      </c>
      <c r="AM775">
        <v>1</v>
      </c>
      <c r="AN775">
        <v>0</v>
      </c>
      <c r="AO775">
        <v>1</v>
      </c>
      <c r="AP775">
        <v>27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>
      <c r="A776" t="s">
        <v>1719</v>
      </c>
      <c r="B776" t="s">
        <v>80</v>
      </c>
      <c r="C776" t="s">
        <v>1690</v>
      </c>
      <c r="D776" t="s">
        <v>82</v>
      </c>
      <c r="E776" s="2" t="str">
        <f>HYPERLINK("capsilon://?command=openfolder&amp;siteaddress=FAM.docvelocity-na8.net&amp;folderid=FXACEC57E7-FD65-EC3F-A986-003260CEB295","FX21114384")</f>
        <v>FX21114384</v>
      </c>
      <c r="F776" t="s">
        <v>19</v>
      </c>
      <c r="G776" t="s">
        <v>19</v>
      </c>
      <c r="H776" t="s">
        <v>83</v>
      </c>
      <c r="I776" t="s">
        <v>1691</v>
      </c>
      <c r="J776">
        <v>88</v>
      </c>
      <c r="K776" t="s">
        <v>85</v>
      </c>
      <c r="L776" t="s">
        <v>86</v>
      </c>
      <c r="M776" t="s">
        <v>87</v>
      </c>
      <c r="N776">
        <v>2</v>
      </c>
      <c r="O776" s="1">
        <v>44509.750706018516</v>
      </c>
      <c r="P776" s="1">
        <v>44510.249756944446</v>
      </c>
      <c r="Q776">
        <v>41145</v>
      </c>
      <c r="R776">
        <v>1973</v>
      </c>
      <c r="S776" t="b">
        <v>0</v>
      </c>
      <c r="T776" t="s">
        <v>88</v>
      </c>
      <c r="U776" t="b">
        <v>1</v>
      </c>
      <c r="V776" t="s">
        <v>131</v>
      </c>
      <c r="W776" s="1">
        <v>44509.806886574072</v>
      </c>
      <c r="X776">
        <v>1306</v>
      </c>
      <c r="Y776">
        <v>107</v>
      </c>
      <c r="Z776">
        <v>0</v>
      </c>
      <c r="AA776">
        <v>107</v>
      </c>
      <c r="AB776">
        <v>0</v>
      </c>
      <c r="AC776">
        <v>79</v>
      </c>
      <c r="AD776">
        <v>-19</v>
      </c>
      <c r="AE776">
        <v>0</v>
      </c>
      <c r="AF776">
        <v>0</v>
      </c>
      <c r="AG776">
        <v>0</v>
      </c>
      <c r="AH776" t="s">
        <v>99</v>
      </c>
      <c r="AI776" s="1">
        <v>44510.249756944446</v>
      </c>
      <c r="AJ776">
        <v>636</v>
      </c>
      <c r="AK776">
        <v>2</v>
      </c>
      <c r="AL776">
        <v>0</v>
      </c>
      <c r="AM776">
        <v>2</v>
      </c>
      <c r="AN776">
        <v>0</v>
      </c>
      <c r="AO776">
        <v>2</v>
      </c>
      <c r="AP776">
        <v>-21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>
      <c r="A777" t="s">
        <v>1720</v>
      </c>
      <c r="B777" t="s">
        <v>80</v>
      </c>
      <c r="C777" t="s">
        <v>1693</v>
      </c>
      <c r="D777" t="s">
        <v>82</v>
      </c>
      <c r="E777" s="2" t="str">
        <f>HYPERLINK("capsilon://?command=openfolder&amp;siteaddress=FAM.docvelocity-na8.net&amp;folderid=FX0C62FA85-A8AB-5989-ADAA-736E6E53DC54","FX21113928")</f>
        <v>FX21113928</v>
      </c>
      <c r="F777" t="s">
        <v>19</v>
      </c>
      <c r="G777" t="s">
        <v>19</v>
      </c>
      <c r="H777" t="s">
        <v>83</v>
      </c>
      <c r="I777" t="s">
        <v>1694</v>
      </c>
      <c r="J777">
        <v>112</v>
      </c>
      <c r="K777" t="s">
        <v>85</v>
      </c>
      <c r="L777" t="s">
        <v>86</v>
      </c>
      <c r="M777" t="s">
        <v>87</v>
      </c>
      <c r="N777">
        <v>2</v>
      </c>
      <c r="O777" s="1">
        <v>44509.751597222225</v>
      </c>
      <c r="P777" s="1">
        <v>44510.257002314815</v>
      </c>
      <c r="Q777">
        <v>41777</v>
      </c>
      <c r="R777">
        <v>1890</v>
      </c>
      <c r="S777" t="b">
        <v>0</v>
      </c>
      <c r="T777" t="s">
        <v>88</v>
      </c>
      <c r="U777" t="b">
        <v>1</v>
      </c>
      <c r="V777" t="s">
        <v>218</v>
      </c>
      <c r="W777" s="1">
        <v>44509.807592592595</v>
      </c>
      <c r="X777">
        <v>973</v>
      </c>
      <c r="Y777">
        <v>63</v>
      </c>
      <c r="Z777">
        <v>0</v>
      </c>
      <c r="AA777">
        <v>63</v>
      </c>
      <c r="AB777">
        <v>21</v>
      </c>
      <c r="AC777">
        <v>42</v>
      </c>
      <c r="AD777">
        <v>49</v>
      </c>
      <c r="AE777">
        <v>0</v>
      </c>
      <c r="AF777">
        <v>0</v>
      </c>
      <c r="AG777">
        <v>0</v>
      </c>
      <c r="AH777" t="s">
        <v>106</v>
      </c>
      <c r="AI777" s="1">
        <v>44510.257002314815</v>
      </c>
      <c r="AJ777">
        <v>840</v>
      </c>
      <c r="AK777">
        <v>4</v>
      </c>
      <c r="AL777">
        <v>0</v>
      </c>
      <c r="AM777">
        <v>4</v>
      </c>
      <c r="AN777">
        <v>21</v>
      </c>
      <c r="AO777">
        <v>4</v>
      </c>
      <c r="AP777">
        <v>45</v>
      </c>
      <c r="AQ777">
        <v>0</v>
      </c>
      <c r="AR777">
        <v>0</v>
      </c>
      <c r="AS777">
        <v>0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>
      <c r="A778" t="s">
        <v>1721</v>
      </c>
      <c r="B778" t="s">
        <v>80</v>
      </c>
      <c r="C778" t="s">
        <v>1713</v>
      </c>
      <c r="D778" t="s">
        <v>82</v>
      </c>
      <c r="E778" s="2" t="str">
        <f>HYPERLINK("capsilon://?command=openfolder&amp;siteaddress=FAM.docvelocity-na8.net&amp;folderid=FX9554FB5B-5EB7-D0A9-EC54-0D72CF1282B2","FX21113724")</f>
        <v>FX21113724</v>
      </c>
      <c r="F778" t="s">
        <v>19</v>
      </c>
      <c r="G778" t="s">
        <v>19</v>
      </c>
      <c r="H778" t="s">
        <v>83</v>
      </c>
      <c r="I778" t="s">
        <v>1714</v>
      </c>
      <c r="J778">
        <v>303</v>
      </c>
      <c r="K778" t="s">
        <v>85</v>
      </c>
      <c r="L778" t="s">
        <v>86</v>
      </c>
      <c r="M778" t="s">
        <v>87</v>
      </c>
      <c r="N778">
        <v>2</v>
      </c>
      <c r="O778" s="1">
        <v>44509.756493055553</v>
      </c>
      <c r="P778" s="1">
        <v>44510.281817129631</v>
      </c>
      <c r="Q778">
        <v>41101</v>
      </c>
      <c r="R778">
        <v>4287</v>
      </c>
      <c r="S778" t="b">
        <v>0</v>
      </c>
      <c r="T778" t="s">
        <v>88</v>
      </c>
      <c r="U778" t="b">
        <v>1</v>
      </c>
      <c r="V778" t="s">
        <v>1625</v>
      </c>
      <c r="W778" s="1">
        <v>44509.824861111112</v>
      </c>
      <c r="X778">
        <v>1395</v>
      </c>
      <c r="Y778">
        <v>368</v>
      </c>
      <c r="Z778">
        <v>0</v>
      </c>
      <c r="AA778">
        <v>368</v>
      </c>
      <c r="AB778">
        <v>0</v>
      </c>
      <c r="AC778">
        <v>182</v>
      </c>
      <c r="AD778">
        <v>-65</v>
      </c>
      <c r="AE778">
        <v>0</v>
      </c>
      <c r="AF778">
        <v>0</v>
      </c>
      <c r="AG778">
        <v>0</v>
      </c>
      <c r="AH778" t="s">
        <v>99</v>
      </c>
      <c r="AI778" s="1">
        <v>44510.281817129631</v>
      </c>
      <c r="AJ778">
        <v>2769</v>
      </c>
      <c r="AK778">
        <v>32</v>
      </c>
      <c r="AL778">
        <v>0</v>
      </c>
      <c r="AM778">
        <v>32</v>
      </c>
      <c r="AN778">
        <v>0</v>
      </c>
      <c r="AO778">
        <v>32</v>
      </c>
      <c r="AP778">
        <v>-97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>
      <c r="A779" t="s">
        <v>1722</v>
      </c>
      <c r="B779" t="s">
        <v>80</v>
      </c>
      <c r="C779" t="s">
        <v>1723</v>
      </c>
      <c r="D779" t="s">
        <v>82</v>
      </c>
      <c r="E779" s="2" t="str">
        <f>HYPERLINK("capsilon://?command=openfolder&amp;siteaddress=FAM.docvelocity-na8.net&amp;folderid=FXA134F4FF-C91C-1835-39AC-D45CE87D97DB","FX21114344")</f>
        <v>FX21114344</v>
      </c>
      <c r="F779" t="s">
        <v>19</v>
      </c>
      <c r="G779" t="s">
        <v>19</v>
      </c>
      <c r="H779" t="s">
        <v>83</v>
      </c>
      <c r="I779" t="s">
        <v>1724</v>
      </c>
      <c r="J779">
        <v>112</v>
      </c>
      <c r="K779" t="s">
        <v>85</v>
      </c>
      <c r="L779" t="s">
        <v>86</v>
      </c>
      <c r="M779" t="s">
        <v>87</v>
      </c>
      <c r="N779">
        <v>1</v>
      </c>
      <c r="O779" s="1">
        <v>44509.774444444447</v>
      </c>
      <c r="P779" s="1">
        <v>44510.160671296297</v>
      </c>
      <c r="Q779">
        <v>32436</v>
      </c>
      <c r="R779">
        <v>934</v>
      </c>
      <c r="S779" t="b">
        <v>0</v>
      </c>
      <c r="T779" t="s">
        <v>88</v>
      </c>
      <c r="U779" t="b">
        <v>0</v>
      </c>
      <c r="V779" t="s">
        <v>190</v>
      </c>
      <c r="W779" s="1">
        <v>44510.160671296297</v>
      </c>
      <c r="X779">
        <v>780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112</v>
      </c>
      <c r="AE779">
        <v>100</v>
      </c>
      <c r="AF779">
        <v>0</v>
      </c>
      <c r="AG779">
        <v>5</v>
      </c>
      <c r="AH779" t="s">
        <v>88</v>
      </c>
      <c r="AI779" t="s">
        <v>88</v>
      </c>
      <c r="AJ779" t="s">
        <v>88</v>
      </c>
      <c r="AK779" t="s">
        <v>88</v>
      </c>
      <c r="AL779" t="s">
        <v>88</v>
      </c>
      <c r="AM779" t="s">
        <v>88</v>
      </c>
      <c r="AN779" t="s">
        <v>88</v>
      </c>
      <c r="AO779" t="s">
        <v>88</v>
      </c>
      <c r="AP779" t="s">
        <v>88</v>
      </c>
      <c r="AQ779" t="s">
        <v>88</v>
      </c>
      <c r="AR779" t="s">
        <v>88</v>
      </c>
      <c r="AS779" t="s">
        <v>88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>
      <c r="A780" t="s">
        <v>1725</v>
      </c>
      <c r="B780" t="s">
        <v>80</v>
      </c>
      <c r="C780" t="s">
        <v>1726</v>
      </c>
      <c r="D780" t="s">
        <v>82</v>
      </c>
      <c r="E780" s="2" t="str">
        <f>HYPERLINK("capsilon://?command=openfolder&amp;siteaddress=FAM.docvelocity-na8.net&amp;folderid=FX6E442BBE-32B8-64A8-3D2C-335015771961","FX21114694")</f>
        <v>FX21114694</v>
      </c>
      <c r="F780" t="s">
        <v>19</v>
      </c>
      <c r="G780" t="s">
        <v>19</v>
      </c>
      <c r="H780" t="s">
        <v>83</v>
      </c>
      <c r="I780" t="s">
        <v>1727</v>
      </c>
      <c r="J780">
        <v>63</v>
      </c>
      <c r="K780" t="s">
        <v>85</v>
      </c>
      <c r="L780" t="s">
        <v>86</v>
      </c>
      <c r="M780" t="s">
        <v>87</v>
      </c>
      <c r="N780">
        <v>1</v>
      </c>
      <c r="O780" s="1">
        <v>44509.798078703701</v>
      </c>
      <c r="P780" s="1">
        <v>44510.164733796293</v>
      </c>
      <c r="Q780">
        <v>31178</v>
      </c>
      <c r="R780">
        <v>501</v>
      </c>
      <c r="S780" t="b">
        <v>0</v>
      </c>
      <c r="T780" t="s">
        <v>88</v>
      </c>
      <c r="U780" t="b">
        <v>0</v>
      </c>
      <c r="V780" t="s">
        <v>190</v>
      </c>
      <c r="W780" s="1">
        <v>44510.164733796293</v>
      </c>
      <c r="X780">
        <v>350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63</v>
      </c>
      <c r="AE780">
        <v>51</v>
      </c>
      <c r="AF780">
        <v>0</v>
      </c>
      <c r="AG780">
        <v>5</v>
      </c>
      <c r="AH780" t="s">
        <v>88</v>
      </c>
      <c r="AI780" t="s">
        <v>88</v>
      </c>
      <c r="AJ780" t="s">
        <v>88</v>
      </c>
      <c r="AK780" t="s">
        <v>88</v>
      </c>
      <c r="AL780" t="s">
        <v>88</v>
      </c>
      <c r="AM780" t="s">
        <v>88</v>
      </c>
      <c r="AN780" t="s">
        <v>88</v>
      </c>
      <c r="AO780" t="s">
        <v>88</v>
      </c>
      <c r="AP780" t="s">
        <v>88</v>
      </c>
      <c r="AQ780" t="s">
        <v>88</v>
      </c>
      <c r="AR780" t="s">
        <v>88</v>
      </c>
      <c r="AS780" t="s">
        <v>88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>
      <c r="A781" t="s">
        <v>1728</v>
      </c>
      <c r="B781" t="s">
        <v>80</v>
      </c>
      <c r="C781" t="s">
        <v>1729</v>
      </c>
      <c r="D781" t="s">
        <v>82</v>
      </c>
      <c r="E781" s="2" t="str">
        <f>HYPERLINK("capsilon://?command=openfolder&amp;siteaddress=FAM.docvelocity-na8.net&amp;folderid=FX001FB8A7-6382-CB04-57B8-626F7EBA0C80","FX21114498")</f>
        <v>FX21114498</v>
      </c>
      <c r="F781" t="s">
        <v>19</v>
      </c>
      <c r="G781" t="s">
        <v>19</v>
      </c>
      <c r="H781" t="s">
        <v>83</v>
      </c>
      <c r="I781" t="s">
        <v>1730</v>
      </c>
      <c r="J781">
        <v>63</v>
      </c>
      <c r="K781" t="s">
        <v>85</v>
      </c>
      <c r="L781" t="s">
        <v>86</v>
      </c>
      <c r="M781" t="s">
        <v>87</v>
      </c>
      <c r="N781">
        <v>1</v>
      </c>
      <c r="O781" s="1">
        <v>44509.81695601852</v>
      </c>
      <c r="P781" s="1">
        <v>44510.175046296295</v>
      </c>
      <c r="Q781">
        <v>29839</v>
      </c>
      <c r="R781">
        <v>1100</v>
      </c>
      <c r="S781" t="b">
        <v>0</v>
      </c>
      <c r="T781" t="s">
        <v>88</v>
      </c>
      <c r="U781" t="b">
        <v>0</v>
      </c>
      <c r="V781" t="s">
        <v>190</v>
      </c>
      <c r="W781" s="1">
        <v>44510.175046296295</v>
      </c>
      <c r="X781">
        <v>890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63</v>
      </c>
      <c r="AE781">
        <v>51</v>
      </c>
      <c r="AF781">
        <v>0</v>
      </c>
      <c r="AG781">
        <v>3</v>
      </c>
      <c r="AH781" t="s">
        <v>88</v>
      </c>
      <c r="AI781" t="s">
        <v>88</v>
      </c>
      <c r="AJ781" t="s">
        <v>88</v>
      </c>
      <c r="AK781" t="s">
        <v>88</v>
      </c>
      <c r="AL781" t="s">
        <v>88</v>
      </c>
      <c r="AM781" t="s">
        <v>88</v>
      </c>
      <c r="AN781" t="s">
        <v>88</v>
      </c>
      <c r="AO781" t="s">
        <v>88</v>
      </c>
      <c r="AP781" t="s">
        <v>88</v>
      </c>
      <c r="AQ781" t="s">
        <v>88</v>
      </c>
      <c r="AR781" t="s">
        <v>88</v>
      </c>
      <c r="AS781" t="s">
        <v>88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>
      <c r="A782" t="s">
        <v>1731</v>
      </c>
      <c r="B782" t="s">
        <v>80</v>
      </c>
      <c r="C782" t="s">
        <v>1346</v>
      </c>
      <c r="D782" t="s">
        <v>82</v>
      </c>
      <c r="E782" s="2" t="str">
        <f>HYPERLINK("capsilon://?command=openfolder&amp;siteaddress=FAM.docvelocity-na8.net&amp;folderid=FXFE19D9D9-9FFA-CB2D-CB0E-E1B39F04A12E","FX211012732")</f>
        <v>FX211012732</v>
      </c>
      <c r="F782" t="s">
        <v>19</v>
      </c>
      <c r="G782" t="s">
        <v>19</v>
      </c>
      <c r="H782" t="s">
        <v>83</v>
      </c>
      <c r="I782" t="s">
        <v>1732</v>
      </c>
      <c r="J782">
        <v>28</v>
      </c>
      <c r="K782" t="s">
        <v>85</v>
      </c>
      <c r="L782" t="s">
        <v>86</v>
      </c>
      <c r="M782" t="s">
        <v>87</v>
      </c>
      <c r="N782">
        <v>2</v>
      </c>
      <c r="O782" s="1">
        <v>44509.826388888891</v>
      </c>
      <c r="P782" s="1">
        <v>44510.422280092593</v>
      </c>
      <c r="Q782">
        <v>50453</v>
      </c>
      <c r="R782">
        <v>1032</v>
      </c>
      <c r="S782" t="b">
        <v>0</v>
      </c>
      <c r="T782" t="s">
        <v>88</v>
      </c>
      <c r="U782" t="b">
        <v>0</v>
      </c>
      <c r="V782" t="s">
        <v>153</v>
      </c>
      <c r="W782" s="1">
        <v>44510.162256944444</v>
      </c>
      <c r="X782">
        <v>704</v>
      </c>
      <c r="Y782">
        <v>21</v>
      </c>
      <c r="Z782">
        <v>0</v>
      </c>
      <c r="AA782">
        <v>21</v>
      </c>
      <c r="AB782">
        <v>0</v>
      </c>
      <c r="AC782">
        <v>2</v>
      </c>
      <c r="AD782">
        <v>7</v>
      </c>
      <c r="AE782">
        <v>0</v>
      </c>
      <c r="AF782">
        <v>0</v>
      </c>
      <c r="AG782">
        <v>0</v>
      </c>
      <c r="AH782" t="s">
        <v>99</v>
      </c>
      <c r="AI782" s="1">
        <v>44510.422280092593</v>
      </c>
      <c r="AJ782">
        <v>296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7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>
      <c r="A783" t="s">
        <v>1733</v>
      </c>
      <c r="B783" t="s">
        <v>80</v>
      </c>
      <c r="C783" t="s">
        <v>1734</v>
      </c>
      <c r="D783" t="s">
        <v>82</v>
      </c>
      <c r="E783" s="2" t="str">
        <f>HYPERLINK("capsilon://?command=openfolder&amp;siteaddress=FAM.docvelocity-na8.net&amp;folderid=FXA6356700-B8EA-F20A-D27C-3AC4509CE6EB","FX21112584")</f>
        <v>FX21112584</v>
      </c>
      <c r="F783" t="s">
        <v>19</v>
      </c>
      <c r="G783" t="s">
        <v>19</v>
      </c>
      <c r="H783" t="s">
        <v>83</v>
      </c>
      <c r="I783" t="s">
        <v>1735</v>
      </c>
      <c r="J783">
        <v>62</v>
      </c>
      <c r="K783" t="s">
        <v>85</v>
      </c>
      <c r="L783" t="s">
        <v>86</v>
      </c>
      <c r="M783" t="s">
        <v>87</v>
      </c>
      <c r="N783">
        <v>2</v>
      </c>
      <c r="O783" s="1">
        <v>44509.840590277781</v>
      </c>
      <c r="P783" s="1">
        <v>44510.423993055556</v>
      </c>
      <c r="Q783">
        <v>49305</v>
      </c>
      <c r="R783">
        <v>1101</v>
      </c>
      <c r="S783" t="b">
        <v>0</v>
      </c>
      <c r="T783" t="s">
        <v>88</v>
      </c>
      <c r="U783" t="b">
        <v>0</v>
      </c>
      <c r="V783" t="s">
        <v>388</v>
      </c>
      <c r="W783" s="1">
        <v>44510.165983796294</v>
      </c>
      <c r="X783">
        <v>756</v>
      </c>
      <c r="Y783">
        <v>84</v>
      </c>
      <c r="Z783">
        <v>0</v>
      </c>
      <c r="AA783">
        <v>84</v>
      </c>
      <c r="AB783">
        <v>0</v>
      </c>
      <c r="AC783">
        <v>55</v>
      </c>
      <c r="AD783">
        <v>-22</v>
      </c>
      <c r="AE783">
        <v>0</v>
      </c>
      <c r="AF783">
        <v>0</v>
      </c>
      <c r="AG783">
        <v>0</v>
      </c>
      <c r="AH783" t="s">
        <v>1043</v>
      </c>
      <c r="AI783" s="1">
        <v>44510.423993055556</v>
      </c>
      <c r="AJ783">
        <v>345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-22</v>
      </c>
      <c r="AQ783">
        <v>0</v>
      </c>
      <c r="AR783">
        <v>0</v>
      </c>
      <c r="AS783">
        <v>0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>
      <c r="A784" t="s">
        <v>1736</v>
      </c>
      <c r="B784" t="s">
        <v>80</v>
      </c>
      <c r="C784" t="s">
        <v>1734</v>
      </c>
      <c r="D784" t="s">
        <v>82</v>
      </c>
      <c r="E784" s="2" t="str">
        <f>HYPERLINK("capsilon://?command=openfolder&amp;siteaddress=FAM.docvelocity-na8.net&amp;folderid=FXA6356700-B8EA-F20A-D27C-3AC4509CE6EB","FX21112584")</f>
        <v>FX21112584</v>
      </c>
      <c r="F784" t="s">
        <v>19</v>
      </c>
      <c r="G784" t="s">
        <v>19</v>
      </c>
      <c r="H784" t="s">
        <v>83</v>
      </c>
      <c r="I784" t="s">
        <v>1737</v>
      </c>
      <c r="J784">
        <v>28</v>
      </c>
      <c r="K784" t="s">
        <v>85</v>
      </c>
      <c r="L784" t="s">
        <v>86</v>
      </c>
      <c r="M784" t="s">
        <v>87</v>
      </c>
      <c r="N784">
        <v>2</v>
      </c>
      <c r="O784" s="1">
        <v>44509.840937499997</v>
      </c>
      <c r="P784" s="1">
        <v>44510.42527777778</v>
      </c>
      <c r="Q784">
        <v>50107</v>
      </c>
      <c r="R784">
        <v>380</v>
      </c>
      <c r="S784" t="b">
        <v>0</v>
      </c>
      <c r="T784" t="s">
        <v>88</v>
      </c>
      <c r="U784" t="b">
        <v>0</v>
      </c>
      <c r="V784" t="s">
        <v>190</v>
      </c>
      <c r="W784" s="1">
        <v>44510.176458333335</v>
      </c>
      <c r="X784">
        <v>122</v>
      </c>
      <c r="Y784">
        <v>21</v>
      </c>
      <c r="Z784">
        <v>0</v>
      </c>
      <c r="AA784">
        <v>21</v>
      </c>
      <c r="AB784">
        <v>0</v>
      </c>
      <c r="AC784">
        <v>0</v>
      </c>
      <c r="AD784">
        <v>7</v>
      </c>
      <c r="AE784">
        <v>0</v>
      </c>
      <c r="AF784">
        <v>0</v>
      </c>
      <c r="AG784">
        <v>0</v>
      </c>
      <c r="AH784" t="s">
        <v>99</v>
      </c>
      <c r="AI784" s="1">
        <v>44510.42527777778</v>
      </c>
      <c r="AJ784">
        <v>258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7</v>
      </c>
      <c r="AQ784">
        <v>0</v>
      </c>
      <c r="AR784">
        <v>0</v>
      </c>
      <c r="AS784">
        <v>0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>
      <c r="A785" t="s">
        <v>1738</v>
      </c>
      <c r="B785" t="s">
        <v>80</v>
      </c>
      <c r="C785" t="s">
        <v>1734</v>
      </c>
      <c r="D785" t="s">
        <v>82</v>
      </c>
      <c r="E785" s="2" t="str">
        <f>HYPERLINK("capsilon://?command=openfolder&amp;siteaddress=FAM.docvelocity-na8.net&amp;folderid=FXA6356700-B8EA-F20A-D27C-3AC4509CE6EB","FX21112584")</f>
        <v>FX21112584</v>
      </c>
      <c r="F785" t="s">
        <v>19</v>
      </c>
      <c r="G785" t="s">
        <v>19</v>
      </c>
      <c r="H785" t="s">
        <v>83</v>
      </c>
      <c r="I785" t="s">
        <v>1739</v>
      </c>
      <c r="J785">
        <v>57</v>
      </c>
      <c r="K785" t="s">
        <v>85</v>
      </c>
      <c r="L785" t="s">
        <v>86</v>
      </c>
      <c r="M785" t="s">
        <v>87</v>
      </c>
      <c r="N785">
        <v>2</v>
      </c>
      <c r="O785" s="1">
        <v>44509.841157407405</v>
      </c>
      <c r="P785" s="1">
        <v>44510.428530092591</v>
      </c>
      <c r="Q785">
        <v>49931</v>
      </c>
      <c r="R785">
        <v>818</v>
      </c>
      <c r="S785" t="b">
        <v>0</v>
      </c>
      <c r="T785" t="s">
        <v>88</v>
      </c>
      <c r="U785" t="b">
        <v>0</v>
      </c>
      <c r="V785" t="s">
        <v>388</v>
      </c>
      <c r="W785" s="1">
        <v>44510.196898148148</v>
      </c>
      <c r="X785">
        <v>427</v>
      </c>
      <c r="Y785">
        <v>84</v>
      </c>
      <c r="Z785">
        <v>0</v>
      </c>
      <c r="AA785">
        <v>84</v>
      </c>
      <c r="AB785">
        <v>0</v>
      </c>
      <c r="AC785">
        <v>56</v>
      </c>
      <c r="AD785">
        <v>-27</v>
      </c>
      <c r="AE785">
        <v>0</v>
      </c>
      <c r="AF785">
        <v>0</v>
      </c>
      <c r="AG785">
        <v>0</v>
      </c>
      <c r="AH785" t="s">
        <v>1043</v>
      </c>
      <c r="AI785" s="1">
        <v>44510.428530092591</v>
      </c>
      <c r="AJ785">
        <v>391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-27</v>
      </c>
      <c r="AQ785">
        <v>0</v>
      </c>
      <c r="AR785">
        <v>0</v>
      </c>
      <c r="AS785">
        <v>0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>
      <c r="A786" t="s">
        <v>1740</v>
      </c>
      <c r="B786" t="s">
        <v>80</v>
      </c>
      <c r="C786" t="s">
        <v>1734</v>
      </c>
      <c r="D786" t="s">
        <v>82</v>
      </c>
      <c r="E786" s="2" t="str">
        <f>HYPERLINK("capsilon://?command=openfolder&amp;siteaddress=FAM.docvelocity-na8.net&amp;folderid=FXA6356700-B8EA-F20A-D27C-3AC4509CE6EB","FX21112584")</f>
        <v>FX21112584</v>
      </c>
      <c r="F786" t="s">
        <v>19</v>
      </c>
      <c r="G786" t="s">
        <v>19</v>
      </c>
      <c r="H786" t="s">
        <v>83</v>
      </c>
      <c r="I786" t="s">
        <v>1741</v>
      </c>
      <c r="J786">
        <v>38</v>
      </c>
      <c r="K786" t="s">
        <v>85</v>
      </c>
      <c r="L786" t="s">
        <v>86</v>
      </c>
      <c r="M786" t="s">
        <v>87</v>
      </c>
      <c r="N786">
        <v>2</v>
      </c>
      <c r="O786" s="1">
        <v>44509.841249999998</v>
      </c>
      <c r="P786" s="1">
        <v>44510.430995370371</v>
      </c>
      <c r="Q786">
        <v>50238</v>
      </c>
      <c r="R786">
        <v>716</v>
      </c>
      <c r="S786" t="b">
        <v>0</v>
      </c>
      <c r="T786" t="s">
        <v>88</v>
      </c>
      <c r="U786" t="b">
        <v>0</v>
      </c>
      <c r="V786" t="s">
        <v>89</v>
      </c>
      <c r="W786" s="1">
        <v>44510.19667824074</v>
      </c>
      <c r="X786">
        <v>223</v>
      </c>
      <c r="Y786">
        <v>37</v>
      </c>
      <c r="Z786">
        <v>0</v>
      </c>
      <c r="AA786">
        <v>37</v>
      </c>
      <c r="AB786">
        <v>0</v>
      </c>
      <c r="AC786">
        <v>32</v>
      </c>
      <c r="AD786">
        <v>1</v>
      </c>
      <c r="AE786">
        <v>0</v>
      </c>
      <c r="AF786">
        <v>0</v>
      </c>
      <c r="AG786">
        <v>0</v>
      </c>
      <c r="AH786" t="s">
        <v>99</v>
      </c>
      <c r="AI786" s="1">
        <v>44510.430995370371</v>
      </c>
      <c r="AJ786">
        <v>493</v>
      </c>
      <c r="AK786">
        <v>1</v>
      </c>
      <c r="AL786">
        <v>0</v>
      </c>
      <c r="AM786">
        <v>1</v>
      </c>
      <c r="AN786">
        <v>0</v>
      </c>
      <c r="AO786">
        <v>1</v>
      </c>
      <c r="AP786">
        <v>0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>
      <c r="A787" t="s">
        <v>1742</v>
      </c>
      <c r="B787" t="s">
        <v>80</v>
      </c>
      <c r="C787" t="s">
        <v>1743</v>
      </c>
      <c r="D787" t="s">
        <v>82</v>
      </c>
      <c r="E787" s="2" t="str">
        <f>HYPERLINK("capsilon://?command=openfolder&amp;siteaddress=FAM.docvelocity-na8.net&amp;folderid=FX5672567A-0D95-C797-4BF3-3A6B33119DE0","FX21106003")</f>
        <v>FX21106003</v>
      </c>
      <c r="F787" t="s">
        <v>19</v>
      </c>
      <c r="G787" t="s">
        <v>19</v>
      </c>
      <c r="H787" t="s">
        <v>83</v>
      </c>
      <c r="I787" t="s">
        <v>1744</v>
      </c>
      <c r="J787">
        <v>92</v>
      </c>
      <c r="K787" t="s">
        <v>85</v>
      </c>
      <c r="L787" t="s">
        <v>86</v>
      </c>
      <c r="M787" t="s">
        <v>87</v>
      </c>
      <c r="N787">
        <v>1</v>
      </c>
      <c r="O787" s="1">
        <v>44501.678217592591</v>
      </c>
      <c r="P787" s="1">
        <v>44501.718287037038</v>
      </c>
      <c r="Q787">
        <v>3093</v>
      </c>
      <c r="R787">
        <v>369</v>
      </c>
      <c r="S787" t="b">
        <v>0</v>
      </c>
      <c r="T787" t="s">
        <v>88</v>
      </c>
      <c r="U787" t="b">
        <v>0</v>
      </c>
      <c r="V787" t="s">
        <v>94</v>
      </c>
      <c r="W787" s="1">
        <v>44501.718287037038</v>
      </c>
      <c r="X787">
        <v>111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92</v>
      </c>
      <c r="AE787">
        <v>83</v>
      </c>
      <c r="AF787">
        <v>0</v>
      </c>
      <c r="AG787">
        <v>5</v>
      </c>
      <c r="AH787" t="s">
        <v>88</v>
      </c>
      <c r="AI787" t="s">
        <v>88</v>
      </c>
      <c r="AJ787" t="s">
        <v>88</v>
      </c>
      <c r="AK787" t="s">
        <v>88</v>
      </c>
      <c r="AL787" t="s">
        <v>88</v>
      </c>
      <c r="AM787" t="s">
        <v>88</v>
      </c>
      <c r="AN787" t="s">
        <v>88</v>
      </c>
      <c r="AO787" t="s">
        <v>88</v>
      </c>
      <c r="AP787" t="s">
        <v>88</v>
      </c>
      <c r="AQ787" t="s">
        <v>88</v>
      </c>
      <c r="AR787" t="s">
        <v>88</v>
      </c>
      <c r="AS787" t="s">
        <v>88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>
      <c r="A788" t="s">
        <v>1745</v>
      </c>
      <c r="B788" t="s">
        <v>80</v>
      </c>
      <c r="C788" t="s">
        <v>1734</v>
      </c>
      <c r="D788" t="s">
        <v>82</v>
      </c>
      <c r="E788" s="2" t="str">
        <f>HYPERLINK("capsilon://?command=openfolder&amp;siteaddress=FAM.docvelocity-na8.net&amp;folderid=FXA6356700-B8EA-F20A-D27C-3AC4509CE6EB","FX21112584")</f>
        <v>FX21112584</v>
      </c>
      <c r="F788" t="s">
        <v>19</v>
      </c>
      <c r="G788" t="s">
        <v>19</v>
      </c>
      <c r="H788" t="s">
        <v>83</v>
      </c>
      <c r="I788" t="s">
        <v>1746</v>
      </c>
      <c r="J788">
        <v>62</v>
      </c>
      <c r="K788" t="s">
        <v>85</v>
      </c>
      <c r="L788" t="s">
        <v>86</v>
      </c>
      <c r="M788" t="s">
        <v>87</v>
      </c>
      <c r="N788">
        <v>2</v>
      </c>
      <c r="O788" s="1">
        <v>44509.844629629632</v>
      </c>
      <c r="P788" s="1">
        <v>44510.433182870373</v>
      </c>
      <c r="Q788">
        <v>49929</v>
      </c>
      <c r="R788">
        <v>922</v>
      </c>
      <c r="S788" t="b">
        <v>0</v>
      </c>
      <c r="T788" t="s">
        <v>88</v>
      </c>
      <c r="U788" t="b">
        <v>0</v>
      </c>
      <c r="V788" t="s">
        <v>89</v>
      </c>
      <c r="W788" s="1">
        <v>44510.202719907407</v>
      </c>
      <c r="X788">
        <v>521</v>
      </c>
      <c r="Y788">
        <v>84</v>
      </c>
      <c r="Z788">
        <v>0</v>
      </c>
      <c r="AA788">
        <v>84</v>
      </c>
      <c r="AB788">
        <v>0</v>
      </c>
      <c r="AC788">
        <v>65</v>
      </c>
      <c r="AD788">
        <v>-22</v>
      </c>
      <c r="AE788">
        <v>0</v>
      </c>
      <c r="AF788">
        <v>0</v>
      </c>
      <c r="AG788">
        <v>0</v>
      </c>
      <c r="AH788" t="s">
        <v>1043</v>
      </c>
      <c r="AI788" s="1">
        <v>44510.433182870373</v>
      </c>
      <c r="AJ788">
        <v>401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-22</v>
      </c>
      <c r="AQ788">
        <v>0</v>
      </c>
      <c r="AR788">
        <v>0</v>
      </c>
      <c r="AS788">
        <v>0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>
      <c r="A789" t="s">
        <v>1747</v>
      </c>
      <c r="B789" t="s">
        <v>80</v>
      </c>
      <c r="C789" t="s">
        <v>1734</v>
      </c>
      <c r="D789" t="s">
        <v>82</v>
      </c>
      <c r="E789" s="2" t="str">
        <f>HYPERLINK("capsilon://?command=openfolder&amp;siteaddress=FAM.docvelocity-na8.net&amp;folderid=FXA6356700-B8EA-F20A-D27C-3AC4509CE6EB","FX21112584")</f>
        <v>FX21112584</v>
      </c>
      <c r="F789" t="s">
        <v>19</v>
      </c>
      <c r="G789" t="s">
        <v>19</v>
      </c>
      <c r="H789" t="s">
        <v>83</v>
      </c>
      <c r="I789" t="s">
        <v>1748</v>
      </c>
      <c r="J789">
        <v>57</v>
      </c>
      <c r="K789" t="s">
        <v>85</v>
      </c>
      <c r="L789" t="s">
        <v>86</v>
      </c>
      <c r="M789" t="s">
        <v>87</v>
      </c>
      <c r="N789">
        <v>2</v>
      </c>
      <c r="O789" s="1">
        <v>44509.844641203701</v>
      </c>
      <c r="P789" s="1">
        <v>44510.438773148147</v>
      </c>
      <c r="Q789">
        <v>50288</v>
      </c>
      <c r="R789">
        <v>1045</v>
      </c>
      <c r="S789" t="b">
        <v>0</v>
      </c>
      <c r="T789" t="s">
        <v>88</v>
      </c>
      <c r="U789" t="b">
        <v>0</v>
      </c>
      <c r="V789" t="s">
        <v>388</v>
      </c>
      <c r="W789" s="1">
        <v>44510.201238425929</v>
      </c>
      <c r="X789">
        <v>374</v>
      </c>
      <c r="Y789">
        <v>84</v>
      </c>
      <c r="Z789">
        <v>0</v>
      </c>
      <c r="AA789">
        <v>84</v>
      </c>
      <c r="AB789">
        <v>0</v>
      </c>
      <c r="AC789">
        <v>57</v>
      </c>
      <c r="AD789">
        <v>-27</v>
      </c>
      <c r="AE789">
        <v>0</v>
      </c>
      <c r="AF789">
        <v>0</v>
      </c>
      <c r="AG789">
        <v>0</v>
      </c>
      <c r="AH789" t="s">
        <v>99</v>
      </c>
      <c r="AI789" s="1">
        <v>44510.438773148147</v>
      </c>
      <c r="AJ789">
        <v>671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-27</v>
      </c>
      <c r="AQ789">
        <v>0</v>
      </c>
      <c r="AR789">
        <v>0</v>
      </c>
      <c r="AS789">
        <v>0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>
      <c r="A790" t="s">
        <v>1749</v>
      </c>
      <c r="B790" t="s">
        <v>80</v>
      </c>
      <c r="C790" t="s">
        <v>1734</v>
      </c>
      <c r="D790" t="s">
        <v>82</v>
      </c>
      <c r="E790" s="2" t="str">
        <f>HYPERLINK("capsilon://?command=openfolder&amp;siteaddress=FAM.docvelocity-na8.net&amp;folderid=FXA6356700-B8EA-F20A-D27C-3AC4509CE6EB","FX21112584")</f>
        <v>FX21112584</v>
      </c>
      <c r="F790" t="s">
        <v>19</v>
      </c>
      <c r="G790" t="s">
        <v>19</v>
      </c>
      <c r="H790" t="s">
        <v>83</v>
      </c>
      <c r="I790" t="s">
        <v>1750</v>
      </c>
      <c r="J790">
        <v>28</v>
      </c>
      <c r="K790" t="s">
        <v>85</v>
      </c>
      <c r="L790" t="s">
        <v>86</v>
      </c>
      <c r="M790" t="s">
        <v>87</v>
      </c>
      <c r="N790">
        <v>2</v>
      </c>
      <c r="O790" s="1">
        <v>44509.844930555555</v>
      </c>
      <c r="P790" s="1">
        <v>44510.435219907406</v>
      </c>
      <c r="Q790">
        <v>50744</v>
      </c>
      <c r="R790">
        <v>257</v>
      </c>
      <c r="S790" t="b">
        <v>0</v>
      </c>
      <c r="T790" t="s">
        <v>88</v>
      </c>
      <c r="U790" t="b">
        <v>0</v>
      </c>
      <c r="V790" t="s">
        <v>190</v>
      </c>
      <c r="W790" s="1">
        <v>44510.198310185187</v>
      </c>
      <c r="X790">
        <v>82</v>
      </c>
      <c r="Y790">
        <v>21</v>
      </c>
      <c r="Z790">
        <v>0</v>
      </c>
      <c r="AA790">
        <v>21</v>
      </c>
      <c r="AB790">
        <v>0</v>
      </c>
      <c r="AC790">
        <v>0</v>
      </c>
      <c r="AD790">
        <v>7</v>
      </c>
      <c r="AE790">
        <v>0</v>
      </c>
      <c r="AF790">
        <v>0</v>
      </c>
      <c r="AG790">
        <v>0</v>
      </c>
      <c r="AH790" t="s">
        <v>1043</v>
      </c>
      <c r="AI790" s="1">
        <v>44510.435219907406</v>
      </c>
      <c r="AJ790">
        <v>175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7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>
      <c r="A791" t="s">
        <v>1751</v>
      </c>
      <c r="B791" t="s">
        <v>80</v>
      </c>
      <c r="C791" t="s">
        <v>1734</v>
      </c>
      <c r="D791" t="s">
        <v>82</v>
      </c>
      <c r="E791" s="2" t="str">
        <f>HYPERLINK("capsilon://?command=openfolder&amp;siteaddress=FAM.docvelocity-na8.net&amp;folderid=FXA6356700-B8EA-F20A-D27C-3AC4509CE6EB","FX21112584")</f>
        <v>FX21112584</v>
      </c>
      <c r="F791" t="s">
        <v>19</v>
      </c>
      <c r="G791" t="s">
        <v>19</v>
      </c>
      <c r="H791" t="s">
        <v>83</v>
      </c>
      <c r="I791" t="s">
        <v>1752</v>
      </c>
      <c r="J791">
        <v>38</v>
      </c>
      <c r="K791" t="s">
        <v>85</v>
      </c>
      <c r="L791" t="s">
        <v>86</v>
      </c>
      <c r="M791" t="s">
        <v>87</v>
      </c>
      <c r="N791">
        <v>2</v>
      </c>
      <c r="O791" s="1">
        <v>44509.844965277778</v>
      </c>
      <c r="P791" s="1">
        <v>44510.437731481485</v>
      </c>
      <c r="Q791">
        <v>50471</v>
      </c>
      <c r="R791">
        <v>744</v>
      </c>
      <c r="S791" t="b">
        <v>0</v>
      </c>
      <c r="T791" t="s">
        <v>88</v>
      </c>
      <c r="U791" t="b">
        <v>0</v>
      </c>
      <c r="V791" t="s">
        <v>153</v>
      </c>
      <c r="W791" s="1">
        <v>44510.206574074073</v>
      </c>
      <c r="X791">
        <v>515</v>
      </c>
      <c r="Y791">
        <v>37</v>
      </c>
      <c r="Z791">
        <v>0</v>
      </c>
      <c r="AA791">
        <v>37</v>
      </c>
      <c r="AB791">
        <v>0</v>
      </c>
      <c r="AC791">
        <v>15</v>
      </c>
      <c r="AD791">
        <v>1</v>
      </c>
      <c r="AE791">
        <v>0</v>
      </c>
      <c r="AF791">
        <v>0</v>
      </c>
      <c r="AG791">
        <v>0</v>
      </c>
      <c r="AH791" t="s">
        <v>1043</v>
      </c>
      <c r="AI791" s="1">
        <v>44510.437731481485</v>
      </c>
      <c r="AJ791">
        <v>216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</v>
      </c>
      <c r="AQ791">
        <v>0</v>
      </c>
      <c r="AR791">
        <v>0</v>
      </c>
      <c r="AS791">
        <v>0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>
      <c r="A792" t="s">
        <v>1753</v>
      </c>
      <c r="B792" t="s">
        <v>80</v>
      </c>
      <c r="C792" t="s">
        <v>1754</v>
      </c>
      <c r="D792" t="s">
        <v>82</v>
      </c>
      <c r="E792" s="2" t="str">
        <f>HYPERLINK("capsilon://?command=openfolder&amp;siteaddress=FAM.docvelocity-na8.net&amp;folderid=FX13411937-C059-C8D6-DB79-42B222FDF666","FX21114265")</f>
        <v>FX21114265</v>
      </c>
      <c r="F792" t="s">
        <v>19</v>
      </c>
      <c r="G792" t="s">
        <v>19</v>
      </c>
      <c r="H792" t="s">
        <v>83</v>
      </c>
      <c r="I792" t="s">
        <v>1755</v>
      </c>
      <c r="J792">
        <v>82</v>
      </c>
      <c r="K792" t="s">
        <v>85</v>
      </c>
      <c r="L792" t="s">
        <v>86</v>
      </c>
      <c r="M792" t="s">
        <v>87</v>
      </c>
      <c r="N792">
        <v>1</v>
      </c>
      <c r="O792" s="1">
        <v>44509.850914351853</v>
      </c>
      <c r="P792" s="1">
        <v>44510.220439814817</v>
      </c>
      <c r="Q792">
        <v>30745</v>
      </c>
      <c r="R792">
        <v>1182</v>
      </c>
      <c r="S792" t="b">
        <v>0</v>
      </c>
      <c r="T792" t="s">
        <v>88</v>
      </c>
      <c r="U792" t="b">
        <v>0</v>
      </c>
      <c r="V792" t="s">
        <v>190</v>
      </c>
      <c r="W792" s="1">
        <v>44510.220439814817</v>
      </c>
      <c r="X792">
        <v>985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82</v>
      </c>
      <c r="AE792">
        <v>70</v>
      </c>
      <c r="AF792">
        <v>0</v>
      </c>
      <c r="AG792">
        <v>5</v>
      </c>
      <c r="AH792" t="s">
        <v>88</v>
      </c>
      <c r="AI792" t="s">
        <v>88</v>
      </c>
      <c r="AJ792" t="s">
        <v>88</v>
      </c>
      <c r="AK792" t="s">
        <v>88</v>
      </c>
      <c r="AL792" t="s">
        <v>88</v>
      </c>
      <c r="AM792" t="s">
        <v>88</v>
      </c>
      <c r="AN792" t="s">
        <v>88</v>
      </c>
      <c r="AO792" t="s">
        <v>88</v>
      </c>
      <c r="AP792" t="s">
        <v>88</v>
      </c>
      <c r="AQ792" t="s">
        <v>88</v>
      </c>
      <c r="AR792" t="s">
        <v>88</v>
      </c>
      <c r="AS792" t="s">
        <v>88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>
      <c r="A793" t="s">
        <v>1756</v>
      </c>
      <c r="B793" t="s">
        <v>80</v>
      </c>
      <c r="C793" t="s">
        <v>1757</v>
      </c>
      <c r="D793" t="s">
        <v>82</v>
      </c>
      <c r="E793" s="2" t="str">
        <f>HYPERLINK("capsilon://?command=openfolder&amp;siteaddress=FAM.docvelocity-na8.net&amp;folderid=FX2130D042-748C-8303-261C-6F37E4F90F72","FX21114342")</f>
        <v>FX21114342</v>
      </c>
      <c r="F793" t="s">
        <v>19</v>
      </c>
      <c r="G793" t="s">
        <v>19</v>
      </c>
      <c r="H793" t="s">
        <v>83</v>
      </c>
      <c r="I793" t="s">
        <v>1758</v>
      </c>
      <c r="J793">
        <v>96</v>
      </c>
      <c r="K793" t="s">
        <v>85</v>
      </c>
      <c r="L793" t="s">
        <v>86</v>
      </c>
      <c r="M793" t="s">
        <v>87</v>
      </c>
      <c r="N793">
        <v>1</v>
      </c>
      <c r="O793" s="1">
        <v>44509.860243055555</v>
      </c>
      <c r="P793" s="1">
        <v>44510.236250000002</v>
      </c>
      <c r="Q793">
        <v>31432</v>
      </c>
      <c r="R793">
        <v>1055</v>
      </c>
      <c r="S793" t="b">
        <v>0</v>
      </c>
      <c r="T793" t="s">
        <v>88</v>
      </c>
      <c r="U793" t="b">
        <v>0</v>
      </c>
      <c r="V793" t="s">
        <v>190</v>
      </c>
      <c r="W793" s="1">
        <v>44510.236250000002</v>
      </c>
      <c r="X793">
        <v>798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96</v>
      </c>
      <c r="AE793">
        <v>84</v>
      </c>
      <c r="AF793">
        <v>0</v>
      </c>
      <c r="AG793">
        <v>5</v>
      </c>
      <c r="AH793" t="s">
        <v>88</v>
      </c>
      <c r="AI793" t="s">
        <v>88</v>
      </c>
      <c r="AJ793" t="s">
        <v>88</v>
      </c>
      <c r="AK793" t="s">
        <v>88</v>
      </c>
      <c r="AL793" t="s">
        <v>88</v>
      </c>
      <c r="AM793" t="s">
        <v>88</v>
      </c>
      <c r="AN793" t="s">
        <v>88</v>
      </c>
      <c r="AO793" t="s">
        <v>88</v>
      </c>
      <c r="AP793" t="s">
        <v>88</v>
      </c>
      <c r="AQ793" t="s">
        <v>88</v>
      </c>
      <c r="AR793" t="s">
        <v>88</v>
      </c>
      <c r="AS793" t="s">
        <v>88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>
      <c r="A794" t="s">
        <v>1759</v>
      </c>
      <c r="B794" t="s">
        <v>80</v>
      </c>
      <c r="C794" t="s">
        <v>1760</v>
      </c>
      <c r="D794" t="s">
        <v>82</v>
      </c>
      <c r="E794" s="2" t="str">
        <f>HYPERLINK("capsilon://?command=openfolder&amp;siteaddress=FAM.docvelocity-na8.net&amp;folderid=FX5240268C-F807-16FE-7DBF-2562297C2F69","FX21114716")</f>
        <v>FX21114716</v>
      </c>
      <c r="F794" t="s">
        <v>19</v>
      </c>
      <c r="G794" t="s">
        <v>19</v>
      </c>
      <c r="H794" t="s">
        <v>83</v>
      </c>
      <c r="I794" t="s">
        <v>1761</v>
      </c>
      <c r="J794">
        <v>153</v>
      </c>
      <c r="K794" t="s">
        <v>85</v>
      </c>
      <c r="L794" t="s">
        <v>86</v>
      </c>
      <c r="M794" t="s">
        <v>87</v>
      </c>
      <c r="N794">
        <v>1</v>
      </c>
      <c r="O794" s="1">
        <v>44509.873541666668</v>
      </c>
      <c r="P794" s="1">
        <v>44510.244652777779</v>
      </c>
      <c r="Q794">
        <v>31132</v>
      </c>
      <c r="R794">
        <v>932</v>
      </c>
      <c r="S794" t="b">
        <v>0</v>
      </c>
      <c r="T794" t="s">
        <v>88</v>
      </c>
      <c r="U794" t="b">
        <v>0</v>
      </c>
      <c r="V794" t="s">
        <v>190</v>
      </c>
      <c r="W794" s="1">
        <v>44510.244652777779</v>
      </c>
      <c r="X794">
        <v>726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153</v>
      </c>
      <c r="AE794">
        <v>129</v>
      </c>
      <c r="AF794">
        <v>0</v>
      </c>
      <c r="AG794">
        <v>7</v>
      </c>
      <c r="AH794" t="s">
        <v>88</v>
      </c>
      <c r="AI794" t="s">
        <v>88</v>
      </c>
      <c r="AJ794" t="s">
        <v>88</v>
      </c>
      <c r="AK794" t="s">
        <v>88</v>
      </c>
      <c r="AL794" t="s">
        <v>88</v>
      </c>
      <c r="AM794" t="s">
        <v>88</v>
      </c>
      <c r="AN794" t="s">
        <v>88</v>
      </c>
      <c r="AO794" t="s">
        <v>88</v>
      </c>
      <c r="AP794" t="s">
        <v>88</v>
      </c>
      <c r="AQ794" t="s">
        <v>88</v>
      </c>
      <c r="AR794" t="s">
        <v>88</v>
      </c>
      <c r="AS794" t="s">
        <v>88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>
      <c r="A795" t="s">
        <v>1762</v>
      </c>
      <c r="B795" t="s">
        <v>80</v>
      </c>
      <c r="C795" t="s">
        <v>1649</v>
      </c>
      <c r="D795" t="s">
        <v>82</v>
      </c>
      <c r="E795" s="2" t="str">
        <f>HYPERLINK("capsilon://?command=openfolder&amp;siteaddress=FAM.docvelocity-na8.net&amp;folderid=FX41C87174-6A8F-6384-80E7-A3C3E0F8A4A6","FX211013945")</f>
        <v>FX211013945</v>
      </c>
      <c r="F795" t="s">
        <v>19</v>
      </c>
      <c r="G795" t="s">
        <v>19</v>
      </c>
      <c r="H795" t="s">
        <v>83</v>
      </c>
      <c r="I795" t="s">
        <v>1763</v>
      </c>
      <c r="J795">
        <v>28</v>
      </c>
      <c r="K795" t="s">
        <v>85</v>
      </c>
      <c r="L795" t="s">
        <v>86</v>
      </c>
      <c r="M795" t="s">
        <v>87</v>
      </c>
      <c r="N795">
        <v>2</v>
      </c>
      <c r="O795" s="1">
        <v>44509.892210648148</v>
      </c>
      <c r="P795" s="1">
        <v>44510.440254629626</v>
      </c>
      <c r="Q795">
        <v>46773</v>
      </c>
      <c r="R795">
        <v>578</v>
      </c>
      <c r="S795" t="b">
        <v>0</v>
      </c>
      <c r="T795" t="s">
        <v>88</v>
      </c>
      <c r="U795" t="b">
        <v>0</v>
      </c>
      <c r="V795" t="s">
        <v>388</v>
      </c>
      <c r="W795" s="1">
        <v>44510.206793981481</v>
      </c>
      <c r="X795">
        <v>361</v>
      </c>
      <c r="Y795">
        <v>21</v>
      </c>
      <c r="Z795">
        <v>0</v>
      </c>
      <c r="AA795">
        <v>21</v>
      </c>
      <c r="AB795">
        <v>0</v>
      </c>
      <c r="AC795">
        <v>3</v>
      </c>
      <c r="AD795">
        <v>7</v>
      </c>
      <c r="AE795">
        <v>0</v>
      </c>
      <c r="AF795">
        <v>0</v>
      </c>
      <c r="AG795">
        <v>0</v>
      </c>
      <c r="AH795" t="s">
        <v>1043</v>
      </c>
      <c r="AI795" s="1">
        <v>44510.440254629626</v>
      </c>
      <c r="AJ795">
        <v>217</v>
      </c>
      <c r="AK795">
        <v>2</v>
      </c>
      <c r="AL795">
        <v>0</v>
      </c>
      <c r="AM795">
        <v>2</v>
      </c>
      <c r="AN795">
        <v>0</v>
      </c>
      <c r="AO795">
        <v>1</v>
      </c>
      <c r="AP795">
        <v>5</v>
      </c>
      <c r="AQ795">
        <v>0</v>
      </c>
      <c r="AR795">
        <v>0</v>
      </c>
      <c r="AS795">
        <v>0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>
      <c r="A796" t="s">
        <v>1764</v>
      </c>
      <c r="B796" t="s">
        <v>80</v>
      </c>
      <c r="C796" t="s">
        <v>1649</v>
      </c>
      <c r="D796" t="s">
        <v>82</v>
      </c>
      <c r="E796" s="2" t="str">
        <f>HYPERLINK("capsilon://?command=openfolder&amp;siteaddress=FAM.docvelocity-na8.net&amp;folderid=FX41C87174-6A8F-6384-80E7-A3C3E0F8A4A6","FX211013945")</f>
        <v>FX211013945</v>
      </c>
      <c r="F796" t="s">
        <v>19</v>
      </c>
      <c r="G796" t="s">
        <v>19</v>
      </c>
      <c r="H796" t="s">
        <v>83</v>
      </c>
      <c r="I796" t="s">
        <v>1765</v>
      </c>
      <c r="J796">
        <v>28</v>
      </c>
      <c r="K796" t="s">
        <v>85</v>
      </c>
      <c r="L796" t="s">
        <v>86</v>
      </c>
      <c r="M796" t="s">
        <v>87</v>
      </c>
      <c r="N796">
        <v>2</v>
      </c>
      <c r="O796" s="1">
        <v>44509.892280092594</v>
      </c>
      <c r="P796" s="1">
        <v>44510.441851851851</v>
      </c>
      <c r="Q796">
        <v>46807</v>
      </c>
      <c r="R796">
        <v>676</v>
      </c>
      <c r="S796" t="b">
        <v>0</v>
      </c>
      <c r="T796" t="s">
        <v>88</v>
      </c>
      <c r="U796" t="b">
        <v>0</v>
      </c>
      <c r="V796" t="s">
        <v>89</v>
      </c>
      <c r="W796" s="1">
        <v>44510.208831018521</v>
      </c>
      <c r="X796">
        <v>322</v>
      </c>
      <c r="Y796">
        <v>21</v>
      </c>
      <c r="Z796">
        <v>0</v>
      </c>
      <c r="AA796">
        <v>21</v>
      </c>
      <c r="AB796">
        <v>0</v>
      </c>
      <c r="AC796">
        <v>21</v>
      </c>
      <c r="AD796">
        <v>7</v>
      </c>
      <c r="AE796">
        <v>0</v>
      </c>
      <c r="AF796">
        <v>0</v>
      </c>
      <c r="AG796">
        <v>0</v>
      </c>
      <c r="AH796" t="s">
        <v>106</v>
      </c>
      <c r="AI796" s="1">
        <v>44510.441851851851</v>
      </c>
      <c r="AJ796">
        <v>354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0</v>
      </c>
      <c r="AR796">
        <v>0</v>
      </c>
      <c r="AS796">
        <v>0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>
      <c r="A797" t="s">
        <v>1766</v>
      </c>
      <c r="B797" t="s">
        <v>80</v>
      </c>
      <c r="C797" t="s">
        <v>1649</v>
      </c>
      <c r="D797" t="s">
        <v>82</v>
      </c>
      <c r="E797" s="2" t="str">
        <f>HYPERLINK("capsilon://?command=openfolder&amp;siteaddress=FAM.docvelocity-na8.net&amp;folderid=FX41C87174-6A8F-6384-80E7-A3C3E0F8A4A6","FX211013945")</f>
        <v>FX211013945</v>
      </c>
      <c r="F797" t="s">
        <v>19</v>
      </c>
      <c r="G797" t="s">
        <v>19</v>
      </c>
      <c r="H797" t="s">
        <v>83</v>
      </c>
      <c r="I797" t="s">
        <v>1767</v>
      </c>
      <c r="J797">
        <v>28</v>
      </c>
      <c r="K797" t="s">
        <v>85</v>
      </c>
      <c r="L797" t="s">
        <v>86</v>
      </c>
      <c r="M797" t="s">
        <v>87</v>
      </c>
      <c r="N797">
        <v>2</v>
      </c>
      <c r="O797" s="1">
        <v>44509.892766203702</v>
      </c>
      <c r="P797" s="1">
        <v>44510.442152777781</v>
      </c>
      <c r="Q797">
        <v>46961</v>
      </c>
      <c r="R797">
        <v>506</v>
      </c>
      <c r="S797" t="b">
        <v>0</v>
      </c>
      <c r="T797" t="s">
        <v>88</v>
      </c>
      <c r="U797" t="b">
        <v>0</v>
      </c>
      <c r="V797" t="s">
        <v>388</v>
      </c>
      <c r="W797" s="1">
        <v>44510.209282407406</v>
      </c>
      <c r="X797">
        <v>214</v>
      </c>
      <c r="Y797">
        <v>21</v>
      </c>
      <c r="Z797">
        <v>0</v>
      </c>
      <c r="AA797">
        <v>21</v>
      </c>
      <c r="AB797">
        <v>0</v>
      </c>
      <c r="AC797">
        <v>7</v>
      </c>
      <c r="AD797">
        <v>7</v>
      </c>
      <c r="AE797">
        <v>0</v>
      </c>
      <c r="AF797">
        <v>0</v>
      </c>
      <c r="AG797">
        <v>0</v>
      </c>
      <c r="AH797" t="s">
        <v>99</v>
      </c>
      <c r="AI797" s="1">
        <v>44510.442152777781</v>
      </c>
      <c r="AJ797">
        <v>292</v>
      </c>
      <c r="AK797">
        <v>2</v>
      </c>
      <c r="AL797">
        <v>0</v>
      </c>
      <c r="AM797">
        <v>2</v>
      </c>
      <c r="AN797">
        <v>0</v>
      </c>
      <c r="AO797">
        <v>3</v>
      </c>
      <c r="AP797">
        <v>5</v>
      </c>
      <c r="AQ797">
        <v>0</v>
      </c>
      <c r="AR797">
        <v>0</v>
      </c>
      <c r="AS797">
        <v>0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>
      <c r="A798" t="s">
        <v>1768</v>
      </c>
      <c r="B798" t="s">
        <v>80</v>
      </c>
      <c r="C798" t="s">
        <v>1649</v>
      </c>
      <c r="D798" t="s">
        <v>82</v>
      </c>
      <c r="E798" s="2" t="str">
        <f>HYPERLINK("capsilon://?command=openfolder&amp;siteaddress=FAM.docvelocity-na8.net&amp;folderid=FX41C87174-6A8F-6384-80E7-A3C3E0F8A4A6","FX211013945")</f>
        <v>FX211013945</v>
      </c>
      <c r="F798" t="s">
        <v>19</v>
      </c>
      <c r="G798" t="s">
        <v>19</v>
      </c>
      <c r="H798" t="s">
        <v>83</v>
      </c>
      <c r="I798" t="s">
        <v>1769</v>
      </c>
      <c r="J798">
        <v>28</v>
      </c>
      <c r="K798" t="s">
        <v>85</v>
      </c>
      <c r="L798" t="s">
        <v>86</v>
      </c>
      <c r="M798" t="s">
        <v>87</v>
      </c>
      <c r="N798">
        <v>2</v>
      </c>
      <c r="O798" s="1">
        <v>44509.893310185187</v>
      </c>
      <c r="P798" s="1">
        <v>44510.442615740743</v>
      </c>
      <c r="Q798">
        <v>47131</v>
      </c>
      <c r="R798">
        <v>329</v>
      </c>
      <c r="S798" t="b">
        <v>0</v>
      </c>
      <c r="T798" t="s">
        <v>88</v>
      </c>
      <c r="U798" t="b">
        <v>0</v>
      </c>
      <c r="V798" t="s">
        <v>89</v>
      </c>
      <c r="W798" s="1">
        <v>44510.210277777776</v>
      </c>
      <c r="X798">
        <v>125</v>
      </c>
      <c r="Y798">
        <v>21</v>
      </c>
      <c r="Z798">
        <v>0</v>
      </c>
      <c r="AA798">
        <v>21</v>
      </c>
      <c r="AB798">
        <v>0</v>
      </c>
      <c r="AC798">
        <v>13</v>
      </c>
      <c r="AD798">
        <v>7</v>
      </c>
      <c r="AE798">
        <v>0</v>
      </c>
      <c r="AF798">
        <v>0</v>
      </c>
      <c r="AG798">
        <v>0</v>
      </c>
      <c r="AH798" t="s">
        <v>1043</v>
      </c>
      <c r="AI798" s="1">
        <v>44510.442615740743</v>
      </c>
      <c r="AJ798">
        <v>204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>
      <c r="A799" t="s">
        <v>1770</v>
      </c>
      <c r="B799" t="s">
        <v>80</v>
      </c>
      <c r="C799" t="s">
        <v>1771</v>
      </c>
      <c r="D799" t="s">
        <v>82</v>
      </c>
      <c r="E799" s="2" t="str">
        <f>HYPERLINK("capsilon://?command=openfolder&amp;siteaddress=FAM.docvelocity-na8.net&amp;folderid=FX54F50AB3-8269-80B1-2938-EFA4F4FB777B","FX21114833")</f>
        <v>FX21114833</v>
      </c>
      <c r="F799" t="s">
        <v>19</v>
      </c>
      <c r="G799" t="s">
        <v>19</v>
      </c>
      <c r="H799" t="s">
        <v>83</v>
      </c>
      <c r="I799" t="s">
        <v>1772</v>
      </c>
      <c r="J799">
        <v>217</v>
      </c>
      <c r="K799" t="s">
        <v>85</v>
      </c>
      <c r="L799" t="s">
        <v>86</v>
      </c>
      <c r="M799" t="s">
        <v>87</v>
      </c>
      <c r="N799">
        <v>1</v>
      </c>
      <c r="O799" s="1">
        <v>44509.927233796298</v>
      </c>
      <c r="P799" s="1">
        <v>44510.25204861111</v>
      </c>
      <c r="Q799">
        <v>27300</v>
      </c>
      <c r="R799">
        <v>764</v>
      </c>
      <c r="S799" t="b">
        <v>0</v>
      </c>
      <c r="T799" t="s">
        <v>88</v>
      </c>
      <c r="U799" t="b">
        <v>0</v>
      </c>
      <c r="V799" t="s">
        <v>190</v>
      </c>
      <c r="W799" s="1">
        <v>44510.25204861111</v>
      </c>
      <c r="X799">
        <v>638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217</v>
      </c>
      <c r="AE799">
        <v>193</v>
      </c>
      <c r="AF799">
        <v>0</v>
      </c>
      <c r="AG799">
        <v>6</v>
      </c>
      <c r="AH799" t="s">
        <v>88</v>
      </c>
      <c r="AI799" t="s">
        <v>88</v>
      </c>
      <c r="AJ799" t="s">
        <v>88</v>
      </c>
      <c r="AK799" t="s">
        <v>88</v>
      </c>
      <c r="AL799" t="s">
        <v>88</v>
      </c>
      <c r="AM799" t="s">
        <v>88</v>
      </c>
      <c r="AN799" t="s">
        <v>88</v>
      </c>
      <c r="AO799" t="s">
        <v>88</v>
      </c>
      <c r="AP799" t="s">
        <v>88</v>
      </c>
      <c r="AQ799" t="s">
        <v>88</v>
      </c>
      <c r="AR799" t="s">
        <v>88</v>
      </c>
      <c r="AS799" t="s">
        <v>88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>
      <c r="A800" t="s">
        <v>1773</v>
      </c>
      <c r="B800" t="s">
        <v>80</v>
      </c>
      <c r="C800" t="s">
        <v>1629</v>
      </c>
      <c r="D800" t="s">
        <v>82</v>
      </c>
      <c r="E800" s="2" t="str">
        <f>HYPERLINK("capsilon://?command=openfolder&amp;siteaddress=FAM.docvelocity-na8.net&amp;folderid=FX7B0E6CD1-D2E1-0A7B-D1D5-8ACF66BEB39D","FX21111398")</f>
        <v>FX21111398</v>
      </c>
      <c r="F800" t="s">
        <v>19</v>
      </c>
      <c r="G800" t="s">
        <v>19</v>
      </c>
      <c r="H800" t="s">
        <v>83</v>
      </c>
      <c r="I800" t="s">
        <v>1774</v>
      </c>
      <c r="J800">
        <v>44</v>
      </c>
      <c r="K800" t="s">
        <v>85</v>
      </c>
      <c r="L800" t="s">
        <v>86</v>
      </c>
      <c r="M800" t="s">
        <v>87</v>
      </c>
      <c r="N800">
        <v>2</v>
      </c>
      <c r="O800" s="1">
        <v>44510.042187500003</v>
      </c>
      <c r="P800" s="1">
        <v>44510.445243055554</v>
      </c>
      <c r="Q800">
        <v>33924</v>
      </c>
      <c r="R800">
        <v>900</v>
      </c>
      <c r="S800" t="b">
        <v>0</v>
      </c>
      <c r="T800" t="s">
        <v>88</v>
      </c>
      <c r="U800" t="b">
        <v>0</v>
      </c>
      <c r="V800" t="s">
        <v>388</v>
      </c>
      <c r="W800" s="1">
        <v>44510.216550925928</v>
      </c>
      <c r="X800">
        <v>608</v>
      </c>
      <c r="Y800">
        <v>39</v>
      </c>
      <c r="Z800">
        <v>0</v>
      </c>
      <c r="AA800">
        <v>39</v>
      </c>
      <c r="AB800">
        <v>0</v>
      </c>
      <c r="AC800">
        <v>14</v>
      </c>
      <c r="AD800">
        <v>5</v>
      </c>
      <c r="AE800">
        <v>0</v>
      </c>
      <c r="AF800">
        <v>0</v>
      </c>
      <c r="AG800">
        <v>0</v>
      </c>
      <c r="AH800" t="s">
        <v>106</v>
      </c>
      <c r="AI800" s="1">
        <v>44510.445243055554</v>
      </c>
      <c r="AJ800">
        <v>292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5</v>
      </c>
      <c r="AQ800">
        <v>0</v>
      </c>
      <c r="AR800">
        <v>0</v>
      </c>
      <c r="AS800">
        <v>0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>
      <c r="A801" t="s">
        <v>1775</v>
      </c>
      <c r="B801" t="s">
        <v>80</v>
      </c>
      <c r="C801" t="s">
        <v>1629</v>
      </c>
      <c r="D801" t="s">
        <v>82</v>
      </c>
      <c r="E801" s="2" t="str">
        <f>HYPERLINK("capsilon://?command=openfolder&amp;siteaddress=FAM.docvelocity-na8.net&amp;folderid=FX7B0E6CD1-D2E1-0A7B-D1D5-8ACF66BEB39D","FX21111398")</f>
        <v>FX21111398</v>
      </c>
      <c r="F801" t="s">
        <v>19</v>
      </c>
      <c r="G801" t="s">
        <v>19</v>
      </c>
      <c r="H801" t="s">
        <v>83</v>
      </c>
      <c r="I801" t="s">
        <v>1776</v>
      </c>
      <c r="J801">
        <v>44</v>
      </c>
      <c r="K801" t="s">
        <v>85</v>
      </c>
      <c r="L801" t="s">
        <v>86</v>
      </c>
      <c r="M801" t="s">
        <v>87</v>
      </c>
      <c r="N801">
        <v>2</v>
      </c>
      <c r="O801" s="1">
        <v>44510.042395833334</v>
      </c>
      <c r="P801" s="1">
        <v>44510.445856481485</v>
      </c>
      <c r="Q801">
        <v>34381</v>
      </c>
      <c r="R801">
        <v>478</v>
      </c>
      <c r="S801" t="b">
        <v>0</v>
      </c>
      <c r="T801" t="s">
        <v>88</v>
      </c>
      <c r="U801" t="b">
        <v>0</v>
      </c>
      <c r="V801" t="s">
        <v>89</v>
      </c>
      <c r="W801" s="1">
        <v>44510.21261574074</v>
      </c>
      <c r="X801">
        <v>159</v>
      </c>
      <c r="Y801">
        <v>39</v>
      </c>
      <c r="Z801">
        <v>0</v>
      </c>
      <c r="AA801">
        <v>39</v>
      </c>
      <c r="AB801">
        <v>0</v>
      </c>
      <c r="AC801">
        <v>26</v>
      </c>
      <c r="AD801">
        <v>5</v>
      </c>
      <c r="AE801">
        <v>0</v>
      </c>
      <c r="AF801">
        <v>0</v>
      </c>
      <c r="AG801">
        <v>0</v>
      </c>
      <c r="AH801" t="s">
        <v>99</v>
      </c>
      <c r="AI801" s="1">
        <v>44510.445856481485</v>
      </c>
      <c r="AJ801">
        <v>319</v>
      </c>
      <c r="AK801">
        <v>1</v>
      </c>
      <c r="AL801">
        <v>0</v>
      </c>
      <c r="AM801">
        <v>1</v>
      </c>
      <c r="AN801">
        <v>0</v>
      </c>
      <c r="AO801">
        <v>1</v>
      </c>
      <c r="AP801">
        <v>4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>
      <c r="A802" t="s">
        <v>1777</v>
      </c>
      <c r="B802" t="s">
        <v>80</v>
      </c>
      <c r="C802" t="s">
        <v>1778</v>
      </c>
      <c r="D802" t="s">
        <v>82</v>
      </c>
      <c r="E802" s="2" t="str">
        <f>HYPERLINK("capsilon://?command=openfolder&amp;siteaddress=FAM.docvelocity-na8.net&amp;folderid=FX46633A9A-FC66-6FC3-0ED8-FAE3C62880EC","FX21113084")</f>
        <v>FX21113084</v>
      </c>
      <c r="F802" t="s">
        <v>19</v>
      </c>
      <c r="G802" t="s">
        <v>19</v>
      </c>
      <c r="H802" t="s">
        <v>83</v>
      </c>
      <c r="I802" t="s">
        <v>1779</v>
      </c>
      <c r="J802">
        <v>111</v>
      </c>
      <c r="K802" t="s">
        <v>85</v>
      </c>
      <c r="L802" t="s">
        <v>86</v>
      </c>
      <c r="M802" t="s">
        <v>87</v>
      </c>
      <c r="N802">
        <v>1</v>
      </c>
      <c r="O802" s="1">
        <v>44510.049675925926</v>
      </c>
      <c r="P802" s="1">
        <v>44510.26903935185</v>
      </c>
      <c r="Q802">
        <v>17173</v>
      </c>
      <c r="R802">
        <v>1780</v>
      </c>
      <c r="S802" t="b">
        <v>0</v>
      </c>
      <c r="T802" t="s">
        <v>88</v>
      </c>
      <c r="U802" t="b">
        <v>0</v>
      </c>
      <c r="V802" t="s">
        <v>190</v>
      </c>
      <c r="W802" s="1">
        <v>44510.26903935185</v>
      </c>
      <c r="X802">
        <v>1467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111</v>
      </c>
      <c r="AE802">
        <v>99</v>
      </c>
      <c r="AF802">
        <v>0</v>
      </c>
      <c r="AG802">
        <v>4</v>
      </c>
      <c r="AH802" t="s">
        <v>88</v>
      </c>
      <c r="AI802" t="s">
        <v>88</v>
      </c>
      <c r="AJ802" t="s">
        <v>88</v>
      </c>
      <c r="AK802" t="s">
        <v>88</v>
      </c>
      <c r="AL802" t="s">
        <v>88</v>
      </c>
      <c r="AM802" t="s">
        <v>88</v>
      </c>
      <c r="AN802" t="s">
        <v>88</v>
      </c>
      <c r="AO802" t="s">
        <v>88</v>
      </c>
      <c r="AP802" t="s">
        <v>88</v>
      </c>
      <c r="AQ802" t="s">
        <v>88</v>
      </c>
      <c r="AR802" t="s">
        <v>88</v>
      </c>
      <c r="AS802" t="s">
        <v>88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>
      <c r="A803" t="s">
        <v>1780</v>
      </c>
      <c r="B803" t="s">
        <v>80</v>
      </c>
      <c r="C803" t="s">
        <v>1591</v>
      </c>
      <c r="D803" t="s">
        <v>82</v>
      </c>
      <c r="E803" s="2" t="str">
        <f>HYPERLINK("capsilon://?command=openfolder&amp;siteaddress=FAM.docvelocity-na8.net&amp;folderid=FXD728102A-1DC5-01FD-6B9D-490FCC538F64","FX21114173")</f>
        <v>FX21114173</v>
      </c>
      <c r="F803" t="s">
        <v>19</v>
      </c>
      <c r="G803" t="s">
        <v>19</v>
      </c>
      <c r="H803" t="s">
        <v>83</v>
      </c>
      <c r="I803" t="s">
        <v>1781</v>
      </c>
      <c r="J803">
        <v>32</v>
      </c>
      <c r="K803" t="s">
        <v>85</v>
      </c>
      <c r="L803" t="s">
        <v>86</v>
      </c>
      <c r="M803" t="s">
        <v>87</v>
      </c>
      <c r="N803">
        <v>2</v>
      </c>
      <c r="O803" s="1">
        <v>44510.051539351851</v>
      </c>
      <c r="P803" s="1">
        <v>44510.446064814816</v>
      </c>
      <c r="Q803">
        <v>32584</v>
      </c>
      <c r="R803">
        <v>1503</v>
      </c>
      <c r="S803" t="b">
        <v>0</v>
      </c>
      <c r="T803" t="s">
        <v>88</v>
      </c>
      <c r="U803" t="b">
        <v>0</v>
      </c>
      <c r="V803" t="s">
        <v>89</v>
      </c>
      <c r="W803" s="1">
        <v>44510.226979166669</v>
      </c>
      <c r="X803">
        <v>1205</v>
      </c>
      <c r="Y803">
        <v>57</v>
      </c>
      <c r="Z803">
        <v>0</v>
      </c>
      <c r="AA803">
        <v>57</v>
      </c>
      <c r="AB803">
        <v>0</v>
      </c>
      <c r="AC803">
        <v>43</v>
      </c>
      <c r="AD803">
        <v>-25</v>
      </c>
      <c r="AE803">
        <v>0</v>
      </c>
      <c r="AF803">
        <v>0</v>
      </c>
      <c r="AG803">
        <v>0</v>
      </c>
      <c r="AH803" t="s">
        <v>1043</v>
      </c>
      <c r="AI803" s="1">
        <v>44510.446064814816</v>
      </c>
      <c r="AJ803">
        <v>298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-25</v>
      </c>
      <c r="AQ803">
        <v>0</v>
      </c>
      <c r="AR803">
        <v>0</v>
      </c>
      <c r="AS803">
        <v>0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>
      <c r="A804" t="s">
        <v>1782</v>
      </c>
      <c r="B804" t="s">
        <v>80</v>
      </c>
      <c r="C804" t="s">
        <v>1591</v>
      </c>
      <c r="D804" t="s">
        <v>82</v>
      </c>
      <c r="E804" s="2" t="str">
        <f>HYPERLINK("capsilon://?command=openfolder&amp;siteaddress=FAM.docvelocity-na8.net&amp;folderid=FXD728102A-1DC5-01FD-6B9D-490FCC538F64","FX21114173")</f>
        <v>FX21114173</v>
      </c>
      <c r="F804" t="s">
        <v>19</v>
      </c>
      <c r="G804" t="s">
        <v>19</v>
      </c>
      <c r="H804" t="s">
        <v>83</v>
      </c>
      <c r="I804" t="s">
        <v>1783</v>
      </c>
      <c r="J804">
        <v>32</v>
      </c>
      <c r="K804" t="s">
        <v>85</v>
      </c>
      <c r="L804" t="s">
        <v>86</v>
      </c>
      <c r="M804" t="s">
        <v>87</v>
      </c>
      <c r="N804">
        <v>2</v>
      </c>
      <c r="O804" s="1">
        <v>44510.051701388889</v>
      </c>
      <c r="P804" s="1">
        <v>44510.477847222224</v>
      </c>
      <c r="Q804">
        <v>34352</v>
      </c>
      <c r="R804">
        <v>2467</v>
      </c>
      <c r="S804" t="b">
        <v>0</v>
      </c>
      <c r="T804" t="s">
        <v>88</v>
      </c>
      <c r="U804" t="b">
        <v>0</v>
      </c>
      <c r="V804" t="s">
        <v>388</v>
      </c>
      <c r="W804" s="1">
        <v>44510.233981481484</v>
      </c>
      <c r="X804">
        <v>1384</v>
      </c>
      <c r="Y804">
        <v>64</v>
      </c>
      <c r="Z804">
        <v>0</v>
      </c>
      <c r="AA804">
        <v>64</v>
      </c>
      <c r="AB804">
        <v>0</v>
      </c>
      <c r="AC804">
        <v>54</v>
      </c>
      <c r="AD804">
        <v>-32</v>
      </c>
      <c r="AE804">
        <v>0</v>
      </c>
      <c r="AF804">
        <v>0</v>
      </c>
      <c r="AG804">
        <v>0</v>
      </c>
      <c r="AH804" t="s">
        <v>1043</v>
      </c>
      <c r="AI804" s="1">
        <v>44510.477847222224</v>
      </c>
      <c r="AJ804">
        <v>1010</v>
      </c>
      <c r="AK804">
        <v>16</v>
      </c>
      <c r="AL804">
        <v>0</v>
      </c>
      <c r="AM804">
        <v>16</v>
      </c>
      <c r="AN804">
        <v>0</v>
      </c>
      <c r="AO804">
        <v>41</v>
      </c>
      <c r="AP804">
        <v>-48</v>
      </c>
      <c r="AQ804">
        <v>0</v>
      </c>
      <c r="AR804">
        <v>0</v>
      </c>
      <c r="AS804">
        <v>0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>
      <c r="A805" t="s">
        <v>1784</v>
      </c>
      <c r="B805" t="s">
        <v>80</v>
      </c>
      <c r="C805" t="s">
        <v>1785</v>
      </c>
      <c r="D805" t="s">
        <v>82</v>
      </c>
      <c r="E805" s="2" t="str">
        <f>HYPERLINK("capsilon://?command=openfolder&amp;siteaddress=FAM.docvelocity-na8.net&amp;folderid=FXEEBEDC5F-EC86-CEC9-FCCD-B2C7908AE836","FX21114994")</f>
        <v>FX21114994</v>
      </c>
      <c r="F805" t="s">
        <v>19</v>
      </c>
      <c r="G805" t="s">
        <v>19</v>
      </c>
      <c r="H805" t="s">
        <v>83</v>
      </c>
      <c r="I805" t="s">
        <v>1786</v>
      </c>
      <c r="J805">
        <v>344</v>
      </c>
      <c r="K805" t="s">
        <v>85</v>
      </c>
      <c r="L805" t="s">
        <v>86</v>
      </c>
      <c r="M805" t="s">
        <v>87</v>
      </c>
      <c r="N805">
        <v>1</v>
      </c>
      <c r="O805" s="1">
        <v>44510.063564814816</v>
      </c>
      <c r="P805" s="1">
        <v>44510.274988425925</v>
      </c>
      <c r="Q805">
        <v>17598</v>
      </c>
      <c r="R805">
        <v>669</v>
      </c>
      <c r="S805" t="b">
        <v>0</v>
      </c>
      <c r="T805" t="s">
        <v>88</v>
      </c>
      <c r="U805" t="b">
        <v>0</v>
      </c>
      <c r="V805" t="s">
        <v>190</v>
      </c>
      <c r="W805" s="1">
        <v>44510.274988425925</v>
      </c>
      <c r="X805">
        <v>513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344</v>
      </c>
      <c r="AE805">
        <v>0</v>
      </c>
      <c r="AF805">
        <v>0</v>
      </c>
      <c r="AG805">
        <v>10</v>
      </c>
      <c r="AH805" t="s">
        <v>88</v>
      </c>
      <c r="AI805" t="s">
        <v>88</v>
      </c>
      <c r="AJ805" t="s">
        <v>88</v>
      </c>
      <c r="AK805" t="s">
        <v>88</v>
      </c>
      <c r="AL805" t="s">
        <v>88</v>
      </c>
      <c r="AM805" t="s">
        <v>88</v>
      </c>
      <c r="AN805" t="s">
        <v>88</v>
      </c>
      <c r="AO805" t="s">
        <v>88</v>
      </c>
      <c r="AP805" t="s">
        <v>88</v>
      </c>
      <c r="AQ805" t="s">
        <v>88</v>
      </c>
      <c r="AR805" t="s">
        <v>88</v>
      </c>
      <c r="AS805" t="s">
        <v>88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>
      <c r="A806" t="s">
        <v>1787</v>
      </c>
      <c r="B806" t="s">
        <v>80</v>
      </c>
      <c r="C806" t="s">
        <v>1788</v>
      </c>
      <c r="D806" t="s">
        <v>82</v>
      </c>
      <c r="E806" s="2" t="str">
        <f>HYPERLINK("capsilon://?command=openfolder&amp;siteaddress=FAM.docvelocity-na8.net&amp;folderid=FX462B7AC7-E921-0408-1430-6ED18F09C156","FX21114978")</f>
        <v>FX21114978</v>
      </c>
      <c r="F806" t="s">
        <v>19</v>
      </c>
      <c r="G806" t="s">
        <v>19</v>
      </c>
      <c r="H806" t="s">
        <v>83</v>
      </c>
      <c r="I806" t="s">
        <v>1789</v>
      </c>
      <c r="J806">
        <v>119</v>
      </c>
      <c r="K806" t="s">
        <v>85</v>
      </c>
      <c r="L806" t="s">
        <v>86</v>
      </c>
      <c r="M806" t="s">
        <v>87</v>
      </c>
      <c r="N806">
        <v>1</v>
      </c>
      <c r="O806" s="1">
        <v>44510.065578703703</v>
      </c>
      <c r="P806" s="1">
        <v>44510.293136574073</v>
      </c>
      <c r="Q806">
        <v>18520</v>
      </c>
      <c r="R806">
        <v>1141</v>
      </c>
      <c r="S806" t="b">
        <v>0</v>
      </c>
      <c r="T806" t="s">
        <v>88</v>
      </c>
      <c r="U806" t="b">
        <v>0</v>
      </c>
      <c r="V806" t="s">
        <v>190</v>
      </c>
      <c r="W806" s="1">
        <v>44510.293136574073</v>
      </c>
      <c r="X806">
        <v>1043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119</v>
      </c>
      <c r="AE806">
        <v>107</v>
      </c>
      <c r="AF806">
        <v>0</v>
      </c>
      <c r="AG806">
        <v>4</v>
      </c>
      <c r="AH806" t="s">
        <v>88</v>
      </c>
      <c r="AI806" t="s">
        <v>88</v>
      </c>
      <c r="AJ806" t="s">
        <v>88</v>
      </c>
      <c r="AK806" t="s">
        <v>88</v>
      </c>
      <c r="AL806" t="s">
        <v>88</v>
      </c>
      <c r="AM806" t="s">
        <v>88</v>
      </c>
      <c r="AN806" t="s">
        <v>88</v>
      </c>
      <c r="AO806" t="s">
        <v>88</v>
      </c>
      <c r="AP806" t="s">
        <v>88</v>
      </c>
      <c r="AQ806" t="s">
        <v>88</v>
      </c>
      <c r="AR806" t="s">
        <v>88</v>
      </c>
      <c r="AS806" t="s">
        <v>88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>
      <c r="A807" t="s">
        <v>1790</v>
      </c>
      <c r="B807" t="s">
        <v>80</v>
      </c>
      <c r="C807" t="s">
        <v>1723</v>
      </c>
      <c r="D807" t="s">
        <v>82</v>
      </c>
      <c r="E807" s="2" t="str">
        <f>HYPERLINK("capsilon://?command=openfolder&amp;siteaddress=FAM.docvelocity-na8.net&amp;folderid=FXA134F4FF-C91C-1835-39AC-D45CE87D97DB","FX21114344")</f>
        <v>FX21114344</v>
      </c>
      <c r="F807" t="s">
        <v>19</v>
      </c>
      <c r="G807" t="s">
        <v>19</v>
      </c>
      <c r="H807" t="s">
        <v>83</v>
      </c>
      <c r="I807" t="s">
        <v>1724</v>
      </c>
      <c r="J807">
        <v>313</v>
      </c>
      <c r="K807" t="s">
        <v>85</v>
      </c>
      <c r="L807" t="s">
        <v>86</v>
      </c>
      <c r="M807" t="s">
        <v>87</v>
      </c>
      <c r="N807">
        <v>2</v>
      </c>
      <c r="O807" s="1">
        <v>44510.161643518521</v>
      </c>
      <c r="P807" s="1">
        <v>44510.294421296298</v>
      </c>
      <c r="Q807">
        <v>6655</v>
      </c>
      <c r="R807">
        <v>4817</v>
      </c>
      <c r="S807" t="b">
        <v>0</v>
      </c>
      <c r="T807" t="s">
        <v>88</v>
      </c>
      <c r="U807" t="b">
        <v>1</v>
      </c>
      <c r="V807" t="s">
        <v>153</v>
      </c>
      <c r="W807" s="1">
        <v>44510.179861111108</v>
      </c>
      <c r="X807">
        <v>1520</v>
      </c>
      <c r="Y807">
        <v>269</v>
      </c>
      <c r="Z807">
        <v>0</v>
      </c>
      <c r="AA807">
        <v>269</v>
      </c>
      <c r="AB807">
        <v>0</v>
      </c>
      <c r="AC807">
        <v>53</v>
      </c>
      <c r="AD807">
        <v>44</v>
      </c>
      <c r="AE807">
        <v>0</v>
      </c>
      <c r="AF807">
        <v>0</v>
      </c>
      <c r="AG807">
        <v>0</v>
      </c>
      <c r="AH807" t="s">
        <v>1043</v>
      </c>
      <c r="AI807" s="1">
        <v>44510.294421296298</v>
      </c>
      <c r="AJ807">
        <v>19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44</v>
      </c>
      <c r="AQ807">
        <v>0</v>
      </c>
      <c r="AR807">
        <v>0</v>
      </c>
      <c r="AS807">
        <v>0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>
      <c r="A808" t="s">
        <v>1791</v>
      </c>
      <c r="B808" t="s">
        <v>80</v>
      </c>
      <c r="C808" t="s">
        <v>1726</v>
      </c>
      <c r="D808" t="s">
        <v>82</v>
      </c>
      <c r="E808" s="2" t="str">
        <f>HYPERLINK("capsilon://?command=openfolder&amp;siteaddress=FAM.docvelocity-na8.net&amp;folderid=FX6E442BBE-32B8-64A8-3D2C-335015771961","FX21114694")</f>
        <v>FX21114694</v>
      </c>
      <c r="F808" t="s">
        <v>19</v>
      </c>
      <c r="G808" t="s">
        <v>19</v>
      </c>
      <c r="H808" t="s">
        <v>83</v>
      </c>
      <c r="I808" t="s">
        <v>1727</v>
      </c>
      <c r="J808">
        <v>418</v>
      </c>
      <c r="K808" t="s">
        <v>85</v>
      </c>
      <c r="L808" t="s">
        <v>86</v>
      </c>
      <c r="M808" t="s">
        <v>87</v>
      </c>
      <c r="N808">
        <v>2</v>
      </c>
      <c r="O808" s="1">
        <v>44510.165532407409</v>
      </c>
      <c r="P808" s="1">
        <v>44510.290405092594</v>
      </c>
      <c r="Q808">
        <v>5662</v>
      </c>
      <c r="R808">
        <v>5127</v>
      </c>
      <c r="S808" t="b">
        <v>0</v>
      </c>
      <c r="T808" t="s">
        <v>88</v>
      </c>
      <c r="U808" t="b">
        <v>1</v>
      </c>
      <c r="V808" t="s">
        <v>388</v>
      </c>
      <c r="W808" s="1">
        <v>44510.191944444443</v>
      </c>
      <c r="X808">
        <v>2242</v>
      </c>
      <c r="Y808">
        <v>374</v>
      </c>
      <c r="Z808">
        <v>0</v>
      </c>
      <c r="AA808">
        <v>374</v>
      </c>
      <c r="AB808">
        <v>0</v>
      </c>
      <c r="AC808">
        <v>43</v>
      </c>
      <c r="AD808">
        <v>44</v>
      </c>
      <c r="AE808">
        <v>0</v>
      </c>
      <c r="AF808">
        <v>0</v>
      </c>
      <c r="AG808">
        <v>0</v>
      </c>
      <c r="AH808" t="s">
        <v>106</v>
      </c>
      <c r="AI808" s="1">
        <v>44510.290405092594</v>
      </c>
      <c r="AJ808">
        <v>2885</v>
      </c>
      <c r="AK808">
        <v>5</v>
      </c>
      <c r="AL808">
        <v>0</v>
      </c>
      <c r="AM808">
        <v>5</v>
      </c>
      <c r="AN808">
        <v>0</v>
      </c>
      <c r="AO808">
        <v>5</v>
      </c>
      <c r="AP808">
        <v>39</v>
      </c>
      <c r="AQ808">
        <v>0</v>
      </c>
      <c r="AR808">
        <v>0</v>
      </c>
      <c r="AS808">
        <v>0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>
      <c r="A809" t="s">
        <v>1792</v>
      </c>
      <c r="B809" t="s">
        <v>80</v>
      </c>
      <c r="C809" t="s">
        <v>1729</v>
      </c>
      <c r="D809" t="s">
        <v>82</v>
      </c>
      <c r="E809" s="2" t="str">
        <f>HYPERLINK("capsilon://?command=openfolder&amp;siteaddress=FAM.docvelocity-na8.net&amp;folderid=FX001FB8A7-6382-CB04-57B8-626F7EBA0C80","FX21114498")</f>
        <v>FX21114498</v>
      </c>
      <c r="F809" t="s">
        <v>19</v>
      </c>
      <c r="G809" t="s">
        <v>19</v>
      </c>
      <c r="H809" t="s">
        <v>83</v>
      </c>
      <c r="I809" t="s">
        <v>1730</v>
      </c>
      <c r="J809">
        <v>122</v>
      </c>
      <c r="K809" t="s">
        <v>85</v>
      </c>
      <c r="L809" t="s">
        <v>86</v>
      </c>
      <c r="M809" t="s">
        <v>87</v>
      </c>
      <c r="N809">
        <v>2</v>
      </c>
      <c r="O809" s="1">
        <v>44510.176064814812</v>
      </c>
      <c r="P809" s="1">
        <v>44510.30164351852</v>
      </c>
      <c r="Q809">
        <v>8885</v>
      </c>
      <c r="R809">
        <v>1965</v>
      </c>
      <c r="S809" t="b">
        <v>0</v>
      </c>
      <c r="T809" t="s">
        <v>88</v>
      </c>
      <c r="U809" t="b">
        <v>1</v>
      </c>
      <c r="V809" t="s">
        <v>153</v>
      </c>
      <c r="W809" s="1">
        <v>44510.200601851851</v>
      </c>
      <c r="X809">
        <v>1282</v>
      </c>
      <c r="Y809">
        <v>103</v>
      </c>
      <c r="Z809">
        <v>0</v>
      </c>
      <c r="AA809">
        <v>103</v>
      </c>
      <c r="AB809">
        <v>0</v>
      </c>
      <c r="AC809">
        <v>22</v>
      </c>
      <c r="AD809">
        <v>19</v>
      </c>
      <c r="AE809">
        <v>0</v>
      </c>
      <c r="AF809">
        <v>0</v>
      </c>
      <c r="AG809">
        <v>0</v>
      </c>
      <c r="AH809" t="s">
        <v>1043</v>
      </c>
      <c r="AI809" s="1">
        <v>44510.30164351852</v>
      </c>
      <c r="AJ809">
        <v>623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19</v>
      </c>
      <c r="AQ809">
        <v>0</v>
      </c>
      <c r="AR809">
        <v>0</v>
      </c>
      <c r="AS809">
        <v>0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>
      <c r="A810" t="s">
        <v>1793</v>
      </c>
      <c r="B810" t="s">
        <v>80</v>
      </c>
      <c r="C810" t="s">
        <v>1754</v>
      </c>
      <c r="D810" t="s">
        <v>82</v>
      </c>
      <c r="E810" s="2" t="str">
        <f>HYPERLINK("capsilon://?command=openfolder&amp;siteaddress=FAM.docvelocity-na8.net&amp;folderid=FX13411937-C059-C8D6-DB79-42B222FDF666","FX21114265")</f>
        <v>FX21114265</v>
      </c>
      <c r="F810" t="s">
        <v>19</v>
      </c>
      <c r="G810" t="s">
        <v>19</v>
      </c>
      <c r="H810" t="s">
        <v>83</v>
      </c>
      <c r="I810" t="s">
        <v>1755</v>
      </c>
      <c r="J810">
        <v>192</v>
      </c>
      <c r="K810" t="s">
        <v>85</v>
      </c>
      <c r="L810" t="s">
        <v>86</v>
      </c>
      <c r="M810" t="s">
        <v>87</v>
      </c>
      <c r="N810">
        <v>2</v>
      </c>
      <c r="O810" s="1">
        <v>44510.221331018518</v>
      </c>
      <c r="P810" s="1">
        <v>44510.311064814814</v>
      </c>
      <c r="Q810">
        <v>5703</v>
      </c>
      <c r="R810">
        <v>2050</v>
      </c>
      <c r="S810" t="b">
        <v>0</v>
      </c>
      <c r="T810" t="s">
        <v>88</v>
      </c>
      <c r="U810" t="b">
        <v>1</v>
      </c>
      <c r="V810" t="s">
        <v>89</v>
      </c>
      <c r="W810" s="1">
        <v>44510.24114583333</v>
      </c>
      <c r="X810">
        <v>1223</v>
      </c>
      <c r="Y810">
        <v>161</v>
      </c>
      <c r="Z810">
        <v>0</v>
      </c>
      <c r="AA810">
        <v>161</v>
      </c>
      <c r="AB810">
        <v>0</v>
      </c>
      <c r="AC810">
        <v>129</v>
      </c>
      <c r="AD810">
        <v>31</v>
      </c>
      <c r="AE810">
        <v>0</v>
      </c>
      <c r="AF810">
        <v>0</v>
      </c>
      <c r="AG810">
        <v>0</v>
      </c>
      <c r="AH810" t="s">
        <v>1043</v>
      </c>
      <c r="AI810" s="1">
        <v>44510.311064814814</v>
      </c>
      <c r="AJ810">
        <v>813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31</v>
      </c>
      <c r="AQ810">
        <v>0</v>
      </c>
      <c r="AR810">
        <v>0</v>
      </c>
      <c r="AS810">
        <v>0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>
      <c r="A811" t="s">
        <v>1794</v>
      </c>
      <c r="B811" t="s">
        <v>80</v>
      </c>
      <c r="C811" t="s">
        <v>1757</v>
      </c>
      <c r="D811" t="s">
        <v>82</v>
      </c>
      <c r="E811" s="2" t="str">
        <f>HYPERLINK("capsilon://?command=openfolder&amp;siteaddress=FAM.docvelocity-na8.net&amp;folderid=FX2130D042-748C-8303-261C-6F37E4F90F72","FX21114342")</f>
        <v>FX21114342</v>
      </c>
      <c r="F811" t="s">
        <v>19</v>
      </c>
      <c r="G811" t="s">
        <v>19</v>
      </c>
      <c r="H811" t="s">
        <v>83</v>
      </c>
      <c r="I811" t="s">
        <v>1758</v>
      </c>
      <c r="J811">
        <v>168</v>
      </c>
      <c r="K811" t="s">
        <v>85</v>
      </c>
      <c r="L811" t="s">
        <v>86</v>
      </c>
      <c r="M811" t="s">
        <v>87</v>
      </c>
      <c r="N811">
        <v>2</v>
      </c>
      <c r="O811" s="1">
        <v>44510.237303240741</v>
      </c>
      <c r="P811" s="1">
        <v>44510.366863425923</v>
      </c>
      <c r="Q811">
        <v>8038</v>
      </c>
      <c r="R811">
        <v>3156</v>
      </c>
      <c r="S811" t="b">
        <v>0</v>
      </c>
      <c r="T811" t="s">
        <v>88</v>
      </c>
      <c r="U811" t="b">
        <v>1</v>
      </c>
      <c r="V811" t="s">
        <v>153</v>
      </c>
      <c r="W811" s="1">
        <v>44510.258240740739</v>
      </c>
      <c r="X811">
        <v>1791</v>
      </c>
      <c r="Y811">
        <v>148</v>
      </c>
      <c r="Z811">
        <v>0</v>
      </c>
      <c r="AA811">
        <v>148</v>
      </c>
      <c r="AB811">
        <v>42</v>
      </c>
      <c r="AC811">
        <v>103</v>
      </c>
      <c r="AD811">
        <v>20</v>
      </c>
      <c r="AE811">
        <v>0</v>
      </c>
      <c r="AF811">
        <v>0</v>
      </c>
      <c r="AG811">
        <v>0</v>
      </c>
      <c r="AH811" t="s">
        <v>106</v>
      </c>
      <c r="AI811" s="1">
        <v>44510.366863425923</v>
      </c>
      <c r="AJ811">
        <v>1115</v>
      </c>
      <c r="AK811">
        <v>0</v>
      </c>
      <c r="AL811">
        <v>0</v>
      </c>
      <c r="AM811">
        <v>0</v>
      </c>
      <c r="AN811">
        <v>42</v>
      </c>
      <c r="AO811">
        <v>0</v>
      </c>
      <c r="AP811">
        <v>20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>
      <c r="A812" t="s">
        <v>1795</v>
      </c>
      <c r="B812" t="s">
        <v>80</v>
      </c>
      <c r="C812" t="s">
        <v>1760</v>
      </c>
      <c r="D812" t="s">
        <v>82</v>
      </c>
      <c r="E812" s="2" t="str">
        <f>HYPERLINK("capsilon://?command=openfolder&amp;siteaddress=FAM.docvelocity-na8.net&amp;folderid=FX5240268C-F807-16FE-7DBF-2562297C2F69","FX21114716")</f>
        <v>FX21114716</v>
      </c>
      <c r="F812" t="s">
        <v>19</v>
      </c>
      <c r="G812" t="s">
        <v>19</v>
      </c>
      <c r="H812" t="s">
        <v>83</v>
      </c>
      <c r="I812" t="s">
        <v>1761</v>
      </c>
      <c r="J812">
        <v>311</v>
      </c>
      <c r="K812" t="s">
        <v>85</v>
      </c>
      <c r="L812" t="s">
        <v>86</v>
      </c>
      <c r="M812" t="s">
        <v>87</v>
      </c>
      <c r="N812">
        <v>2</v>
      </c>
      <c r="O812" s="1">
        <v>44510.245775462965</v>
      </c>
      <c r="P812" s="1">
        <v>44510.371168981481</v>
      </c>
      <c r="Q812">
        <v>8139</v>
      </c>
      <c r="R812">
        <v>2695</v>
      </c>
      <c r="S812" t="b">
        <v>0</v>
      </c>
      <c r="T812" t="s">
        <v>88</v>
      </c>
      <c r="U812" t="b">
        <v>1</v>
      </c>
      <c r="V812" t="s">
        <v>89</v>
      </c>
      <c r="W812" s="1">
        <v>44510.261550925927</v>
      </c>
      <c r="X812">
        <v>1203</v>
      </c>
      <c r="Y812">
        <v>268</v>
      </c>
      <c r="Z812">
        <v>0</v>
      </c>
      <c r="AA812">
        <v>268</v>
      </c>
      <c r="AB812">
        <v>0</v>
      </c>
      <c r="AC812">
        <v>118</v>
      </c>
      <c r="AD812">
        <v>43</v>
      </c>
      <c r="AE812">
        <v>0</v>
      </c>
      <c r="AF812">
        <v>0</v>
      </c>
      <c r="AG812">
        <v>0</v>
      </c>
      <c r="AH812" t="s">
        <v>99</v>
      </c>
      <c r="AI812" s="1">
        <v>44510.371168981481</v>
      </c>
      <c r="AJ812">
        <v>1492</v>
      </c>
      <c r="AK812">
        <v>5</v>
      </c>
      <c r="AL812">
        <v>0</v>
      </c>
      <c r="AM812">
        <v>5</v>
      </c>
      <c r="AN812">
        <v>0</v>
      </c>
      <c r="AO812">
        <v>5</v>
      </c>
      <c r="AP812">
        <v>38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>
      <c r="A813" t="s">
        <v>1796</v>
      </c>
      <c r="B813" t="s">
        <v>80</v>
      </c>
      <c r="C813" t="s">
        <v>1771</v>
      </c>
      <c r="D813" t="s">
        <v>82</v>
      </c>
      <c r="E813" s="2" t="str">
        <f>HYPERLINK("capsilon://?command=openfolder&amp;siteaddress=FAM.docvelocity-na8.net&amp;folderid=FX54F50AB3-8269-80B1-2938-EFA4F4FB777B","FX21114833")</f>
        <v>FX21114833</v>
      </c>
      <c r="F813" t="s">
        <v>19</v>
      </c>
      <c r="G813" t="s">
        <v>19</v>
      </c>
      <c r="H813" t="s">
        <v>83</v>
      </c>
      <c r="I813" t="s">
        <v>1772</v>
      </c>
      <c r="J813">
        <v>340</v>
      </c>
      <c r="K813" t="s">
        <v>85</v>
      </c>
      <c r="L813" t="s">
        <v>86</v>
      </c>
      <c r="M813" t="s">
        <v>87</v>
      </c>
      <c r="N813">
        <v>2</v>
      </c>
      <c r="O813" s="1">
        <v>44510.253194444442</v>
      </c>
      <c r="P813" s="1">
        <v>44510.375648148147</v>
      </c>
      <c r="Q813">
        <v>6865</v>
      </c>
      <c r="R813">
        <v>3715</v>
      </c>
      <c r="S813" t="b">
        <v>0</v>
      </c>
      <c r="T813" t="s">
        <v>88</v>
      </c>
      <c r="U813" t="b">
        <v>1</v>
      </c>
      <c r="V813" t="s">
        <v>388</v>
      </c>
      <c r="W813" s="1">
        <v>44510.278657407405</v>
      </c>
      <c r="X813">
        <v>2007</v>
      </c>
      <c r="Y813">
        <v>291</v>
      </c>
      <c r="Z813">
        <v>0</v>
      </c>
      <c r="AA813">
        <v>291</v>
      </c>
      <c r="AB813">
        <v>0</v>
      </c>
      <c r="AC813">
        <v>101</v>
      </c>
      <c r="AD813">
        <v>49</v>
      </c>
      <c r="AE813">
        <v>0</v>
      </c>
      <c r="AF813">
        <v>0</v>
      </c>
      <c r="AG813">
        <v>0</v>
      </c>
      <c r="AH813" t="s">
        <v>1043</v>
      </c>
      <c r="AI813" s="1">
        <v>44510.375648148147</v>
      </c>
      <c r="AJ813">
        <v>1708</v>
      </c>
      <c r="AK813">
        <v>5</v>
      </c>
      <c r="AL813">
        <v>0</v>
      </c>
      <c r="AM813">
        <v>5</v>
      </c>
      <c r="AN813">
        <v>0</v>
      </c>
      <c r="AO813">
        <v>4</v>
      </c>
      <c r="AP813">
        <v>44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>
      <c r="A814" t="s">
        <v>1797</v>
      </c>
      <c r="B814" t="s">
        <v>80</v>
      </c>
      <c r="C814" t="s">
        <v>1778</v>
      </c>
      <c r="D814" t="s">
        <v>82</v>
      </c>
      <c r="E814" s="2" t="str">
        <f>HYPERLINK("capsilon://?command=openfolder&amp;siteaddress=FAM.docvelocity-na8.net&amp;folderid=FX46633A9A-FC66-6FC3-0ED8-FAE3C62880EC","FX21113084")</f>
        <v>FX21113084</v>
      </c>
      <c r="F814" t="s">
        <v>19</v>
      </c>
      <c r="G814" t="s">
        <v>19</v>
      </c>
      <c r="H814" t="s">
        <v>83</v>
      </c>
      <c r="I814" t="s">
        <v>1779</v>
      </c>
      <c r="J814">
        <v>214</v>
      </c>
      <c r="K814" t="s">
        <v>85</v>
      </c>
      <c r="L814" t="s">
        <v>86</v>
      </c>
      <c r="M814" t="s">
        <v>87</v>
      </c>
      <c r="N814">
        <v>2</v>
      </c>
      <c r="O814" s="1">
        <v>44510.270011574074</v>
      </c>
      <c r="P814" s="1">
        <v>44510.38013888889</v>
      </c>
      <c r="Q814">
        <v>7846</v>
      </c>
      <c r="R814">
        <v>1669</v>
      </c>
      <c r="S814" t="b">
        <v>0</v>
      </c>
      <c r="T814" t="s">
        <v>88</v>
      </c>
      <c r="U814" t="b">
        <v>1</v>
      </c>
      <c r="V814" t="s">
        <v>190</v>
      </c>
      <c r="W814" s="1">
        <v>44510.281053240738</v>
      </c>
      <c r="X814">
        <v>523</v>
      </c>
      <c r="Y814">
        <v>180</v>
      </c>
      <c r="Z814">
        <v>0</v>
      </c>
      <c r="AA814">
        <v>180</v>
      </c>
      <c r="AB814">
        <v>0</v>
      </c>
      <c r="AC814">
        <v>14</v>
      </c>
      <c r="AD814">
        <v>34</v>
      </c>
      <c r="AE814">
        <v>0</v>
      </c>
      <c r="AF814">
        <v>0</v>
      </c>
      <c r="AG814">
        <v>0</v>
      </c>
      <c r="AH814" t="s">
        <v>106</v>
      </c>
      <c r="AI814" s="1">
        <v>44510.38013888889</v>
      </c>
      <c r="AJ814">
        <v>1146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34</v>
      </c>
      <c r="AQ814">
        <v>0</v>
      </c>
      <c r="AR814">
        <v>0</v>
      </c>
      <c r="AS814">
        <v>0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>
      <c r="A815" t="s">
        <v>1798</v>
      </c>
      <c r="B815" t="s">
        <v>80</v>
      </c>
      <c r="C815" t="s">
        <v>1785</v>
      </c>
      <c r="D815" t="s">
        <v>82</v>
      </c>
      <c r="E815" s="2" t="str">
        <f>HYPERLINK("capsilon://?command=openfolder&amp;siteaddress=FAM.docvelocity-na8.net&amp;folderid=FXEEBEDC5F-EC86-CEC9-FCCD-B2C7908AE836","FX21114994")</f>
        <v>FX21114994</v>
      </c>
      <c r="F815" t="s">
        <v>19</v>
      </c>
      <c r="G815" t="s">
        <v>19</v>
      </c>
      <c r="H815" t="s">
        <v>83</v>
      </c>
      <c r="I815" t="s">
        <v>1786</v>
      </c>
      <c r="J815">
        <v>512</v>
      </c>
      <c r="K815" t="s">
        <v>85</v>
      </c>
      <c r="L815" t="s">
        <v>86</v>
      </c>
      <c r="M815" t="s">
        <v>87</v>
      </c>
      <c r="N815">
        <v>2</v>
      </c>
      <c r="O815" s="1">
        <v>44510.276608796295</v>
      </c>
      <c r="P815" s="1">
        <v>44510.437743055554</v>
      </c>
      <c r="Q815">
        <v>5925</v>
      </c>
      <c r="R815">
        <v>7997</v>
      </c>
      <c r="S815" t="b">
        <v>0</v>
      </c>
      <c r="T815" t="s">
        <v>88</v>
      </c>
      <c r="U815" t="b">
        <v>1</v>
      </c>
      <c r="V815" t="s">
        <v>388</v>
      </c>
      <c r="W815" s="1">
        <v>44510.321250000001</v>
      </c>
      <c r="X815">
        <v>3573</v>
      </c>
      <c r="Y815">
        <v>528</v>
      </c>
      <c r="Z815">
        <v>0</v>
      </c>
      <c r="AA815">
        <v>528</v>
      </c>
      <c r="AB815">
        <v>0</v>
      </c>
      <c r="AC815">
        <v>219</v>
      </c>
      <c r="AD815">
        <v>-16</v>
      </c>
      <c r="AE815">
        <v>0</v>
      </c>
      <c r="AF815">
        <v>0</v>
      </c>
      <c r="AG815">
        <v>0</v>
      </c>
      <c r="AH815" t="s">
        <v>106</v>
      </c>
      <c r="AI815" s="1">
        <v>44510.437743055554</v>
      </c>
      <c r="AJ815">
        <v>4300</v>
      </c>
      <c r="AK815">
        <v>4</v>
      </c>
      <c r="AL815">
        <v>0</v>
      </c>
      <c r="AM815">
        <v>4</v>
      </c>
      <c r="AN815">
        <v>0</v>
      </c>
      <c r="AO815">
        <v>4</v>
      </c>
      <c r="AP815">
        <v>-20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>
      <c r="A816" t="s">
        <v>1799</v>
      </c>
      <c r="B816" t="s">
        <v>80</v>
      </c>
      <c r="C816" t="s">
        <v>1788</v>
      </c>
      <c r="D816" t="s">
        <v>82</v>
      </c>
      <c r="E816" s="2" t="str">
        <f>HYPERLINK("capsilon://?command=openfolder&amp;siteaddress=FAM.docvelocity-na8.net&amp;folderid=FX462B7AC7-E921-0408-1430-6ED18F09C156","FX21114978")</f>
        <v>FX21114978</v>
      </c>
      <c r="F816" t="s">
        <v>19</v>
      </c>
      <c r="G816" t="s">
        <v>19</v>
      </c>
      <c r="H816" t="s">
        <v>83</v>
      </c>
      <c r="I816" t="s">
        <v>1789</v>
      </c>
      <c r="J816">
        <v>171</v>
      </c>
      <c r="K816" t="s">
        <v>85</v>
      </c>
      <c r="L816" t="s">
        <v>86</v>
      </c>
      <c r="M816" t="s">
        <v>87</v>
      </c>
      <c r="N816">
        <v>2</v>
      </c>
      <c r="O816" s="1">
        <v>44510.294282407405</v>
      </c>
      <c r="P816" s="1">
        <v>44510.402025462965</v>
      </c>
      <c r="Q816">
        <v>7501</v>
      </c>
      <c r="R816">
        <v>1808</v>
      </c>
      <c r="S816" t="b">
        <v>0</v>
      </c>
      <c r="T816" t="s">
        <v>88</v>
      </c>
      <c r="U816" t="b">
        <v>1</v>
      </c>
      <c r="V816" t="s">
        <v>89</v>
      </c>
      <c r="W816" s="1">
        <v>44510.304664351854</v>
      </c>
      <c r="X816">
        <v>881</v>
      </c>
      <c r="Y816">
        <v>142</v>
      </c>
      <c r="Z816">
        <v>0</v>
      </c>
      <c r="AA816">
        <v>142</v>
      </c>
      <c r="AB816">
        <v>0</v>
      </c>
      <c r="AC816">
        <v>61</v>
      </c>
      <c r="AD816">
        <v>29</v>
      </c>
      <c r="AE816">
        <v>0</v>
      </c>
      <c r="AF816">
        <v>0</v>
      </c>
      <c r="AG816">
        <v>0</v>
      </c>
      <c r="AH816" t="s">
        <v>99</v>
      </c>
      <c r="AI816" s="1">
        <v>44510.402025462965</v>
      </c>
      <c r="AJ816">
        <v>927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29</v>
      </c>
      <c r="AQ816">
        <v>0</v>
      </c>
      <c r="AR816">
        <v>0</v>
      </c>
      <c r="AS816">
        <v>0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>
      <c r="A817" t="s">
        <v>1800</v>
      </c>
      <c r="B817" t="s">
        <v>80</v>
      </c>
      <c r="C817" t="s">
        <v>1426</v>
      </c>
      <c r="D817" t="s">
        <v>82</v>
      </c>
      <c r="E817" s="2" t="str">
        <f>HYPERLINK("capsilon://?command=openfolder&amp;siteaddress=FAM.docvelocity-na8.net&amp;folderid=FX7F23F6B3-2C36-AFE6-ABDB-62AC78BEB63A","FX21112747")</f>
        <v>FX21112747</v>
      </c>
      <c r="F817" t="s">
        <v>19</v>
      </c>
      <c r="G817" t="s">
        <v>19</v>
      </c>
      <c r="H817" t="s">
        <v>83</v>
      </c>
      <c r="I817" t="s">
        <v>1801</v>
      </c>
      <c r="J817">
        <v>390</v>
      </c>
      <c r="K817" t="s">
        <v>85</v>
      </c>
      <c r="L817" t="s">
        <v>86</v>
      </c>
      <c r="M817" t="s">
        <v>87</v>
      </c>
      <c r="N817">
        <v>1</v>
      </c>
      <c r="O817" s="1">
        <v>44510.414710648147</v>
      </c>
      <c r="P817" s="1">
        <v>44510.424837962964</v>
      </c>
      <c r="Q817">
        <v>415</v>
      </c>
      <c r="R817">
        <v>460</v>
      </c>
      <c r="S817" t="b">
        <v>0</v>
      </c>
      <c r="T817" t="s">
        <v>88</v>
      </c>
      <c r="U817" t="b">
        <v>0</v>
      </c>
      <c r="V817" t="s">
        <v>190</v>
      </c>
      <c r="W817" s="1">
        <v>44510.424837962964</v>
      </c>
      <c r="X817">
        <v>460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390</v>
      </c>
      <c r="AE817">
        <v>366</v>
      </c>
      <c r="AF817">
        <v>0</v>
      </c>
      <c r="AG817">
        <v>9</v>
      </c>
      <c r="AH817" t="s">
        <v>88</v>
      </c>
      <c r="AI817" t="s">
        <v>88</v>
      </c>
      <c r="AJ817" t="s">
        <v>88</v>
      </c>
      <c r="AK817" t="s">
        <v>88</v>
      </c>
      <c r="AL817" t="s">
        <v>88</v>
      </c>
      <c r="AM817" t="s">
        <v>88</v>
      </c>
      <c r="AN817" t="s">
        <v>88</v>
      </c>
      <c r="AO817" t="s">
        <v>88</v>
      </c>
      <c r="AP817" t="s">
        <v>88</v>
      </c>
      <c r="AQ817" t="s">
        <v>88</v>
      </c>
      <c r="AR817" t="s">
        <v>88</v>
      </c>
      <c r="AS817" t="s">
        <v>88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>
      <c r="A818" t="s">
        <v>1802</v>
      </c>
      <c r="B818" t="s">
        <v>80</v>
      </c>
      <c r="C818" t="s">
        <v>1426</v>
      </c>
      <c r="D818" t="s">
        <v>82</v>
      </c>
      <c r="E818" s="2" t="str">
        <f>HYPERLINK("capsilon://?command=openfolder&amp;siteaddress=FAM.docvelocity-na8.net&amp;folderid=FX7F23F6B3-2C36-AFE6-ABDB-62AC78BEB63A","FX21112747")</f>
        <v>FX21112747</v>
      </c>
      <c r="F818" t="s">
        <v>19</v>
      </c>
      <c r="G818" t="s">
        <v>19</v>
      </c>
      <c r="H818" t="s">
        <v>83</v>
      </c>
      <c r="I818" t="s">
        <v>1801</v>
      </c>
      <c r="J818">
        <v>518</v>
      </c>
      <c r="K818" t="s">
        <v>85</v>
      </c>
      <c r="L818" t="s">
        <v>86</v>
      </c>
      <c r="M818" t="s">
        <v>82</v>
      </c>
      <c r="N818">
        <v>2</v>
      </c>
      <c r="O818" s="1">
        <v>44510.425949074073</v>
      </c>
      <c r="P818" s="1">
        <v>44510.492581018516</v>
      </c>
      <c r="Q818">
        <v>806</v>
      </c>
      <c r="R818">
        <v>4951</v>
      </c>
      <c r="S818" t="b">
        <v>0</v>
      </c>
      <c r="T818" t="s">
        <v>89</v>
      </c>
      <c r="U818" t="b">
        <v>1</v>
      </c>
      <c r="V818" t="s">
        <v>89</v>
      </c>
      <c r="W818" s="1">
        <v>44510.483101851853</v>
      </c>
      <c r="X818">
        <v>4840</v>
      </c>
      <c r="Y818">
        <v>411</v>
      </c>
      <c r="Z818">
        <v>0</v>
      </c>
      <c r="AA818">
        <v>411</v>
      </c>
      <c r="AB818">
        <v>109</v>
      </c>
      <c r="AC818">
        <v>306</v>
      </c>
      <c r="AD818">
        <v>107</v>
      </c>
      <c r="AE818">
        <v>0</v>
      </c>
      <c r="AF818">
        <v>0</v>
      </c>
      <c r="AG818">
        <v>0</v>
      </c>
      <c r="AH818" t="s">
        <v>89</v>
      </c>
      <c r="AI818" s="1">
        <v>44510.492581018516</v>
      </c>
      <c r="AJ818">
        <v>96</v>
      </c>
      <c r="AK818">
        <v>0</v>
      </c>
      <c r="AL818">
        <v>0</v>
      </c>
      <c r="AM818">
        <v>0</v>
      </c>
      <c r="AN818">
        <v>109</v>
      </c>
      <c r="AO818">
        <v>0</v>
      </c>
      <c r="AP818">
        <v>107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>
      <c r="A819" t="s">
        <v>1803</v>
      </c>
      <c r="B819" t="s">
        <v>80</v>
      </c>
      <c r="C819" t="s">
        <v>1804</v>
      </c>
      <c r="D819" t="s">
        <v>82</v>
      </c>
      <c r="E819" s="2" t="str">
        <f>HYPERLINK("capsilon://?command=openfolder&amp;siteaddress=FAM.docvelocity-na8.net&amp;folderid=FXE7420C79-CAFA-705E-66DB-6DF4EC851472","FX21114338")</f>
        <v>FX21114338</v>
      </c>
      <c r="F819" t="s">
        <v>19</v>
      </c>
      <c r="G819" t="s">
        <v>19</v>
      </c>
      <c r="H819" t="s">
        <v>83</v>
      </c>
      <c r="I819" t="s">
        <v>1805</v>
      </c>
      <c r="J819">
        <v>838</v>
      </c>
      <c r="K819" t="s">
        <v>85</v>
      </c>
      <c r="L819" t="s">
        <v>86</v>
      </c>
      <c r="M819" t="s">
        <v>87</v>
      </c>
      <c r="N819">
        <v>1</v>
      </c>
      <c r="O819" s="1">
        <v>44510.450868055559</v>
      </c>
      <c r="P819" s="1">
        <v>44510.481122685182</v>
      </c>
      <c r="Q819">
        <v>143</v>
      </c>
      <c r="R819">
        <v>2471</v>
      </c>
      <c r="S819" t="b">
        <v>0</v>
      </c>
      <c r="T819" t="s">
        <v>88</v>
      </c>
      <c r="U819" t="b">
        <v>0</v>
      </c>
      <c r="V819" t="s">
        <v>190</v>
      </c>
      <c r="W819" s="1">
        <v>44510.481122685182</v>
      </c>
      <c r="X819">
        <v>2464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838</v>
      </c>
      <c r="AE819">
        <v>802</v>
      </c>
      <c r="AF819">
        <v>0</v>
      </c>
      <c r="AG819">
        <v>25</v>
      </c>
      <c r="AH819" t="s">
        <v>88</v>
      </c>
      <c r="AI819" t="s">
        <v>88</v>
      </c>
      <c r="AJ819" t="s">
        <v>88</v>
      </c>
      <c r="AK819" t="s">
        <v>88</v>
      </c>
      <c r="AL819" t="s">
        <v>88</v>
      </c>
      <c r="AM819" t="s">
        <v>88</v>
      </c>
      <c r="AN819" t="s">
        <v>88</v>
      </c>
      <c r="AO819" t="s">
        <v>88</v>
      </c>
      <c r="AP819" t="s">
        <v>88</v>
      </c>
      <c r="AQ819" t="s">
        <v>88</v>
      </c>
      <c r="AR819" t="s">
        <v>88</v>
      </c>
      <c r="AS819" t="s">
        <v>88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>
      <c r="A820" t="s">
        <v>1806</v>
      </c>
      <c r="B820" t="s">
        <v>80</v>
      </c>
      <c r="C820" t="s">
        <v>1804</v>
      </c>
      <c r="D820" t="s">
        <v>82</v>
      </c>
      <c r="E820" s="2" t="str">
        <f>HYPERLINK("capsilon://?command=openfolder&amp;siteaddress=FAM.docvelocity-na8.net&amp;folderid=FXE7420C79-CAFA-705E-66DB-6DF4EC851472","FX21114338")</f>
        <v>FX21114338</v>
      </c>
      <c r="F820" t="s">
        <v>19</v>
      </c>
      <c r="G820" t="s">
        <v>19</v>
      </c>
      <c r="H820" t="s">
        <v>83</v>
      </c>
      <c r="I820" t="s">
        <v>1805</v>
      </c>
      <c r="J820">
        <v>1302</v>
      </c>
      <c r="K820" t="s">
        <v>85</v>
      </c>
      <c r="L820" t="s">
        <v>86</v>
      </c>
      <c r="M820" t="s">
        <v>87</v>
      </c>
      <c r="N820">
        <v>2</v>
      </c>
      <c r="O820" s="1">
        <v>44510.482569444444</v>
      </c>
      <c r="P820" s="1">
        <v>44510.597314814811</v>
      </c>
      <c r="Q820">
        <v>1729</v>
      </c>
      <c r="R820">
        <v>8185</v>
      </c>
      <c r="S820" t="b">
        <v>0</v>
      </c>
      <c r="T820" t="s">
        <v>88</v>
      </c>
      <c r="U820" t="b">
        <v>1</v>
      </c>
      <c r="V820" t="s">
        <v>393</v>
      </c>
      <c r="W820" s="1">
        <v>44510.51703703704</v>
      </c>
      <c r="X820">
        <v>2974</v>
      </c>
      <c r="Y820">
        <v>523</v>
      </c>
      <c r="Z820">
        <v>0</v>
      </c>
      <c r="AA820">
        <v>523</v>
      </c>
      <c r="AB820">
        <v>605</v>
      </c>
      <c r="AC820">
        <v>24</v>
      </c>
      <c r="AD820">
        <v>779</v>
      </c>
      <c r="AE820">
        <v>0</v>
      </c>
      <c r="AF820">
        <v>0</v>
      </c>
      <c r="AG820">
        <v>0</v>
      </c>
      <c r="AH820" t="s">
        <v>606</v>
      </c>
      <c r="AI820" s="1">
        <v>44510.597314814811</v>
      </c>
      <c r="AJ820">
        <v>5211</v>
      </c>
      <c r="AK820">
        <v>19</v>
      </c>
      <c r="AL820">
        <v>0</v>
      </c>
      <c r="AM820">
        <v>19</v>
      </c>
      <c r="AN820">
        <v>605</v>
      </c>
      <c r="AO820">
        <v>19</v>
      </c>
      <c r="AP820">
        <v>760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>
      <c r="A821" t="s">
        <v>1807</v>
      </c>
      <c r="B821" t="s">
        <v>80</v>
      </c>
      <c r="C821" t="s">
        <v>1808</v>
      </c>
      <c r="D821" t="s">
        <v>82</v>
      </c>
      <c r="E821" s="2" t="str">
        <f>HYPERLINK("capsilon://?command=openfolder&amp;siteaddress=FAM.docvelocity-na8.net&amp;folderid=FX29F3E13C-4D46-32D1-5D47-99BDBFFF4C56","FX21095927")</f>
        <v>FX21095927</v>
      </c>
      <c r="F821" t="s">
        <v>19</v>
      </c>
      <c r="G821" t="s">
        <v>19</v>
      </c>
      <c r="H821" t="s">
        <v>83</v>
      </c>
      <c r="I821" t="s">
        <v>1809</v>
      </c>
      <c r="J821">
        <v>66</v>
      </c>
      <c r="K821" t="s">
        <v>85</v>
      </c>
      <c r="L821" t="s">
        <v>86</v>
      </c>
      <c r="M821" t="s">
        <v>87</v>
      </c>
      <c r="N821">
        <v>1</v>
      </c>
      <c r="O821" s="1">
        <v>44501.690706018519</v>
      </c>
      <c r="P821" s="1">
        <v>44501.718854166669</v>
      </c>
      <c r="Q821">
        <v>2248</v>
      </c>
      <c r="R821">
        <v>184</v>
      </c>
      <c r="S821" t="b">
        <v>0</v>
      </c>
      <c r="T821" t="s">
        <v>88</v>
      </c>
      <c r="U821" t="b">
        <v>0</v>
      </c>
      <c r="V821" t="s">
        <v>94</v>
      </c>
      <c r="W821" s="1">
        <v>44501.718854166669</v>
      </c>
      <c r="X821">
        <v>48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66</v>
      </c>
      <c r="AE821">
        <v>52</v>
      </c>
      <c r="AF821">
        <v>0</v>
      </c>
      <c r="AG821">
        <v>1</v>
      </c>
      <c r="AH821" t="s">
        <v>88</v>
      </c>
      <c r="AI821" t="s">
        <v>88</v>
      </c>
      <c r="AJ821" t="s">
        <v>88</v>
      </c>
      <c r="AK821" t="s">
        <v>88</v>
      </c>
      <c r="AL821" t="s">
        <v>88</v>
      </c>
      <c r="AM821" t="s">
        <v>88</v>
      </c>
      <c r="AN821" t="s">
        <v>88</v>
      </c>
      <c r="AO821" t="s">
        <v>88</v>
      </c>
      <c r="AP821" t="s">
        <v>88</v>
      </c>
      <c r="AQ821" t="s">
        <v>88</v>
      </c>
      <c r="AR821" t="s">
        <v>88</v>
      </c>
      <c r="AS821" t="s">
        <v>88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>
      <c r="A822" t="s">
        <v>1810</v>
      </c>
      <c r="B822" t="s">
        <v>80</v>
      </c>
      <c r="C822" t="s">
        <v>1811</v>
      </c>
      <c r="D822" t="s">
        <v>82</v>
      </c>
      <c r="E822" s="2" t="str">
        <f>HYPERLINK("capsilon://?command=openfolder&amp;siteaddress=FAM.docvelocity-na8.net&amp;folderid=FXCEE113F6-A978-E87D-970B-AE32C117B5FD","FX21112959")</f>
        <v>FX21112959</v>
      </c>
      <c r="F822" t="s">
        <v>19</v>
      </c>
      <c r="G822" t="s">
        <v>19</v>
      </c>
      <c r="H822" t="s">
        <v>83</v>
      </c>
      <c r="I822" t="s">
        <v>1812</v>
      </c>
      <c r="J822">
        <v>240</v>
      </c>
      <c r="K822" t="s">
        <v>85</v>
      </c>
      <c r="L822" t="s">
        <v>86</v>
      </c>
      <c r="M822" t="s">
        <v>87</v>
      </c>
      <c r="N822">
        <v>1</v>
      </c>
      <c r="O822" s="1">
        <v>44510.513842592591</v>
      </c>
      <c r="P822" s="1">
        <v>44510.609270833331</v>
      </c>
      <c r="Q822">
        <v>7359</v>
      </c>
      <c r="R822">
        <v>886</v>
      </c>
      <c r="S822" t="b">
        <v>0</v>
      </c>
      <c r="T822" t="s">
        <v>88</v>
      </c>
      <c r="U822" t="b">
        <v>0</v>
      </c>
      <c r="V822" t="s">
        <v>94</v>
      </c>
      <c r="W822" s="1">
        <v>44510.609270833331</v>
      </c>
      <c r="X822">
        <v>300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240</v>
      </c>
      <c r="AE822">
        <v>216</v>
      </c>
      <c r="AF822">
        <v>0</v>
      </c>
      <c r="AG822">
        <v>6</v>
      </c>
      <c r="AH822" t="s">
        <v>88</v>
      </c>
      <c r="AI822" t="s">
        <v>88</v>
      </c>
      <c r="AJ822" t="s">
        <v>88</v>
      </c>
      <c r="AK822" t="s">
        <v>88</v>
      </c>
      <c r="AL822" t="s">
        <v>88</v>
      </c>
      <c r="AM822" t="s">
        <v>88</v>
      </c>
      <c r="AN822" t="s">
        <v>88</v>
      </c>
      <c r="AO822" t="s">
        <v>88</v>
      </c>
      <c r="AP822" t="s">
        <v>88</v>
      </c>
      <c r="AQ822" t="s">
        <v>88</v>
      </c>
      <c r="AR822" t="s">
        <v>88</v>
      </c>
      <c r="AS822" t="s">
        <v>88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>
      <c r="A823" t="s">
        <v>1813</v>
      </c>
      <c r="B823" t="s">
        <v>80</v>
      </c>
      <c r="C823" t="s">
        <v>1814</v>
      </c>
      <c r="D823" t="s">
        <v>82</v>
      </c>
      <c r="E823" s="2" t="str">
        <f>HYPERLINK("capsilon://?command=openfolder&amp;siteaddress=FAM.docvelocity-na8.net&amp;folderid=FX87C0F24B-AC48-6587-52E4-C431E33D0D0B","FX21114146")</f>
        <v>FX21114146</v>
      </c>
      <c r="F823" t="s">
        <v>19</v>
      </c>
      <c r="G823" t="s">
        <v>19</v>
      </c>
      <c r="H823" t="s">
        <v>83</v>
      </c>
      <c r="I823" t="s">
        <v>1815</v>
      </c>
      <c r="J823">
        <v>335</v>
      </c>
      <c r="K823" t="s">
        <v>85</v>
      </c>
      <c r="L823" t="s">
        <v>86</v>
      </c>
      <c r="M823" t="s">
        <v>87</v>
      </c>
      <c r="N823">
        <v>1</v>
      </c>
      <c r="O823" s="1">
        <v>44510.519606481481</v>
      </c>
      <c r="P823" s="1">
        <v>44510.618680555555</v>
      </c>
      <c r="Q823">
        <v>8053</v>
      </c>
      <c r="R823">
        <v>507</v>
      </c>
      <c r="S823" t="b">
        <v>0</v>
      </c>
      <c r="T823" t="s">
        <v>88</v>
      </c>
      <c r="U823" t="b">
        <v>0</v>
      </c>
      <c r="V823" t="s">
        <v>94</v>
      </c>
      <c r="W823" s="1">
        <v>44510.618680555555</v>
      </c>
      <c r="X823">
        <v>341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335</v>
      </c>
      <c r="AE823">
        <v>323</v>
      </c>
      <c r="AF823">
        <v>0</v>
      </c>
      <c r="AG823">
        <v>5</v>
      </c>
      <c r="AH823" t="s">
        <v>88</v>
      </c>
      <c r="AI823" t="s">
        <v>88</v>
      </c>
      <c r="AJ823" t="s">
        <v>88</v>
      </c>
      <c r="AK823" t="s">
        <v>88</v>
      </c>
      <c r="AL823" t="s">
        <v>88</v>
      </c>
      <c r="AM823" t="s">
        <v>88</v>
      </c>
      <c r="AN823" t="s">
        <v>88</v>
      </c>
      <c r="AO823" t="s">
        <v>88</v>
      </c>
      <c r="AP823" t="s">
        <v>88</v>
      </c>
      <c r="AQ823" t="s">
        <v>88</v>
      </c>
      <c r="AR823" t="s">
        <v>88</v>
      </c>
      <c r="AS823" t="s">
        <v>88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>
      <c r="A824" t="s">
        <v>1816</v>
      </c>
      <c r="B824" t="s">
        <v>80</v>
      </c>
      <c r="C824" t="s">
        <v>1817</v>
      </c>
      <c r="D824" t="s">
        <v>82</v>
      </c>
      <c r="E824" s="2" t="str">
        <f>HYPERLINK("capsilon://?command=openfolder&amp;siteaddress=FAM.docvelocity-na8.net&amp;folderid=FX02C4E2A7-8E18-04D0-24D4-12DD636674E2","FX21113385")</f>
        <v>FX21113385</v>
      </c>
      <c r="F824" t="s">
        <v>19</v>
      </c>
      <c r="G824" t="s">
        <v>19</v>
      </c>
      <c r="H824" t="s">
        <v>83</v>
      </c>
      <c r="I824" t="s">
        <v>1818</v>
      </c>
      <c r="J824">
        <v>95</v>
      </c>
      <c r="K824" t="s">
        <v>85</v>
      </c>
      <c r="L824" t="s">
        <v>86</v>
      </c>
      <c r="M824" t="s">
        <v>87</v>
      </c>
      <c r="N824">
        <v>2</v>
      </c>
      <c r="O824" s="1">
        <v>44510.52103009259</v>
      </c>
      <c r="P824" s="1">
        <v>44510.553969907407</v>
      </c>
      <c r="Q824">
        <v>1578</v>
      </c>
      <c r="R824">
        <v>1268</v>
      </c>
      <c r="S824" t="b">
        <v>0</v>
      </c>
      <c r="T824" t="s">
        <v>88</v>
      </c>
      <c r="U824" t="b">
        <v>0</v>
      </c>
      <c r="V824" t="s">
        <v>117</v>
      </c>
      <c r="W824" s="1">
        <v>44510.526898148149</v>
      </c>
      <c r="X824">
        <v>404</v>
      </c>
      <c r="Y824">
        <v>78</v>
      </c>
      <c r="Z824">
        <v>0</v>
      </c>
      <c r="AA824">
        <v>78</v>
      </c>
      <c r="AB824">
        <v>0</v>
      </c>
      <c r="AC824">
        <v>2</v>
      </c>
      <c r="AD824">
        <v>17</v>
      </c>
      <c r="AE824">
        <v>0</v>
      </c>
      <c r="AF824">
        <v>0</v>
      </c>
      <c r="AG824">
        <v>0</v>
      </c>
      <c r="AH824" t="s">
        <v>90</v>
      </c>
      <c r="AI824" s="1">
        <v>44510.553969907407</v>
      </c>
      <c r="AJ824">
        <v>864</v>
      </c>
      <c r="AK824">
        <v>1</v>
      </c>
      <c r="AL824">
        <v>0</v>
      </c>
      <c r="AM824">
        <v>1</v>
      </c>
      <c r="AN824">
        <v>0</v>
      </c>
      <c r="AO824">
        <v>1</v>
      </c>
      <c r="AP824">
        <v>16</v>
      </c>
      <c r="AQ824">
        <v>0</v>
      </c>
      <c r="AR824">
        <v>0</v>
      </c>
      <c r="AS824">
        <v>0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>
      <c r="A825" t="s">
        <v>1819</v>
      </c>
      <c r="B825" t="s">
        <v>80</v>
      </c>
      <c r="C825" t="s">
        <v>1820</v>
      </c>
      <c r="D825" t="s">
        <v>82</v>
      </c>
      <c r="E825" s="2" t="str">
        <f>HYPERLINK("capsilon://?command=openfolder&amp;siteaddress=FAM.docvelocity-na8.net&amp;folderid=FXC2C33D8F-2216-49CC-879C-2921B0F3C0F6","FX21114492")</f>
        <v>FX21114492</v>
      </c>
      <c r="F825" t="s">
        <v>19</v>
      </c>
      <c r="G825" t="s">
        <v>19</v>
      </c>
      <c r="H825" t="s">
        <v>83</v>
      </c>
      <c r="I825" t="s">
        <v>1821</v>
      </c>
      <c r="J825">
        <v>141</v>
      </c>
      <c r="K825" t="s">
        <v>85</v>
      </c>
      <c r="L825" t="s">
        <v>86</v>
      </c>
      <c r="M825" t="s">
        <v>87</v>
      </c>
      <c r="N825">
        <v>2</v>
      </c>
      <c r="O825" s="1">
        <v>44510.534618055557</v>
      </c>
      <c r="P825" s="1">
        <v>44510.552164351851</v>
      </c>
      <c r="Q825">
        <v>496</v>
      </c>
      <c r="R825">
        <v>1020</v>
      </c>
      <c r="S825" t="b">
        <v>0</v>
      </c>
      <c r="T825" t="s">
        <v>88</v>
      </c>
      <c r="U825" t="b">
        <v>0</v>
      </c>
      <c r="V825" t="s">
        <v>117</v>
      </c>
      <c r="W825" s="1">
        <v>44510.541817129626</v>
      </c>
      <c r="X825">
        <v>475</v>
      </c>
      <c r="Y825">
        <v>120</v>
      </c>
      <c r="Z825">
        <v>0</v>
      </c>
      <c r="AA825">
        <v>120</v>
      </c>
      <c r="AB825">
        <v>0</v>
      </c>
      <c r="AC825">
        <v>31</v>
      </c>
      <c r="AD825">
        <v>21</v>
      </c>
      <c r="AE825">
        <v>0</v>
      </c>
      <c r="AF825">
        <v>0</v>
      </c>
      <c r="AG825">
        <v>0</v>
      </c>
      <c r="AH825" t="s">
        <v>106</v>
      </c>
      <c r="AI825" s="1">
        <v>44510.552164351851</v>
      </c>
      <c r="AJ825">
        <v>545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21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>
      <c r="A826" t="s">
        <v>1822</v>
      </c>
      <c r="B826" t="s">
        <v>80</v>
      </c>
      <c r="C826" t="s">
        <v>1576</v>
      </c>
      <c r="D826" t="s">
        <v>82</v>
      </c>
      <c r="E826" s="2" t="str">
        <f>HYPERLINK("capsilon://?command=openfolder&amp;siteaddress=FAM.docvelocity-na8.net&amp;folderid=FX0AFB1C15-4529-A5A4-9840-CCB9007648F8","FX21114286")</f>
        <v>FX21114286</v>
      </c>
      <c r="F826" t="s">
        <v>19</v>
      </c>
      <c r="G826" t="s">
        <v>19</v>
      </c>
      <c r="H826" t="s">
        <v>83</v>
      </c>
      <c r="I826" t="s">
        <v>1823</v>
      </c>
      <c r="J826">
        <v>86</v>
      </c>
      <c r="K826" t="s">
        <v>85</v>
      </c>
      <c r="L826" t="s">
        <v>86</v>
      </c>
      <c r="M826" t="s">
        <v>87</v>
      </c>
      <c r="N826">
        <v>2</v>
      </c>
      <c r="O826" s="1">
        <v>44510.536076388889</v>
      </c>
      <c r="P826" s="1">
        <v>44510.558506944442</v>
      </c>
      <c r="Q826">
        <v>964</v>
      </c>
      <c r="R826">
        <v>974</v>
      </c>
      <c r="S826" t="b">
        <v>0</v>
      </c>
      <c r="T826" t="s">
        <v>88</v>
      </c>
      <c r="U826" t="b">
        <v>0</v>
      </c>
      <c r="V826" t="s">
        <v>131</v>
      </c>
      <c r="W826" s="1">
        <v>44510.546319444446</v>
      </c>
      <c r="X826">
        <v>427</v>
      </c>
      <c r="Y826">
        <v>79</v>
      </c>
      <c r="Z826">
        <v>0</v>
      </c>
      <c r="AA826">
        <v>79</v>
      </c>
      <c r="AB826">
        <v>0</v>
      </c>
      <c r="AC826">
        <v>54</v>
      </c>
      <c r="AD826">
        <v>7</v>
      </c>
      <c r="AE826">
        <v>0</v>
      </c>
      <c r="AF826">
        <v>0</v>
      </c>
      <c r="AG826">
        <v>0</v>
      </c>
      <c r="AH826" t="s">
        <v>106</v>
      </c>
      <c r="AI826" s="1">
        <v>44510.558506944442</v>
      </c>
      <c r="AJ826">
        <v>547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7</v>
      </c>
      <c r="AQ826">
        <v>0</v>
      </c>
      <c r="AR826">
        <v>0</v>
      </c>
      <c r="AS826">
        <v>0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>
      <c r="A827" t="s">
        <v>1824</v>
      </c>
      <c r="B827" t="s">
        <v>80</v>
      </c>
      <c r="C827" t="s">
        <v>1576</v>
      </c>
      <c r="D827" t="s">
        <v>82</v>
      </c>
      <c r="E827" s="2" t="str">
        <f>HYPERLINK("capsilon://?command=openfolder&amp;siteaddress=FAM.docvelocity-na8.net&amp;folderid=FX0AFB1C15-4529-A5A4-9840-CCB9007648F8","FX21114286")</f>
        <v>FX21114286</v>
      </c>
      <c r="F827" t="s">
        <v>19</v>
      </c>
      <c r="G827" t="s">
        <v>19</v>
      </c>
      <c r="H827" t="s">
        <v>83</v>
      </c>
      <c r="I827" t="s">
        <v>1825</v>
      </c>
      <c r="J827">
        <v>146</v>
      </c>
      <c r="K827" t="s">
        <v>85</v>
      </c>
      <c r="L827" t="s">
        <v>86</v>
      </c>
      <c r="M827" t="s">
        <v>87</v>
      </c>
      <c r="N827">
        <v>1</v>
      </c>
      <c r="O827" s="1">
        <v>44510.536319444444</v>
      </c>
      <c r="P827" s="1">
        <v>44510.619687500002</v>
      </c>
      <c r="Q827">
        <v>6909</v>
      </c>
      <c r="R827">
        <v>294</v>
      </c>
      <c r="S827" t="b">
        <v>0</v>
      </c>
      <c r="T827" t="s">
        <v>88</v>
      </c>
      <c r="U827" t="b">
        <v>0</v>
      </c>
      <c r="V827" t="s">
        <v>94</v>
      </c>
      <c r="W827" s="1">
        <v>44510.619687500002</v>
      </c>
      <c r="X827">
        <v>86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146</v>
      </c>
      <c r="AE827">
        <v>141</v>
      </c>
      <c r="AF827">
        <v>0</v>
      </c>
      <c r="AG827">
        <v>2</v>
      </c>
      <c r="AH827" t="s">
        <v>88</v>
      </c>
      <c r="AI827" t="s">
        <v>88</v>
      </c>
      <c r="AJ827" t="s">
        <v>88</v>
      </c>
      <c r="AK827" t="s">
        <v>88</v>
      </c>
      <c r="AL827" t="s">
        <v>88</v>
      </c>
      <c r="AM827" t="s">
        <v>88</v>
      </c>
      <c r="AN827" t="s">
        <v>88</v>
      </c>
      <c r="AO827" t="s">
        <v>88</v>
      </c>
      <c r="AP827" t="s">
        <v>88</v>
      </c>
      <c r="AQ827" t="s">
        <v>88</v>
      </c>
      <c r="AR827" t="s">
        <v>88</v>
      </c>
      <c r="AS827" t="s">
        <v>88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>
      <c r="A828" t="s">
        <v>1826</v>
      </c>
      <c r="B828" t="s">
        <v>80</v>
      </c>
      <c r="C828" t="s">
        <v>1697</v>
      </c>
      <c r="D828" t="s">
        <v>82</v>
      </c>
      <c r="E828" s="2" t="str">
        <f>HYPERLINK("capsilon://?command=openfolder&amp;siteaddress=FAM.docvelocity-na8.net&amp;folderid=FX3A50700E-BA86-7A89-F663-4BE0EE02357C","FX21113151")</f>
        <v>FX21113151</v>
      </c>
      <c r="F828" t="s">
        <v>19</v>
      </c>
      <c r="G828" t="s">
        <v>19</v>
      </c>
      <c r="H828" t="s">
        <v>83</v>
      </c>
      <c r="I828" t="s">
        <v>1827</v>
      </c>
      <c r="J828">
        <v>28</v>
      </c>
      <c r="K828" t="s">
        <v>85</v>
      </c>
      <c r="L828" t="s">
        <v>86</v>
      </c>
      <c r="M828" t="s">
        <v>87</v>
      </c>
      <c r="N828">
        <v>2</v>
      </c>
      <c r="O828" s="1">
        <v>44510.546354166669</v>
      </c>
      <c r="P828" s="1">
        <v>44510.558749999997</v>
      </c>
      <c r="Q828">
        <v>543</v>
      </c>
      <c r="R828">
        <v>528</v>
      </c>
      <c r="S828" t="b">
        <v>0</v>
      </c>
      <c r="T828" t="s">
        <v>88</v>
      </c>
      <c r="U828" t="b">
        <v>0</v>
      </c>
      <c r="V828" t="s">
        <v>131</v>
      </c>
      <c r="W828" s="1">
        <v>44510.547812500001</v>
      </c>
      <c r="X828">
        <v>116</v>
      </c>
      <c r="Y828">
        <v>21</v>
      </c>
      <c r="Z828">
        <v>0</v>
      </c>
      <c r="AA828">
        <v>21</v>
      </c>
      <c r="AB828">
        <v>0</v>
      </c>
      <c r="AC828">
        <v>0</v>
      </c>
      <c r="AD828">
        <v>7</v>
      </c>
      <c r="AE828">
        <v>0</v>
      </c>
      <c r="AF828">
        <v>0</v>
      </c>
      <c r="AG828">
        <v>0</v>
      </c>
      <c r="AH828" t="s">
        <v>90</v>
      </c>
      <c r="AI828" s="1">
        <v>44510.558749999997</v>
      </c>
      <c r="AJ828">
        <v>412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7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>
      <c r="A829" t="s">
        <v>1828</v>
      </c>
      <c r="B829" t="s">
        <v>80</v>
      </c>
      <c r="C829" t="s">
        <v>1829</v>
      </c>
      <c r="D829" t="s">
        <v>82</v>
      </c>
      <c r="E829" s="2" t="str">
        <f>HYPERLINK("capsilon://?command=openfolder&amp;siteaddress=FAM.docvelocity-na8.net&amp;folderid=FX8008CA1E-0646-A841-7D65-FFCADB4ABF9E","FX21112876")</f>
        <v>FX21112876</v>
      </c>
      <c r="F829" t="s">
        <v>19</v>
      </c>
      <c r="G829" t="s">
        <v>19</v>
      </c>
      <c r="H829" t="s">
        <v>83</v>
      </c>
      <c r="I829" t="s">
        <v>1830</v>
      </c>
      <c r="J829">
        <v>249</v>
      </c>
      <c r="K829" t="s">
        <v>85</v>
      </c>
      <c r="L829" t="s">
        <v>86</v>
      </c>
      <c r="M829" t="s">
        <v>87</v>
      </c>
      <c r="N829">
        <v>1</v>
      </c>
      <c r="O829" s="1">
        <v>44510.548298611109</v>
      </c>
      <c r="P829" s="1">
        <v>44510.6252662037</v>
      </c>
      <c r="Q829">
        <v>6141</v>
      </c>
      <c r="R829">
        <v>509</v>
      </c>
      <c r="S829" t="b">
        <v>0</v>
      </c>
      <c r="T829" t="s">
        <v>88</v>
      </c>
      <c r="U829" t="b">
        <v>0</v>
      </c>
      <c r="V829" t="s">
        <v>94</v>
      </c>
      <c r="W829" s="1">
        <v>44510.6252662037</v>
      </c>
      <c r="X829">
        <v>424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249</v>
      </c>
      <c r="AE829">
        <v>225</v>
      </c>
      <c r="AF829">
        <v>0</v>
      </c>
      <c r="AG829">
        <v>9</v>
      </c>
      <c r="AH829" t="s">
        <v>88</v>
      </c>
      <c r="AI829" t="s">
        <v>88</v>
      </c>
      <c r="AJ829" t="s">
        <v>88</v>
      </c>
      <c r="AK829" t="s">
        <v>88</v>
      </c>
      <c r="AL829" t="s">
        <v>88</v>
      </c>
      <c r="AM829" t="s">
        <v>88</v>
      </c>
      <c r="AN829" t="s">
        <v>88</v>
      </c>
      <c r="AO829" t="s">
        <v>88</v>
      </c>
      <c r="AP829" t="s">
        <v>88</v>
      </c>
      <c r="AQ829" t="s">
        <v>88</v>
      </c>
      <c r="AR829" t="s">
        <v>88</v>
      </c>
      <c r="AS829" t="s">
        <v>88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>
      <c r="A830" t="s">
        <v>1831</v>
      </c>
      <c r="B830" t="s">
        <v>80</v>
      </c>
      <c r="C830" t="s">
        <v>1832</v>
      </c>
      <c r="D830" t="s">
        <v>82</v>
      </c>
      <c r="E830" s="2" t="str">
        <f>HYPERLINK("capsilon://?command=openfolder&amp;siteaddress=FAM.docvelocity-na8.net&amp;folderid=FXA033BEA4-050E-AFC7-23DF-806D408EC07D","FX21114829")</f>
        <v>FX21114829</v>
      </c>
      <c r="F830" t="s">
        <v>19</v>
      </c>
      <c r="G830" t="s">
        <v>19</v>
      </c>
      <c r="H830" t="s">
        <v>83</v>
      </c>
      <c r="I830" t="s">
        <v>1833</v>
      </c>
      <c r="J830">
        <v>325</v>
      </c>
      <c r="K830" t="s">
        <v>85</v>
      </c>
      <c r="L830" t="s">
        <v>86</v>
      </c>
      <c r="M830" t="s">
        <v>87</v>
      </c>
      <c r="N830">
        <v>1</v>
      </c>
      <c r="O830" s="1">
        <v>44510.557222222225</v>
      </c>
      <c r="P830" s="1">
        <v>44510.63318287037</v>
      </c>
      <c r="Q830">
        <v>5492</v>
      </c>
      <c r="R830">
        <v>1071</v>
      </c>
      <c r="S830" t="b">
        <v>0</v>
      </c>
      <c r="T830" t="s">
        <v>88</v>
      </c>
      <c r="U830" t="b">
        <v>0</v>
      </c>
      <c r="V830" t="s">
        <v>94</v>
      </c>
      <c r="W830" s="1">
        <v>44510.63318287037</v>
      </c>
      <c r="X830">
        <v>665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325</v>
      </c>
      <c r="AE830">
        <v>298</v>
      </c>
      <c r="AF830">
        <v>0</v>
      </c>
      <c r="AG830">
        <v>8</v>
      </c>
      <c r="AH830" t="s">
        <v>88</v>
      </c>
      <c r="AI830" t="s">
        <v>88</v>
      </c>
      <c r="AJ830" t="s">
        <v>88</v>
      </c>
      <c r="AK830" t="s">
        <v>88</v>
      </c>
      <c r="AL830" t="s">
        <v>88</v>
      </c>
      <c r="AM830" t="s">
        <v>88</v>
      </c>
      <c r="AN830" t="s">
        <v>88</v>
      </c>
      <c r="AO830" t="s">
        <v>88</v>
      </c>
      <c r="AP830" t="s">
        <v>88</v>
      </c>
      <c r="AQ830" t="s">
        <v>88</v>
      </c>
      <c r="AR830" t="s">
        <v>88</v>
      </c>
      <c r="AS830" t="s">
        <v>88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>
      <c r="A831" t="s">
        <v>1834</v>
      </c>
      <c r="B831" t="s">
        <v>80</v>
      </c>
      <c r="C831" t="s">
        <v>1835</v>
      </c>
      <c r="D831" t="s">
        <v>82</v>
      </c>
      <c r="E831" s="2" t="str">
        <f>HYPERLINK("capsilon://?command=openfolder&amp;siteaddress=FAM.docvelocity-na8.net&amp;folderid=FXF193B16A-EAE3-082D-C9DE-DDA4453A53B1","FX21114603")</f>
        <v>FX21114603</v>
      </c>
      <c r="F831" t="s">
        <v>19</v>
      </c>
      <c r="G831" t="s">
        <v>19</v>
      </c>
      <c r="H831" t="s">
        <v>83</v>
      </c>
      <c r="I831" t="s">
        <v>1836</v>
      </c>
      <c r="J831">
        <v>61</v>
      </c>
      <c r="K831" t="s">
        <v>85</v>
      </c>
      <c r="L831" t="s">
        <v>86</v>
      </c>
      <c r="M831" t="s">
        <v>87</v>
      </c>
      <c r="N831">
        <v>2</v>
      </c>
      <c r="O831" s="1">
        <v>44510.557893518519</v>
      </c>
      <c r="P831" s="1">
        <v>44510.568206018521</v>
      </c>
      <c r="Q831">
        <v>314</v>
      </c>
      <c r="R831">
        <v>577</v>
      </c>
      <c r="S831" t="b">
        <v>0</v>
      </c>
      <c r="T831" t="s">
        <v>88</v>
      </c>
      <c r="U831" t="b">
        <v>0</v>
      </c>
      <c r="V831" t="s">
        <v>131</v>
      </c>
      <c r="W831" s="1">
        <v>44510.565162037034</v>
      </c>
      <c r="X831">
        <v>452</v>
      </c>
      <c r="Y831">
        <v>56</v>
      </c>
      <c r="Z831">
        <v>0</v>
      </c>
      <c r="AA831">
        <v>56</v>
      </c>
      <c r="AB831">
        <v>0</v>
      </c>
      <c r="AC831">
        <v>2</v>
      </c>
      <c r="AD831">
        <v>5</v>
      </c>
      <c r="AE831">
        <v>0</v>
      </c>
      <c r="AF831">
        <v>0</v>
      </c>
      <c r="AG831">
        <v>0</v>
      </c>
      <c r="AH831" t="s">
        <v>118</v>
      </c>
      <c r="AI831" s="1">
        <v>44510.568206018521</v>
      </c>
      <c r="AJ831">
        <v>125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5</v>
      </c>
      <c r="AQ831">
        <v>0</v>
      </c>
      <c r="AR831">
        <v>0</v>
      </c>
      <c r="AS831">
        <v>0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>
      <c r="A832" t="s">
        <v>1837</v>
      </c>
      <c r="B832" t="s">
        <v>80</v>
      </c>
      <c r="C832" t="s">
        <v>1835</v>
      </c>
      <c r="D832" t="s">
        <v>82</v>
      </c>
      <c r="E832" s="2" t="str">
        <f>HYPERLINK("capsilon://?command=openfolder&amp;siteaddress=FAM.docvelocity-na8.net&amp;folderid=FXF193B16A-EAE3-082D-C9DE-DDA4453A53B1","FX21114603")</f>
        <v>FX21114603</v>
      </c>
      <c r="F832" t="s">
        <v>19</v>
      </c>
      <c r="G832" t="s">
        <v>19</v>
      </c>
      <c r="H832" t="s">
        <v>83</v>
      </c>
      <c r="I832" t="s">
        <v>1838</v>
      </c>
      <c r="J832">
        <v>61</v>
      </c>
      <c r="K832" t="s">
        <v>85</v>
      </c>
      <c r="L832" t="s">
        <v>86</v>
      </c>
      <c r="M832" t="s">
        <v>87</v>
      </c>
      <c r="N832">
        <v>2</v>
      </c>
      <c r="O832" s="1">
        <v>44510.558032407411</v>
      </c>
      <c r="P832" s="1">
        <v>44510.566747685189</v>
      </c>
      <c r="Q832">
        <v>461</v>
      </c>
      <c r="R832">
        <v>292</v>
      </c>
      <c r="S832" t="b">
        <v>0</v>
      </c>
      <c r="T832" t="s">
        <v>88</v>
      </c>
      <c r="U832" t="b">
        <v>0</v>
      </c>
      <c r="V832" t="s">
        <v>117</v>
      </c>
      <c r="W832" s="1">
        <v>44510.563437500001</v>
      </c>
      <c r="X832">
        <v>151</v>
      </c>
      <c r="Y832">
        <v>56</v>
      </c>
      <c r="Z832">
        <v>0</v>
      </c>
      <c r="AA832">
        <v>56</v>
      </c>
      <c r="AB832">
        <v>0</v>
      </c>
      <c r="AC832">
        <v>3</v>
      </c>
      <c r="AD832">
        <v>5</v>
      </c>
      <c r="AE832">
        <v>0</v>
      </c>
      <c r="AF832">
        <v>0</v>
      </c>
      <c r="AG832">
        <v>0</v>
      </c>
      <c r="AH832" t="s">
        <v>118</v>
      </c>
      <c r="AI832" s="1">
        <v>44510.566747685189</v>
      </c>
      <c r="AJ832">
        <v>141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5</v>
      </c>
      <c r="AQ832">
        <v>0</v>
      </c>
      <c r="AR832">
        <v>0</v>
      </c>
      <c r="AS832">
        <v>0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>
      <c r="A833" t="s">
        <v>1839</v>
      </c>
      <c r="B833" t="s">
        <v>80</v>
      </c>
      <c r="C833" t="s">
        <v>1835</v>
      </c>
      <c r="D833" t="s">
        <v>82</v>
      </c>
      <c r="E833" s="2" t="str">
        <f>HYPERLINK("capsilon://?command=openfolder&amp;siteaddress=FAM.docvelocity-na8.net&amp;folderid=FXF193B16A-EAE3-082D-C9DE-DDA4453A53B1","FX21114603")</f>
        <v>FX21114603</v>
      </c>
      <c r="F833" t="s">
        <v>19</v>
      </c>
      <c r="G833" t="s">
        <v>19</v>
      </c>
      <c r="H833" t="s">
        <v>83</v>
      </c>
      <c r="I833" t="s">
        <v>1840</v>
      </c>
      <c r="J833">
        <v>61</v>
      </c>
      <c r="K833" t="s">
        <v>85</v>
      </c>
      <c r="L833" t="s">
        <v>86</v>
      </c>
      <c r="M833" t="s">
        <v>87</v>
      </c>
      <c r="N833">
        <v>2</v>
      </c>
      <c r="O833" s="1">
        <v>44510.558067129627</v>
      </c>
      <c r="P833" s="1">
        <v>44510.569664351853</v>
      </c>
      <c r="Q833">
        <v>612</v>
      </c>
      <c r="R833">
        <v>390</v>
      </c>
      <c r="S833" t="b">
        <v>0</v>
      </c>
      <c r="T833" t="s">
        <v>88</v>
      </c>
      <c r="U833" t="b">
        <v>0</v>
      </c>
      <c r="V833" t="s">
        <v>186</v>
      </c>
      <c r="W833" s="1">
        <v>44510.563738425924</v>
      </c>
      <c r="X833">
        <v>158</v>
      </c>
      <c r="Y833">
        <v>56</v>
      </c>
      <c r="Z833">
        <v>0</v>
      </c>
      <c r="AA833">
        <v>56</v>
      </c>
      <c r="AB833">
        <v>0</v>
      </c>
      <c r="AC833">
        <v>2</v>
      </c>
      <c r="AD833">
        <v>5</v>
      </c>
      <c r="AE833">
        <v>0</v>
      </c>
      <c r="AF833">
        <v>0</v>
      </c>
      <c r="AG833">
        <v>0</v>
      </c>
      <c r="AH833" t="s">
        <v>106</v>
      </c>
      <c r="AI833" s="1">
        <v>44510.569664351853</v>
      </c>
      <c r="AJ833">
        <v>232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5</v>
      </c>
      <c r="AQ833">
        <v>0</v>
      </c>
      <c r="AR833">
        <v>0</v>
      </c>
      <c r="AS833">
        <v>0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>
      <c r="A834" t="s">
        <v>1841</v>
      </c>
      <c r="B834" t="s">
        <v>80</v>
      </c>
      <c r="C834" t="s">
        <v>1835</v>
      </c>
      <c r="D834" t="s">
        <v>82</v>
      </c>
      <c r="E834" s="2" t="str">
        <f>HYPERLINK("capsilon://?command=openfolder&amp;siteaddress=FAM.docvelocity-na8.net&amp;folderid=FXF193B16A-EAE3-082D-C9DE-DDA4453A53B1","FX21114603")</f>
        <v>FX21114603</v>
      </c>
      <c r="F834" t="s">
        <v>19</v>
      </c>
      <c r="G834" t="s">
        <v>19</v>
      </c>
      <c r="H834" t="s">
        <v>83</v>
      </c>
      <c r="I834" t="s">
        <v>1842</v>
      </c>
      <c r="J834">
        <v>28</v>
      </c>
      <c r="K834" t="s">
        <v>85</v>
      </c>
      <c r="L834" t="s">
        <v>86</v>
      </c>
      <c r="M834" t="s">
        <v>87</v>
      </c>
      <c r="N834">
        <v>2</v>
      </c>
      <c r="O834" s="1">
        <v>44510.558668981481</v>
      </c>
      <c r="P834" s="1">
        <v>44510.56927083333</v>
      </c>
      <c r="Q834">
        <v>729</v>
      </c>
      <c r="R834">
        <v>187</v>
      </c>
      <c r="S834" t="b">
        <v>0</v>
      </c>
      <c r="T834" t="s">
        <v>88</v>
      </c>
      <c r="U834" t="b">
        <v>0</v>
      </c>
      <c r="V834" t="s">
        <v>117</v>
      </c>
      <c r="W834" s="1">
        <v>44510.564675925925</v>
      </c>
      <c r="X834">
        <v>96</v>
      </c>
      <c r="Y834">
        <v>21</v>
      </c>
      <c r="Z834">
        <v>0</v>
      </c>
      <c r="AA834">
        <v>21</v>
      </c>
      <c r="AB834">
        <v>0</v>
      </c>
      <c r="AC834">
        <v>1</v>
      </c>
      <c r="AD834">
        <v>7</v>
      </c>
      <c r="AE834">
        <v>0</v>
      </c>
      <c r="AF834">
        <v>0</v>
      </c>
      <c r="AG834">
        <v>0</v>
      </c>
      <c r="AH834" t="s">
        <v>118</v>
      </c>
      <c r="AI834" s="1">
        <v>44510.56927083333</v>
      </c>
      <c r="AJ834">
        <v>91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7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>
      <c r="A835" t="s">
        <v>1843</v>
      </c>
      <c r="B835" t="s">
        <v>80</v>
      </c>
      <c r="C835" t="s">
        <v>1835</v>
      </c>
      <c r="D835" t="s">
        <v>82</v>
      </c>
      <c r="E835" s="2" t="str">
        <f>HYPERLINK("capsilon://?command=openfolder&amp;siteaddress=FAM.docvelocity-na8.net&amp;folderid=FXF193B16A-EAE3-082D-C9DE-DDA4453A53B1","FX21114603")</f>
        <v>FX21114603</v>
      </c>
      <c r="F835" t="s">
        <v>19</v>
      </c>
      <c r="G835" t="s">
        <v>19</v>
      </c>
      <c r="H835" t="s">
        <v>83</v>
      </c>
      <c r="I835" t="s">
        <v>1844</v>
      </c>
      <c r="J835">
        <v>68</v>
      </c>
      <c r="K835" t="s">
        <v>85</v>
      </c>
      <c r="L835" t="s">
        <v>86</v>
      </c>
      <c r="M835" t="s">
        <v>87</v>
      </c>
      <c r="N835">
        <v>1</v>
      </c>
      <c r="O835" s="1">
        <v>44510.558703703704</v>
      </c>
      <c r="P835" s="1">
        <v>44510.634409722225</v>
      </c>
      <c r="Q835">
        <v>6279</v>
      </c>
      <c r="R835">
        <v>262</v>
      </c>
      <c r="S835" t="b">
        <v>0</v>
      </c>
      <c r="T835" t="s">
        <v>88</v>
      </c>
      <c r="U835" t="b">
        <v>0</v>
      </c>
      <c r="V835" t="s">
        <v>94</v>
      </c>
      <c r="W835" s="1">
        <v>44510.634409722225</v>
      </c>
      <c r="X835">
        <v>105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68</v>
      </c>
      <c r="AE835">
        <v>63</v>
      </c>
      <c r="AF835">
        <v>0</v>
      </c>
      <c r="AG835">
        <v>2</v>
      </c>
      <c r="AH835" t="s">
        <v>88</v>
      </c>
      <c r="AI835" t="s">
        <v>88</v>
      </c>
      <c r="AJ835" t="s">
        <v>88</v>
      </c>
      <c r="AK835" t="s">
        <v>88</v>
      </c>
      <c r="AL835" t="s">
        <v>88</v>
      </c>
      <c r="AM835" t="s">
        <v>88</v>
      </c>
      <c r="AN835" t="s">
        <v>88</v>
      </c>
      <c r="AO835" t="s">
        <v>88</v>
      </c>
      <c r="AP835" t="s">
        <v>88</v>
      </c>
      <c r="AQ835" t="s">
        <v>88</v>
      </c>
      <c r="AR835" t="s">
        <v>88</v>
      </c>
      <c r="AS835" t="s">
        <v>88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>
      <c r="A836" t="s">
        <v>1845</v>
      </c>
      <c r="B836" t="s">
        <v>80</v>
      </c>
      <c r="C836" t="s">
        <v>1835</v>
      </c>
      <c r="D836" t="s">
        <v>82</v>
      </c>
      <c r="E836" s="2" t="str">
        <f>HYPERLINK("capsilon://?command=openfolder&amp;siteaddress=FAM.docvelocity-na8.net&amp;folderid=FXF193B16A-EAE3-082D-C9DE-DDA4453A53B1","FX21114603")</f>
        <v>FX21114603</v>
      </c>
      <c r="F836" t="s">
        <v>19</v>
      </c>
      <c r="G836" t="s">
        <v>19</v>
      </c>
      <c r="H836" t="s">
        <v>83</v>
      </c>
      <c r="I836" t="s">
        <v>1846</v>
      </c>
      <c r="J836">
        <v>28</v>
      </c>
      <c r="K836" t="s">
        <v>85</v>
      </c>
      <c r="L836" t="s">
        <v>86</v>
      </c>
      <c r="M836" t="s">
        <v>87</v>
      </c>
      <c r="N836">
        <v>2</v>
      </c>
      <c r="O836" s="1">
        <v>44510.559733796297</v>
      </c>
      <c r="P836" s="1">
        <v>44510.570543981485</v>
      </c>
      <c r="Q836">
        <v>755</v>
      </c>
      <c r="R836">
        <v>179</v>
      </c>
      <c r="S836" t="b">
        <v>0</v>
      </c>
      <c r="T836" t="s">
        <v>88</v>
      </c>
      <c r="U836" t="b">
        <v>0</v>
      </c>
      <c r="V836" t="s">
        <v>186</v>
      </c>
      <c r="W836" s="1">
        <v>44510.565208333333</v>
      </c>
      <c r="X836">
        <v>70</v>
      </c>
      <c r="Y836">
        <v>21</v>
      </c>
      <c r="Z836">
        <v>0</v>
      </c>
      <c r="AA836">
        <v>21</v>
      </c>
      <c r="AB836">
        <v>0</v>
      </c>
      <c r="AC836">
        <v>0</v>
      </c>
      <c r="AD836">
        <v>7</v>
      </c>
      <c r="AE836">
        <v>0</v>
      </c>
      <c r="AF836">
        <v>0</v>
      </c>
      <c r="AG836">
        <v>0</v>
      </c>
      <c r="AH836" t="s">
        <v>118</v>
      </c>
      <c r="AI836" s="1">
        <v>44510.570543981485</v>
      </c>
      <c r="AJ836">
        <v>109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7</v>
      </c>
      <c r="AQ836">
        <v>0</v>
      </c>
      <c r="AR836">
        <v>0</v>
      </c>
      <c r="AS836">
        <v>0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>
      <c r="A837" t="s">
        <v>1847</v>
      </c>
      <c r="B837" t="s">
        <v>80</v>
      </c>
      <c r="C837" t="s">
        <v>1835</v>
      </c>
      <c r="D837" t="s">
        <v>82</v>
      </c>
      <c r="E837" s="2" t="str">
        <f>HYPERLINK("capsilon://?command=openfolder&amp;siteaddress=FAM.docvelocity-na8.net&amp;folderid=FXF193B16A-EAE3-082D-C9DE-DDA4453A53B1","FX21114603")</f>
        <v>FX21114603</v>
      </c>
      <c r="F837" t="s">
        <v>19</v>
      </c>
      <c r="G837" t="s">
        <v>19</v>
      </c>
      <c r="H837" t="s">
        <v>83</v>
      </c>
      <c r="I837" t="s">
        <v>1848</v>
      </c>
      <c r="J837">
        <v>28</v>
      </c>
      <c r="K837" t="s">
        <v>85</v>
      </c>
      <c r="L837" t="s">
        <v>86</v>
      </c>
      <c r="M837" t="s">
        <v>87</v>
      </c>
      <c r="N837">
        <v>2</v>
      </c>
      <c r="O837" s="1">
        <v>44510.559918981482</v>
      </c>
      <c r="P837" s="1">
        <v>44510.57403935185</v>
      </c>
      <c r="Q837">
        <v>693</v>
      </c>
      <c r="R837">
        <v>527</v>
      </c>
      <c r="S837" t="b">
        <v>0</v>
      </c>
      <c r="T837" t="s">
        <v>88</v>
      </c>
      <c r="U837" t="b">
        <v>0</v>
      </c>
      <c r="V837" t="s">
        <v>117</v>
      </c>
      <c r="W837" s="1">
        <v>44510.566527777781</v>
      </c>
      <c r="X837">
        <v>150</v>
      </c>
      <c r="Y837">
        <v>21</v>
      </c>
      <c r="Z837">
        <v>0</v>
      </c>
      <c r="AA837">
        <v>21</v>
      </c>
      <c r="AB837">
        <v>0</v>
      </c>
      <c r="AC837">
        <v>0</v>
      </c>
      <c r="AD837">
        <v>7</v>
      </c>
      <c r="AE837">
        <v>0</v>
      </c>
      <c r="AF837">
        <v>0</v>
      </c>
      <c r="AG837">
        <v>0</v>
      </c>
      <c r="AH837" t="s">
        <v>106</v>
      </c>
      <c r="AI837" s="1">
        <v>44510.57403935185</v>
      </c>
      <c r="AJ837">
        <v>377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>
      <c r="A838" t="s">
        <v>1849</v>
      </c>
      <c r="B838" t="s">
        <v>80</v>
      </c>
      <c r="C838" t="s">
        <v>1850</v>
      </c>
      <c r="D838" t="s">
        <v>82</v>
      </c>
      <c r="E838" s="2" t="str">
        <f>HYPERLINK("capsilon://?command=openfolder&amp;siteaddress=FAM.docvelocity-na8.net&amp;folderid=FXEB2A7417-58DC-9CDD-C4F7-95E432529106","FX21114573")</f>
        <v>FX21114573</v>
      </c>
      <c r="F838" t="s">
        <v>19</v>
      </c>
      <c r="G838" t="s">
        <v>19</v>
      </c>
      <c r="H838" t="s">
        <v>83</v>
      </c>
      <c r="I838" t="s">
        <v>1851</v>
      </c>
      <c r="J838">
        <v>47</v>
      </c>
      <c r="K838" t="s">
        <v>85</v>
      </c>
      <c r="L838" t="s">
        <v>86</v>
      </c>
      <c r="M838" t="s">
        <v>87</v>
      </c>
      <c r="N838">
        <v>2</v>
      </c>
      <c r="O838" s="1">
        <v>44510.560057870367</v>
      </c>
      <c r="P838" s="1">
        <v>44510.575983796298</v>
      </c>
      <c r="Q838">
        <v>658</v>
      </c>
      <c r="R838">
        <v>718</v>
      </c>
      <c r="S838" t="b">
        <v>0</v>
      </c>
      <c r="T838" t="s">
        <v>88</v>
      </c>
      <c r="U838" t="b">
        <v>0</v>
      </c>
      <c r="V838" t="s">
        <v>186</v>
      </c>
      <c r="W838" s="1">
        <v>44510.568090277775</v>
      </c>
      <c r="X838">
        <v>249</v>
      </c>
      <c r="Y838">
        <v>39</v>
      </c>
      <c r="Z838">
        <v>0</v>
      </c>
      <c r="AA838">
        <v>39</v>
      </c>
      <c r="AB838">
        <v>0</v>
      </c>
      <c r="AC838">
        <v>3</v>
      </c>
      <c r="AD838">
        <v>8</v>
      </c>
      <c r="AE838">
        <v>0</v>
      </c>
      <c r="AF838">
        <v>0</v>
      </c>
      <c r="AG838">
        <v>0</v>
      </c>
      <c r="AH838" t="s">
        <v>118</v>
      </c>
      <c r="AI838" s="1">
        <v>44510.575983796298</v>
      </c>
      <c r="AJ838">
        <v>469</v>
      </c>
      <c r="AK838">
        <v>4</v>
      </c>
      <c r="AL838">
        <v>0</v>
      </c>
      <c r="AM838">
        <v>4</v>
      </c>
      <c r="AN838">
        <v>0</v>
      </c>
      <c r="AO838">
        <v>4</v>
      </c>
      <c r="AP838">
        <v>4</v>
      </c>
      <c r="AQ838">
        <v>0</v>
      </c>
      <c r="AR838">
        <v>0</v>
      </c>
      <c r="AS838">
        <v>0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>
      <c r="A839" t="s">
        <v>1852</v>
      </c>
      <c r="B839" t="s">
        <v>80</v>
      </c>
      <c r="C839" t="s">
        <v>1850</v>
      </c>
      <c r="D839" t="s">
        <v>82</v>
      </c>
      <c r="E839" s="2" t="str">
        <f>HYPERLINK("capsilon://?command=openfolder&amp;siteaddress=FAM.docvelocity-na8.net&amp;folderid=FXEB2A7417-58DC-9CDD-C4F7-95E432529106","FX21114573")</f>
        <v>FX21114573</v>
      </c>
      <c r="F839" t="s">
        <v>19</v>
      </c>
      <c r="G839" t="s">
        <v>19</v>
      </c>
      <c r="H839" t="s">
        <v>83</v>
      </c>
      <c r="I839" t="s">
        <v>1853</v>
      </c>
      <c r="J839">
        <v>28</v>
      </c>
      <c r="K839" t="s">
        <v>85</v>
      </c>
      <c r="L839" t="s">
        <v>86</v>
      </c>
      <c r="M839" t="s">
        <v>87</v>
      </c>
      <c r="N839">
        <v>2</v>
      </c>
      <c r="O839" s="1">
        <v>44510.560312499998</v>
      </c>
      <c r="P839" s="1">
        <v>44510.58016203704</v>
      </c>
      <c r="Q839">
        <v>1036</v>
      </c>
      <c r="R839">
        <v>679</v>
      </c>
      <c r="S839" t="b">
        <v>0</v>
      </c>
      <c r="T839" t="s">
        <v>88</v>
      </c>
      <c r="U839" t="b">
        <v>0</v>
      </c>
      <c r="V839" t="s">
        <v>131</v>
      </c>
      <c r="W839" s="1">
        <v>44510.567326388889</v>
      </c>
      <c r="X839">
        <v>151</v>
      </c>
      <c r="Y839">
        <v>21</v>
      </c>
      <c r="Z839">
        <v>0</v>
      </c>
      <c r="AA839">
        <v>21</v>
      </c>
      <c r="AB839">
        <v>0</v>
      </c>
      <c r="AC839">
        <v>5</v>
      </c>
      <c r="AD839">
        <v>7</v>
      </c>
      <c r="AE839">
        <v>0</v>
      </c>
      <c r="AF839">
        <v>0</v>
      </c>
      <c r="AG839">
        <v>0</v>
      </c>
      <c r="AH839" t="s">
        <v>106</v>
      </c>
      <c r="AI839" s="1">
        <v>44510.58016203704</v>
      </c>
      <c r="AJ839">
        <v>528</v>
      </c>
      <c r="AK839">
        <v>2</v>
      </c>
      <c r="AL839">
        <v>0</v>
      </c>
      <c r="AM839">
        <v>2</v>
      </c>
      <c r="AN839">
        <v>0</v>
      </c>
      <c r="AO839">
        <v>2</v>
      </c>
      <c r="AP839">
        <v>5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>
      <c r="A840" t="s">
        <v>1854</v>
      </c>
      <c r="B840" t="s">
        <v>80</v>
      </c>
      <c r="C840" t="s">
        <v>1850</v>
      </c>
      <c r="D840" t="s">
        <v>82</v>
      </c>
      <c r="E840" s="2" t="str">
        <f>HYPERLINK("capsilon://?command=openfolder&amp;siteaddress=FAM.docvelocity-na8.net&amp;folderid=FXEB2A7417-58DC-9CDD-C4F7-95E432529106","FX21114573")</f>
        <v>FX21114573</v>
      </c>
      <c r="F840" t="s">
        <v>19</v>
      </c>
      <c r="G840" t="s">
        <v>19</v>
      </c>
      <c r="H840" t="s">
        <v>83</v>
      </c>
      <c r="I840" t="s">
        <v>1855</v>
      </c>
      <c r="J840">
        <v>62</v>
      </c>
      <c r="K840" t="s">
        <v>85</v>
      </c>
      <c r="L840" t="s">
        <v>86</v>
      </c>
      <c r="M840" t="s">
        <v>87</v>
      </c>
      <c r="N840">
        <v>1</v>
      </c>
      <c r="O840" s="1">
        <v>44510.560428240744</v>
      </c>
      <c r="P840" s="1">
        <v>44510.635960648149</v>
      </c>
      <c r="Q840">
        <v>6321</v>
      </c>
      <c r="R840">
        <v>205</v>
      </c>
      <c r="S840" t="b">
        <v>0</v>
      </c>
      <c r="T840" t="s">
        <v>88</v>
      </c>
      <c r="U840" t="b">
        <v>0</v>
      </c>
      <c r="V840" t="s">
        <v>94</v>
      </c>
      <c r="W840" s="1">
        <v>44510.635960648149</v>
      </c>
      <c r="X840">
        <v>100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62</v>
      </c>
      <c r="AE840">
        <v>57</v>
      </c>
      <c r="AF840">
        <v>0</v>
      </c>
      <c r="AG840">
        <v>2</v>
      </c>
      <c r="AH840" t="s">
        <v>88</v>
      </c>
      <c r="AI840" t="s">
        <v>88</v>
      </c>
      <c r="AJ840" t="s">
        <v>88</v>
      </c>
      <c r="AK840" t="s">
        <v>88</v>
      </c>
      <c r="AL840" t="s">
        <v>88</v>
      </c>
      <c r="AM840" t="s">
        <v>88</v>
      </c>
      <c r="AN840" t="s">
        <v>88</v>
      </c>
      <c r="AO840" t="s">
        <v>88</v>
      </c>
      <c r="AP840" t="s">
        <v>88</v>
      </c>
      <c r="AQ840" t="s">
        <v>88</v>
      </c>
      <c r="AR840" t="s">
        <v>88</v>
      </c>
      <c r="AS840" t="s">
        <v>88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>
      <c r="A841" t="s">
        <v>1856</v>
      </c>
      <c r="B841" t="s">
        <v>80</v>
      </c>
      <c r="C841" t="s">
        <v>1850</v>
      </c>
      <c r="D841" t="s">
        <v>82</v>
      </c>
      <c r="E841" s="2" t="str">
        <f>HYPERLINK("capsilon://?command=openfolder&amp;siteaddress=FAM.docvelocity-na8.net&amp;folderid=FXEB2A7417-58DC-9CDD-C4F7-95E432529106","FX21114573")</f>
        <v>FX21114573</v>
      </c>
      <c r="F841" t="s">
        <v>19</v>
      </c>
      <c r="G841" t="s">
        <v>19</v>
      </c>
      <c r="H841" t="s">
        <v>83</v>
      </c>
      <c r="I841" t="s">
        <v>1857</v>
      </c>
      <c r="J841">
        <v>28</v>
      </c>
      <c r="K841" t="s">
        <v>85</v>
      </c>
      <c r="L841" t="s">
        <v>86</v>
      </c>
      <c r="M841" t="s">
        <v>87</v>
      </c>
      <c r="N841">
        <v>1</v>
      </c>
      <c r="O841" s="1">
        <v>44510.560717592591</v>
      </c>
      <c r="P841" s="1">
        <v>44510.637662037036</v>
      </c>
      <c r="Q841">
        <v>6347</v>
      </c>
      <c r="R841">
        <v>301</v>
      </c>
      <c r="S841" t="b">
        <v>0</v>
      </c>
      <c r="T841" t="s">
        <v>88</v>
      </c>
      <c r="U841" t="b">
        <v>0</v>
      </c>
      <c r="V841" t="s">
        <v>94</v>
      </c>
      <c r="W841" s="1">
        <v>44510.637662037036</v>
      </c>
      <c r="X841">
        <v>146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28</v>
      </c>
      <c r="AE841">
        <v>21</v>
      </c>
      <c r="AF841">
        <v>0</v>
      </c>
      <c r="AG841">
        <v>2</v>
      </c>
      <c r="AH841" t="s">
        <v>88</v>
      </c>
      <c r="AI841" t="s">
        <v>88</v>
      </c>
      <c r="AJ841" t="s">
        <v>88</v>
      </c>
      <c r="AK841" t="s">
        <v>88</v>
      </c>
      <c r="AL841" t="s">
        <v>88</v>
      </c>
      <c r="AM841" t="s">
        <v>88</v>
      </c>
      <c r="AN841" t="s">
        <v>88</v>
      </c>
      <c r="AO841" t="s">
        <v>88</v>
      </c>
      <c r="AP841" t="s">
        <v>88</v>
      </c>
      <c r="AQ841" t="s">
        <v>88</v>
      </c>
      <c r="AR841" t="s">
        <v>88</v>
      </c>
      <c r="AS841" t="s">
        <v>88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>
      <c r="A842" t="s">
        <v>1858</v>
      </c>
      <c r="B842" t="s">
        <v>80</v>
      </c>
      <c r="C842" t="s">
        <v>1850</v>
      </c>
      <c r="D842" t="s">
        <v>82</v>
      </c>
      <c r="E842" s="2" t="str">
        <f>HYPERLINK("capsilon://?command=openfolder&amp;siteaddress=FAM.docvelocity-na8.net&amp;folderid=FXEB2A7417-58DC-9CDD-C4F7-95E432529106","FX21114573")</f>
        <v>FX21114573</v>
      </c>
      <c r="F842" t="s">
        <v>19</v>
      </c>
      <c r="G842" t="s">
        <v>19</v>
      </c>
      <c r="H842" t="s">
        <v>83</v>
      </c>
      <c r="I842" t="s">
        <v>1859</v>
      </c>
      <c r="J842">
        <v>112</v>
      </c>
      <c r="K842" t="s">
        <v>85</v>
      </c>
      <c r="L842" t="s">
        <v>86</v>
      </c>
      <c r="M842" t="s">
        <v>87</v>
      </c>
      <c r="N842">
        <v>1</v>
      </c>
      <c r="O842" s="1">
        <v>44510.560752314814</v>
      </c>
      <c r="P842" s="1">
        <v>44510.640057870369</v>
      </c>
      <c r="Q842">
        <v>6546</v>
      </c>
      <c r="R842">
        <v>306</v>
      </c>
      <c r="S842" t="b">
        <v>0</v>
      </c>
      <c r="T842" t="s">
        <v>88</v>
      </c>
      <c r="U842" t="b">
        <v>0</v>
      </c>
      <c r="V842" t="s">
        <v>94</v>
      </c>
      <c r="W842" s="1">
        <v>44510.640057870369</v>
      </c>
      <c r="X842">
        <v>207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112</v>
      </c>
      <c r="AE842">
        <v>107</v>
      </c>
      <c r="AF842">
        <v>0</v>
      </c>
      <c r="AG842">
        <v>4</v>
      </c>
      <c r="AH842" t="s">
        <v>88</v>
      </c>
      <c r="AI842" t="s">
        <v>88</v>
      </c>
      <c r="AJ842" t="s">
        <v>88</v>
      </c>
      <c r="AK842" t="s">
        <v>88</v>
      </c>
      <c r="AL842" t="s">
        <v>88</v>
      </c>
      <c r="AM842" t="s">
        <v>88</v>
      </c>
      <c r="AN842" t="s">
        <v>88</v>
      </c>
      <c r="AO842" t="s">
        <v>88</v>
      </c>
      <c r="AP842" t="s">
        <v>88</v>
      </c>
      <c r="AQ842" t="s">
        <v>88</v>
      </c>
      <c r="AR842" t="s">
        <v>88</v>
      </c>
      <c r="AS842" t="s">
        <v>88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>
      <c r="A843" t="s">
        <v>1860</v>
      </c>
      <c r="B843" t="s">
        <v>80</v>
      </c>
      <c r="C843" t="s">
        <v>1850</v>
      </c>
      <c r="D843" t="s">
        <v>82</v>
      </c>
      <c r="E843" s="2" t="str">
        <f>HYPERLINK("capsilon://?command=openfolder&amp;siteaddress=FAM.docvelocity-na8.net&amp;folderid=FXEB2A7417-58DC-9CDD-C4F7-95E432529106","FX21114573")</f>
        <v>FX21114573</v>
      </c>
      <c r="F843" t="s">
        <v>19</v>
      </c>
      <c r="G843" t="s">
        <v>19</v>
      </c>
      <c r="H843" t="s">
        <v>83</v>
      </c>
      <c r="I843" t="s">
        <v>1861</v>
      </c>
      <c r="J843">
        <v>28</v>
      </c>
      <c r="K843" t="s">
        <v>85</v>
      </c>
      <c r="L843" t="s">
        <v>86</v>
      </c>
      <c r="M843" t="s">
        <v>87</v>
      </c>
      <c r="N843">
        <v>2</v>
      </c>
      <c r="O843" s="1">
        <v>44510.561608796299</v>
      </c>
      <c r="P843" s="1">
        <v>44510.579340277778</v>
      </c>
      <c r="Q843">
        <v>1014</v>
      </c>
      <c r="R843">
        <v>518</v>
      </c>
      <c r="S843" t="b">
        <v>0</v>
      </c>
      <c r="T843" t="s">
        <v>88</v>
      </c>
      <c r="U843" t="b">
        <v>0</v>
      </c>
      <c r="V843" t="s">
        <v>117</v>
      </c>
      <c r="W843" s="1">
        <v>44510.569930555554</v>
      </c>
      <c r="X843">
        <v>229</v>
      </c>
      <c r="Y843">
        <v>21</v>
      </c>
      <c r="Z843">
        <v>0</v>
      </c>
      <c r="AA843">
        <v>21</v>
      </c>
      <c r="AB843">
        <v>0</v>
      </c>
      <c r="AC843">
        <v>6</v>
      </c>
      <c r="AD843">
        <v>7</v>
      </c>
      <c r="AE843">
        <v>0</v>
      </c>
      <c r="AF843">
        <v>0</v>
      </c>
      <c r="AG843">
        <v>0</v>
      </c>
      <c r="AH843" t="s">
        <v>118</v>
      </c>
      <c r="AI843" s="1">
        <v>44510.579340277778</v>
      </c>
      <c r="AJ843">
        <v>289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7</v>
      </c>
      <c r="AQ843">
        <v>0</v>
      </c>
      <c r="AR843">
        <v>0</v>
      </c>
      <c r="AS843">
        <v>0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>
      <c r="A844" t="s">
        <v>1862</v>
      </c>
      <c r="B844" t="s">
        <v>80</v>
      </c>
      <c r="C844" t="s">
        <v>1863</v>
      </c>
      <c r="D844" t="s">
        <v>82</v>
      </c>
      <c r="E844" s="2" t="str">
        <f>HYPERLINK("capsilon://?command=openfolder&amp;siteaddress=FAM.docvelocity-na8.net&amp;folderid=FX7C0CE217-CB9F-CC4F-4CF5-093149A23416","FX21112707")</f>
        <v>FX21112707</v>
      </c>
      <c r="F844" t="s">
        <v>19</v>
      </c>
      <c r="G844" t="s">
        <v>19</v>
      </c>
      <c r="H844" t="s">
        <v>83</v>
      </c>
      <c r="I844" t="s">
        <v>1864</v>
      </c>
      <c r="J844">
        <v>206</v>
      </c>
      <c r="K844" t="s">
        <v>85</v>
      </c>
      <c r="L844" t="s">
        <v>86</v>
      </c>
      <c r="M844" t="s">
        <v>87</v>
      </c>
      <c r="N844">
        <v>1</v>
      </c>
      <c r="O844" s="1">
        <v>44510.563530092593</v>
      </c>
      <c r="P844" s="1">
        <v>44510.643634259257</v>
      </c>
      <c r="Q844">
        <v>6406</v>
      </c>
      <c r="R844">
        <v>515</v>
      </c>
      <c r="S844" t="b">
        <v>0</v>
      </c>
      <c r="T844" t="s">
        <v>88</v>
      </c>
      <c r="U844" t="b">
        <v>0</v>
      </c>
      <c r="V844" t="s">
        <v>94</v>
      </c>
      <c r="W844" s="1">
        <v>44510.643634259257</v>
      </c>
      <c r="X844">
        <v>308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206</v>
      </c>
      <c r="AE844">
        <v>180</v>
      </c>
      <c r="AF844">
        <v>0</v>
      </c>
      <c r="AG844">
        <v>5</v>
      </c>
      <c r="AH844" t="s">
        <v>88</v>
      </c>
      <c r="AI844" t="s">
        <v>88</v>
      </c>
      <c r="AJ844" t="s">
        <v>88</v>
      </c>
      <c r="AK844" t="s">
        <v>88</v>
      </c>
      <c r="AL844" t="s">
        <v>88</v>
      </c>
      <c r="AM844" t="s">
        <v>88</v>
      </c>
      <c r="AN844" t="s">
        <v>88</v>
      </c>
      <c r="AO844" t="s">
        <v>88</v>
      </c>
      <c r="AP844" t="s">
        <v>88</v>
      </c>
      <c r="AQ844" t="s">
        <v>88</v>
      </c>
      <c r="AR844" t="s">
        <v>88</v>
      </c>
      <c r="AS844" t="s">
        <v>88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>
      <c r="A845" t="s">
        <v>1865</v>
      </c>
      <c r="B845" t="s">
        <v>80</v>
      </c>
      <c r="C845" t="s">
        <v>1866</v>
      </c>
      <c r="D845" t="s">
        <v>82</v>
      </c>
      <c r="E845" s="2" t="str">
        <f>HYPERLINK("capsilon://?command=openfolder&amp;siteaddress=FAM.docvelocity-na8.net&amp;folderid=FX6B5C16B3-E769-AA16-E910-BFD71C7B47A1","FX21111072")</f>
        <v>FX21111072</v>
      </c>
      <c r="F845" t="s">
        <v>19</v>
      </c>
      <c r="G845" t="s">
        <v>19</v>
      </c>
      <c r="H845" t="s">
        <v>83</v>
      </c>
      <c r="I845" t="s">
        <v>1867</v>
      </c>
      <c r="J845">
        <v>60</v>
      </c>
      <c r="K845" t="s">
        <v>85</v>
      </c>
      <c r="L845" t="s">
        <v>86</v>
      </c>
      <c r="M845" t="s">
        <v>87</v>
      </c>
      <c r="N845">
        <v>2</v>
      </c>
      <c r="O845" s="1">
        <v>44510.571284722224</v>
      </c>
      <c r="P845" s="1">
        <v>44510.583587962959</v>
      </c>
      <c r="Q845">
        <v>584</v>
      </c>
      <c r="R845">
        <v>479</v>
      </c>
      <c r="S845" t="b">
        <v>0</v>
      </c>
      <c r="T845" t="s">
        <v>88</v>
      </c>
      <c r="U845" t="b">
        <v>0</v>
      </c>
      <c r="V845" t="s">
        <v>117</v>
      </c>
      <c r="W845" s="1">
        <v>44510.573217592595</v>
      </c>
      <c r="X845">
        <v>113</v>
      </c>
      <c r="Y845">
        <v>55</v>
      </c>
      <c r="Z845">
        <v>0</v>
      </c>
      <c r="AA845">
        <v>55</v>
      </c>
      <c r="AB845">
        <v>0</v>
      </c>
      <c r="AC845">
        <v>2</v>
      </c>
      <c r="AD845">
        <v>5</v>
      </c>
      <c r="AE845">
        <v>0</v>
      </c>
      <c r="AF845">
        <v>0</v>
      </c>
      <c r="AG845">
        <v>0</v>
      </c>
      <c r="AH845" t="s">
        <v>118</v>
      </c>
      <c r="AI845" s="1">
        <v>44510.583587962959</v>
      </c>
      <c r="AJ845">
        <v>366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5</v>
      </c>
      <c r="AQ845">
        <v>0</v>
      </c>
      <c r="AR845">
        <v>0</v>
      </c>
      <c r="AS845">
        <v>0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>
      <c r="A846" t="s">
        <v>1868</v>
      </c>
      <c r="B846" t="s">
        <v>80</v>
      </c>
      <c r="C846" t="s">
        <v>1866</v>
      </c>
      <c r="D846" t="s">
        <v>82</v>
      </c>
      <c r="E846" s="2" t="str">
        <f>HYPERLINK("capsilon://?command=openfolder&amp;siteaddress=FAM.docvelocity-na8.net&amp;folderid=FX6B5C16B3-E769-AA16-E910-BFD71C7B47A1","FX21111072")</f>
        <v>FX21111072</v>
      </c>
      <c r="F846" t="s">
        <v>19</v>
      </c>
      <c r="G846" t="s">
        <v>19</v>
      </c>
      <c r="H846" t="s">
        <v>83</v>
      </c>
      <c r="I846" t="s">
        <v>1869</v>
      </c>
      <c r="J846">
        <v>60</v>
      </c>
      <c r="K846" t="s">
        <v>85</v>
      </c>
      <c r="L846" t="s">
        <v>86</v>
      </c>
      <c r="M846" t="s">
        <v>87</v>
      </c>
      <c r="N846">
        <v>2</v>
      </c>
      <c r="O846" s="1">
        <v>44510.57136574074</v>
      </c>
      <c r="P846" s="1">
        <v>44510.582557870373</v>
      </c>
      <c r="Q846">
        <v>633</v>
      </c>
      <c r="R846">
        <v>334</v>
      </c>
      <c r="S846" t="b">
        <v>0</v>
      </c>
      <c r="T846" t="s">
        <v>88</v>
      </c>
      <c r="U846" t="b">
        <v>0</v>
      </c>
      <c r="V846" t="s">
        <v>1625</v>
      </c>
      <c r="W846" s="1">
        <v>44510.574340277781</v>
      </c>
      <c r="X846">
        <v>128</v>
      </c>
      <c r="Y846">
        <v>55</v>
      </c>
      <c r="Z846">
        <v>0</v>
      </c>
      <c r="AA846">
        <v>55</v>
      </c>
      <c r="AB846">
        <v>0</v>
      </c>
      <c r="AC846">
        <v>2</v>
      </c>
      <c r="AD846">
        <v>5</v>
      </c>
      <c r="AE846">
        <v>0</v>
      </c>
      <c r="AF846">
        <v>0</v>
      </c>
      <c r="AG846">
        <v>0</v>
      </c>
      <c r="AH846" t="s">
        <v>106</v>
      </c>
      <c r="AI846" s="1">
        <v>44510.582557870373</v>
      </c>
      <c r="AJ846">
        <v>206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5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>
      <c r="A847" t="s">
        <v>1870</v>
      </c>
      <c r="B847" t="s">
        <v>80</v>
      </c>
      <c r="C847" t="s">
        <v>1866</v>
      </c>
      <c r="D847" t="s">
        <v>82</v>
      </c>
      <c r="E847" s="2" t="str">
        <f>HYPERLINK("capsilon://?command=openfolder&amp;siteaddress=FAM.docvelocity-na8.net&amp;folderid=FX6B5C16B3-E769-AA16-E910-BFD71C7B47A1","FX21111072")</f>
        <v>FX21111072</v>
      </c>
      <c r="F847" t="s">
        <v>19</v>
      </c>
      <c r="G847" t="s">
        <v>19</v>
      </c>
      <c r="H847" t="s">
        <v>83</v>
      </c>
      <c r="I847" t="s">
        <v>1871</v>
      </c>
      <c r="J847">
        <v>28</v>
      </c>
      <c r="K847" t="s">
        <v>85</v>
      </c>
      <c r="L847" t="s">
        <v>86</v>
      </c>
      <c r="M847" t="s">
        <v>87</v>
      </c>
      <c r="N847">
        <v>1</v>
      </c>
      <c r="O847" s="1">
        <v>44510.572233796294</v>
      </c>
      <c r="P847" s="1">
        <v>44510.645428240743</v>
      </c>
      <c r="Q847">
        <v>5953</v>
      </c>
      <c r="R847">
        <v>371</v>
      </c>
      <c r="S847" t="b">
        <v>0</v>
      </c>
      <c r="T847" t="s">
        <v>88</v>
      </c>
      <c r="U847" t="b">
        <v>0</v>
      </c>
      <c r="V847" t="s">
        <v>94</v>
      </c>
      <c r="W847" s="1">
        <v>44510.645428240743</v>
      </c>
      <c r="X847">
        <v>154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28</v>
      </c>
      <c r="AE847">
        <v>21</v>
      </c>
      <c r="AF847">
        <v>0</v>
      </c>
      <c r="AG847">
        <v>2</v>
      </c>
      <c r="AH847" t="s">
        <v>88</v>
      </c>
      <c r="AI847" t="s">
        <v>88</v>
      </c>
      <c r="AJ847" t="s">
        <v>88</v>
      </c>
      <c r="AK847" t="s">
        <v>88</v>
      </c>
      <c r="AL847" t="s">
        <v>88</v>
      </c>
      <c r="AM847" t="s">
        <v>88</v>
      </c>
      <c r="AN847" t="s">
        <v>88</v>
      </c>
      <c r="AO847" t="s">
        <v>88</v>
      </c>
      <c r="AP847" t="s">
        <v>88</v>
      </c>
      <c r="AQ847" t="s">
        <v>88</v>
      </c>
      <c r="AR847" t="s">
        <v>88</v>
      </c>
      <c r="AS847" t="s">
        <v>88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>
      <c r="A848" t="s">
        <v>1872</v>
      </c>
      <c r="B848" t="s">
        <v>80</v>
      </c>
      <c r="C848" t="s">
        <v>1866</v>
      </c>
      <c r="D848" t="s">
        <v>82</v>
      </c>
      <c r="E848" s="2" t="str">
        <f>HYPERLINK("capsilon://?command=openfolder&amp;siteaddress=FAM.docvelocity-na8.net&amp;folderid=FX6B5C16B3-E769-AA16-E910-BFD71C7B47A1","FX21111072")</f>
        <v>FX21111072</v>
      </c>
      <c r="F848" t="s">
        <v>19</v>
      </c>
      <c r="G848" t="s">
        <v>19</v>
      </c>
      <c r="H848" t="s">
        <v>83</v>
      </c>
      <c r="I848" t="s">
        <v>1873</v>
      </c>
      <c r="J848">
        <v>28</v>
      </c>
      <c r="K848" t="s">
        <v>85</v>
      </c>
      <c r="L848" t="s">
        <v>86</v>
      </c>
      <c r="M848" t="s">
        <v>87</v>
      </c>
      <c r="N848">
        <v>2</v>
      </c>
      <c r="O848" s="1">
        <v>44510.57303240741</v>
      </c>
      <c r="P848" s="1">
        <v>44510.584363425929</v>
      </c>
      <c r="Q848">
        <v>191</v>
      </c>
      <c r="R848">
        <v>788</v>
      </c>
      <c r="S848" t="b">
        <v>0</v>
      </c>
      <c r="T848" t="s">
        <v>88</v>
      </c>
      <c r="U848" t="b">
        <v>0</v>
      </c>
      <c r="V848" t="s">
        <v>117</v>
      </c>
      <c r="W848" s="1">
        <v>44510.581365740742</v>
      </c>
      <c r="X848">
        <v>633</v>
      </c>
      <c r="Y848">
        <v>21</v>
      </c>
      <c r="Z848">
        <v>0</v>
      </c>
      <c r="AA848">
        <v>21</v>
      </c>
      <c r="AB848">
        <v>0</v>
      </c>
      <c r="AC848">
        <v>10</v>
      </c>
      <c r="AD848">
        <v>7</v>
      </c>
      <c r="AE848">
        <v>0</v>
      </c>
      <c r="AF848">
        <v>0</v>
      </c>
      <c r="AG848">
        <v>0</v>
      </c>
      <c r="AH848" t="s">
        <v>106</v>
      </c>
      <c r="AI848" s="1">
        <v>44510.584363425929</v>
      </c>
      <c r="AJ848">
        <v>155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7</v>
      </c>
      <c r="AQ848">
        <v>0</v>
      </c>
      <c r="AR848">
        <v>0</v>
      </c>
      <c r="AS848">
        <v>0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>
      <c r="A849" t="s">
        <v>1874</v>
      </c>
      <c r="B849" t="s">
        <v>80</v>
      </c>
      <c r="C849" t="s">
        <v>1875</v>
      </c>
      <c r="D849" t="s">
        <v>82</v>
      </c>
      <c r="E849" s="2" t="str">
        <f>HYPERLINK("capsilon://?command=openfolder&amp;siteaddress=FAM.docvelocity-na8.net&amp;folderid=FX6AB7D004-A294-CD17-F44F-17294B9D8380","FX21114645")</f>
        <v>FX21114645</v>
      </c>
      <c r="F849" t="s">
        <v>19</v>
      </c>
      <c r="G849" t="s">
        <v>19</v>
      </c>
      <c r="H849" t="s">
        <v>83</v>
      </c>
      <c r="I849" t="s">
        <v>1876</v>
      </c>
      <c r="J849">
        <v>266</v>
      </c>
      <c r="K849" t="s">
        <v>85</v>
      </c>
      <c r="L849" t="s">
        <v>86</v>
      </c>
      <c r="M849" t="s">
        <v>87</v>
      </c>
      <c r="N849">
        <v>1</v>
      </c>
      <c r="O849" s="1">
        <v>44510.576006944444</v>
      </c>
      <c r="P849" s="1">
        <v>44510.668680555558</v>
      </c>
      <c r="Q849">
        <v>7601</v>
      </c>
      <c r="R849">
        <v>406</v>
      </c>
      <c r="S849" t="b">
        <v>0</v>
      </c>
      <c r="T849" t="s">
        <v>88</v>
      </c>
      <c r="U849" t="b">
        <v>0</v>
      </c>
      <c r="V849" t="s">
        <v>94</v>
      </c>
      <c r="W849" s="1">
        <v>44510.668680555558</v>
      </c>
      <c r="X849">
        <v>285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266</v>
      </c>
      <c r="AE849">
        <v>240</v>
      </c>
      <c r="AF849">
        <v>0</v>
      </c>
      <c r="AG849">
        <v>8</v>
      </c>
      <c r="AH849" t="s">
        <v>88</v>
      </c>
      <c r="AI849" t="s">
        <v>88</v>
      </c>
      <c r="AJ849" t="s">
        <v>88</v>
      </c>
      <c r="AK849" t="s">
        <v>88</v>
      </c>
      <c r="AL849" t="s">
        <v>88</v>
      </c>
      <c r="AM849" t="s">
        <v>88</v>
      </c>
      <c r="AN849" t="s">
        <v>88</v>
      </c>
      <c r="AO849" t="s">
        <v>88</v>
      </c>
      <c r="AP849" t="s">
        <v>88</v>
      </c>
      <c r="AQ849" t="s">
        <v>88</v>
      </c>
      <c r="AR849" t="s">
        <v>88</v>
      </c>
      <c r="AS849" t="s">
        <v>88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>
      <c r="A850" t="s">
        <v>1877</v>
      </c>
      <c r="B850" t="s">
        <v>80</v>
      </c>
      <c r="C850" t="s">
        <v>911</v>
      </c>
      <c r="D850" t="s">
        <v>82</v>
      </c>
      <c r="E850" s="2" t="str">
        <f>HYPERLINK("capsilon://?command=openfolder&amp;siteaddress=FAM.docvelocity-na8.net&amp;folderid=FX2EADAE8C-4E36-B3B4-9A07-68B8D51050DE","FX21112279")</f>
        <v>FX21112279</v>
      </c>
      <c r="F850" t="s">
        <v>19</v>
      </c>
      <c r="G850" t="s">
        <v>19</v>
      </c>
      <c r="H850" t="s">
        <v>83</v>
      </c>
      <c r="I850" t="s">
        <v>1878</v>
      </c>
      <c r="J850">
        <v>95</v>
      </c>
      <c r="K850" t="s">
        <v>85</v>
      </c>
      <c r="L850" t="s">
        <v>86</v>
      </c>
      <c r="M850" t="s">
        <v>87</v>
      </c>
      <c r="N850">
        <v>1</v>
      </c>
      <c r="O850" s="1">
        <v>44510.580034722225</v>
      </c>
      <c r="P850" s="1">
        <v>44510.670972222222</v>
      </c>
      <c r="Q850">
        <v>7510</v>
      </c>
      <c r="R850">
        <v>347</v>
      </c>
      <c r="S850" t="b">
        <v>0</v>
      </c>
      <c r="T850" t="s">
        <v>88</v>
      </c>
      <c r="U850" t="b">
        <v>0</v>
      </c>
      <c r="V850" t="s">
        <v>94</v>
      </c>
      <c r="W850" s="1">
        <v>44510.670972222222</v>
      </c>
      <c r="X850">
        <v>197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95</v>
      </c>
      <c r="AE850">
        <v>83</v>
      </c>
      <c r="AF850">
        <v>0</v>
      </c>
      <c r="AG850">
        <v>4</v>
      </c>
      <c r="AH850" t="s">
        <v>88</v>
      </c>
      <c r="AI850" t="s">
        <v>88</v>
      </c>
      <c r="AJ850" t="s">
        <v>88</v>
      </c>
      <c r="AK850" t="s">
        <v>88</v>
      </c>
      <c r="AL850" t="s">
        <v>88</v>
      </c>
      <c r="AM850" t="s">
        <v>88</v>
      </c>
      <c r="AN850" t="s">
        <v>88</v>
      </c>
      <c r="AO850" t="s">
        <v>88</v>
      </c>
      <c r="AP850" t="s">
        <v>88</v>
      </c>
      <c r="AQ850" t="s">
        <v>88</v>
      </c>
      <c r="AR850" t="s">
        <v>88</v>
      </c>
      <c r="AS850" t="s">
        <v>88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>
      <c r="A851" t="s">
        <v>1879</v>
      </c>
      <c r="B851" t="s">
        <v>80</v>
      </c>
      <c r="C851" t="s">
        <v>1880</v>
      </c>
      <c r="D851" t="s">
        <v>82</v>
      </c>
      <c r="E851" s="2" t="str">
        <f>HYPERLINK("capsilon://?command=openfolder&amp;siteaddress=FAM.docvelocity-na8.net&amp;folderid=FX3E0B8A4B-AD57-B8B6-4B68-64AB5110AC74","FX21114457")</f>
        <v>FX21114457</v>
      </c>
      <c r="F851" t="s">
        <v>19</v>
      </c>
      <c r="G851" t="s">
        <v>19</v>
      </c>
      <c r="H851" t="s">
        <v>83</v>
      </c>
      <c r="I851" t="s">
        <v>1881</v>
      </c>
      <c r="J851">
        <v>78</v>
      </c>
      <c r="K851" t="s">
        <v>85</v>
      </c>
      <c r="L851" t="s">
        <v>86</v>
      </c>
      <c r="M851" t="s">
        <v>87</v>
      </c>
      <c r="N851">
        <v>2</v>
      </c>
      <c r="O851" s="1">
        <v>44510.582743055558</v>
      </c>
      <c r="P851" s="1">
        <v>44510.609953703701</v>
      </c>
      <c r="Q851">
        <v>1224</v>
      </c>
      <c r="R851">
        <v>1127</v>
      </c>
      <c r="S851" t="b">
        <v>0</v>
      </c>
      <c r="T851" t="s">
        <v>88</v>
      </c>
      <c r="U851" t="b">
        <v>0</v>
      </c>
      <c r="V851" t="s">
        <v>117</v>
      </c>
      <c r="W851" s="1">
        <v>44510.592106481483</v>
      </c>
      <c r="X851">
        <v>497</v>
      </c>
      <c r="Y851">
        <v>38</v>
      </c>
      <c r="Z851">
        <v>0</v>
      </c>
      <c r="AA851">
        <v>38</v>
      </c>
      <c r="AB851">
        <v>0</v>
      </c>
      <c r="AC851">
        <v>14</v>
      </c>
      <c r="AD851">
        <v>40</v>
      </c>
      <c r="AE851">
        <v>0</v>
      </c>
      <c r="AF851">
        <v>0</v>
      </c>
      <c r="AG851">
        <v>0</v>
      </c>
      <c r="AH851" t="s">
        <v>606</v>
      </c>
      <c r="AI851" s="1">
        <v>44510.609953703701</v>
      </c>
      <c r="AJ851">
        <v>571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40</v>
      </c>
      <c r="AQ851">
        <v>0</v>
      </c>
      <c r="AR851">
        <v>0</v>
      </c>
      <c r="AS851">
        <v>0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>
      <c r="A852" t="s">
        <v>1882</v>
      </c>
      <c r="B852" t="s">
        <v>80</v>
      </c>
      <c r="C852" t="s">
        <v>1880</v>
      </c>
      <c r="D852" t="s">
        <v>82</v>
      </c>
      <c r="E852" s="2" t="str">
        <f>HYPERLINK("capsilon://?command=openfolder&amp;siteaddress=FAM.docvelocity-na8.net&amp;folderid=FX3E0B8A4B-AD57-B8B6-4B68-64AB5110AC74","FX21114457")</f>
        <v>FX21114457</v>
      </c>
      <c r="F852" t="s">
        <v>19</v>
      </c>
      <c r="G852" t="s">
        <v>19</v>
      </c>
      <c r="H852" t="s">
        <v>83</v>
      </c>
      <c r="I852" t="s">
        <v>1883</v>
      </c>
      <c r="J852">
        <v>78</v>
      </c>
      <c r="K852" t="s">
        <v>85</v>
      </c>
      <c r="L852" t="s">
        <v>86</v>
      </c>
      <c r="M852" t="s">
        <v>87</v>
      </c>
      <c r="N852">
        <v>2</v>
      </c>
      <c r="O852" s="1">
        <v>44510.582858796297</v>
      </c>
      <c r="P852" s="1">
        <v>44510.612453703703</v>
      </c>
      <c r="Q852">
        <v>1143</v>
      </c>
      <c r="R852">
        <v>1414</v>
      </c>
      <c r="S852" t="b">
        <v>0</v>
      </c>
      <c r="T852" t="s">
        <v>88</v>
      </c>
      <c r="U852" t="b">
        <v>0</v>
      </c>
      <c r="V852" t="s">
        <v>186</v>
      </c>
      <c r="W852" s="1">
        <v>44510.596967592595</v>
      </c>
      <c r="X852">
        <v>1199</v>
      </c>
      <c r="Y852">
        <v>42</v>
      </c>
      <c r="Z852">
        <v>0</v>
      </c>
      <c r="AA852">
        <v>42</v>
      </c>
      <c r="AB852">
        <v>0</v>
      </c>
      <c r="AC852">
        <v>16</v>
      </c>
      <c r="AD852">
        <v>36</v>
      </c>
      <c r="AE852">
        <v>0</v>
      </c>
      <c r="AF852">
        <v>0</v>
      </c>
      <c r="AG852">
        <v>0</v>
      </c>
      <c r="AH852" t="s">
        <v>606</v>
      </c>
      <c r="AI852" s="1">
        <v>44510.612453703703</v>
      </c>
      <c r="AJ852">
        <v>215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36</v>
      </c>
      <c r="AQ852">
        <v>0</v>
      </c>
      <c r="AR852">
        <v>0</v>
      </c>
      <c r="AS852">
        <v>0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>
      <c r="A853" t="s">
        <v>1884</v>
      </c>
      <c r="B853" t="s">
        <v>80</v>
      </c>
      <c r="C853" t="s">
        <v>1880</v>
      </c>
      <c r="D853" t="s">
        <v>82</v>
      </c>
      <c r="E853" s="2" t="str">
        <f>HYPERLINK("capsilon://?command=openfolder&amp;siteaddress=FAM.docvelocity-na8.net&amp;folderid=FX3E0B8A4B-AD57-B8B6-4B68-64AB5110AC74","FX21114457")</f>
        <v>FX21114457</v>
      </c>
      <c r="F853" t="s">
        <v>19</v>
      </c>
      <c r="G853" t="s">
        <v>19</v>
      </c>
      <c r="H853" t="s">
        <v>83</v>
      </c>
      <c r="I853" t="s">
        <v>1885</v>
      </c>
      <c r="J853">
        <v>55</v>
      </c>
      <c r="K853" t="s">
        <v>85</v>
      </c>
      <c r="L853" t="s">
        <v>86</v>
      </c>
      <c r="M853" t="s">
        <v>87</v>
      </c>
      <c r="N853">
        <v>2</v>
      </c>
      <c r="O853" s="1">
        <v>44510.583020833335</v>
      </c>
      <c r="P853" s="1">
        <v>44510.614895833336</v>
      </c>
      <c r="Q853">
        <v>1729</v>
      </c>
      <c r="R853">
        <v>1025</v>
      </c>
      <c r="S853" t="b">
        <v>0</v>
      </c>
      <c r="T853" t="s">
        <v>88</v>
      </c>
      <c r="U853" t="b">
        <v>0</v>
      </c>
      <c r="V853" t="s">
        <v>123</v>
      </c>
      <c r="W853" s="1">
        <v>44510.596504629626</v>
      </c>
      <c r="X853">
        <v>815</v>
      </c>
      <c r="Y853">
        <v>43</v>
      </c>
      <c r="Z853">
        <v>0</v>
      </c>
      <c r="AA853">
        <v>43</v>
      </c>
      <c r="AB853">
        <v>0</v>
      </c>
      <c r="AC853">
        <v>14</v>
      </c>
      <c r="AD853">
        <v>12</v>
      </c>
      <c r="AE853">
        <v>0</v>
      </c>
      <c r="AF853">
        <v>0</v>
      </c>
      <c r="AG853">
        <v>0</v>
      </c>
      <c r="AH853" t="s">
        <v>606</v>
      </c>
      <c r="AI853" s="1">
        <v>44510.614895833336</v>
      </c>
      <c r="AJ853">
        <v>210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12</v>
      </c>
      <c r="AQ853">
        <v>0</v>
      </c>
      <c r="AR853">
        <v>0</v>
      </c>
      <c r="AS853">
        <v>0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  <row r="854" spans="1:57">
      <c r="A854" t="s">
        <v>1886</v>
      </c>
      <c r="B854" t="s">
        <v>80</v>
      </c>
      <c r="C854" t="s">
        <v>1880</v>
      </c>
      <c r="D854" t="s">
        <v>82</v>
      </c>
      <c r="E854" s="2" t="str">
        <f>HYPERLINK("capsilon://?command=openfolder&amp;siteaddress=FAM.docvelocity-na8.net&amp;folderid=FX3E0B8A4B-AD57-B8B6-4B68-64AB5110AC74","FX21114457")</f>
        <v>FX21114457</v>
      </c>
      <c r="F854" t="s">
        <v>19</v>
      </c>
      <c r="G854" t="s">
        <v>19</v>
      </c>
      <c r="H854" t="s">
        <v>83</v>
      </c>
      <c r="I854" t="s">
        <v>1887</v>
      </c>
      <c r="J854">
        <v>55</v>
      </c>
      <c r="K854" t="s">
        <v>85</v>
      </c>
      <c r="L854" t="s">
        <v>86</v>
      </c>
      <c r="M854" t="s">
        <v>87</v>
      </c>
      <c r="N854">
        <v>2</v>
      </c>
      <c r="O854" s="1">
        <v>44510.583113425928</v>
      </c>
      <c r="P854" s="1">
        <v>44510.617314814815</v>
      </c>
      <c r="Q854">
        <v>2401</v>
      </c>
      <c r="R854">
        <v>554</v>
      </c>
      <c r="S854" t="b">
        <v>0</v>
      </c>
      <c r="T854" t="s">
        <v>88</v>
      </c>
      <c r="U854" t="b">
        <v>0</v>
      </c>
      <c r="V854" t="s">
        <v>117</v>
      </c>
      <c r="W854" s="1">
        <v>44510.596122685187</v>
      </c>
      <c r="X854">
        <v>346</v>
      </c>
      <c r="Y854">
        <v>43</v>
      </c>
      <c r="Z854">
        <v>0</v>
      </c>
      <c r="AA854">
        <v>43</v>
      </c>
      <c r="AB854">
        <v>0</v>
      </c>
      <c r="AC854">
        <v>14</v>
      </c>
      <c r="AD854">
        <v>12</v>
      </c>
      <c r="AE854">
        <v>0</v>
      </c>
      <c r="AF854">
        <v>0</v>
      </c>
      <c r="AG854">
        <v>0</v>
      </c>
      <c r="AH854" t="s">
        <v>606</v>
      </c>
      <c r="AI854" s="1">
        <v>44510.617314814815</v>
      </c>
      <c r="AJ854">
        <v>208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12</v>
      </c>
      <c r="AQ854">
        <v>0</v>
      </c>
      <c r="AR854">
        <v>0</v>
      </c>
      <c r="AS854">
        <v>0</v>
      </c>
      <c r="AT854" t="s">
        <v>88</v>
      </c>
      <c r="AU854" t="s">
        <v>88</v>
      </c>
      <c r="AV854" t="s">
        <v>88</v>
      </c>
      <c r="AW854" t="s">
        <v>88</v>
      </c>
      <c r="AX854" t="s">
        <v>88</v>
      </c>
      <c r="AY854" t="s">
        <v>88</v>
      </c>
      <c r="AZ854" t="s">
        <v>88</v>
      </c>
      <c r="BA854" t="s">
        <v>88</v>
      </c>
      <c r="BB854" t="s">
        <v>88</v>
      </c>
      <c r="BC854" t="s">
        <v>88</v>
      </c>
      <c r="BD854" t="s">
        <v>88</v>
      </c>
      <c r="BE854" t="s">
        <v>88</v>
      </c>
    </row>
    <row r="855" spans="1:57">
      <c r="A855" t="s">
        <v>1888</v>
      </c>
      <c r="B855" t="s">
        <v>80</v>
      </c>
      <c r="C855" t="s">
        <v>1880</v>
      </c>
      <c r="D855" t="s">
        <v>82</v>
      </c>
      <c r="E855" s="2" t="str">
        <f>HYPERLINK("capsilon://?command=openfolder&amp;siteaddress=FAM.docvelocity-na8.net&amp;folderid=FX3E0B8A4B-AD57-B8B6-4B68-64AB5110AC74","FX21114457")</f>
        <v>FX21114457</v>
      </c>
      <c r="F855" t="s">
        <v>19</v>
      </c>
      <c r="G855" t="s">
        <v>19</v>
      </c>
      <c r="H855" t="s">
        <v>83</v>
      </c>
      <c r="I855" t="s">
        <v>1889</v>
      </c>
      <c r="J855">
        <v>28</v>
      </c>
      <c r="K855" t="s">
        <v>85</v>
      </c>
      <c r="L855" t="s">
        <v>86</v>
      </c>
      <c r="M855" t="s">
        <v>87</v>
      </c>
      <c r="N855">
        <v>2</v>
      </c>
      <c r="O855" s="1">
        <v>44510.583449074074</v>
      </c>
      <c r="P855" s="1">
        <v>44510.619745370372</v>
      </c>
      <c r="Q855">
        <v>2774</v>
      </c>
      <c r="R855">
        <v>362</v>
      </c>
      <c r="S855" t="b">
        <v>0</v>
      </c>
      <c r="T855" t="s">
        <v>88</v>
      </c>
      <c r="U855" t="b">
        <v>0</v>
      </c>
      <c r="V855" t="s">
        <v>218</v>
      </c>
      <c r="W855" s="1">
        <v>44510.595891203702</v>
      </c>
      <c r="X855">
        <v>152</v>
      </c>
      <c r="Y855">
        <v>21</v>
      </c>
      <c r="Z855">
        <v>0</v>
      </c>
      <c r="AA855">
        <v>21</v>
      </c>
      <c r="AB855">
        <v>0</v>
      </c>
      <c r="AC855">
        <v>1</v>
      </c>
      <c r="AD855">
        <v>7</v>
      </c>
      <c r="AE855">
        <v>0</v>
      </c>
      <c r="AF855">
        <v>0</v>
      </c>
      <c r="AG855">
        <v>0</v>
      </c>
      <c r="AH855" t="s">
        <v>606</v>
      </c>
      <c r="AI855" s="1">
        <v>44510.619745370372</v>
      </c>
      <c r="AJ855">
        <v>210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7</v>
      </c>
      <c r="AQ855">
        <v>0</v>
      </c>
      <c r="AR855">
        <v>0</v>
      </c>
      <c r="AS855">
        <v>0</v>
      </c>
      <c r="AT855" t="s">
        <v>88</v>
      </c>
      <c r="AU855" t="s">
        <v>88</v>
      </c>
      <c r="AV855" t="s">
        <v>88</v>
      </c>
      <c r="AW855" t="s">
        <v>88</v>
      </c>
      <c r="AX855" t="s">
        <v>88</v>
      </c>
      <c r="AY855" t="s">
        <v>88</v>
      </c>
      <c r="AZ855" t="s">
        <v>88</v>
      </c>
      <c r="BA855" t="s">
        <v>88</v>
      </c>
      <c r="BB855" t="s">
        <v>88</v>
      </c>
      <c r="BC855" t="s">
        <v>88</v>
      </c>
      <c r="BD855" t="s">
        <v>88</v>
      </c>
      <c r="BE855" t="s">
        <v>88</v>
      </c>
    </row>
    <row r="856" spans="1:57">
      <c r="A856" t="s">
        <v>1890</v>
      </c>
      <c r="B856" t="s">
        <v>80</v>
      </c>
      <c r="C856" t="s">
        <v>1880</v>
      </c>
      <c r="D856" t="s">
        <v>82</v>
      </c>
      <c r="E856" s="2" t="str">
        <f>HYPERLINK("capsilon://?command=openfolder&amp;siteaddress=FAM.docvelocity-na8.net&amp;folderid=FX3E0B8A4B-AD57-B8B6-4B68-64AB5110AC74","FX21114457")</f>
        <v>FX21114457</v>
      </c>
      <c r="F856" t="s">
        <v>19</v>
      </c>
      <c r="G856" t="s">
        <v>19</v>
      </c>
      <c r="H856" t="s">
        <v>83</v>
      </c>
      <c r="I856" t="s">
        <v>1891</v>
      </c>
      <c r="J856">
        <v>28</v>
      </c>
      <c r="K856" t="s">
        <v>85</v>
      </c>
      <c r="L856" t="s">
        <v>86</v>
      </c>
      <c r="M856" t="s">
        <v>87</v>
      </c>
      <c r="N856">
        <v>2</v>
      </c>
      <c r="O856" s="1">
        <v>44510.58388888889</v>
      </c>
      <c r="P856" s="1">
        <v>44510.746979166666</v>
      </c>
      <c r="Q856">
        <v>13457</v>
      </c>
      <c r="R856">
        <v>634</v>
      </c>
      <c r="S856" t="b">
        <v>0</v>
      </c>
      <c r="T856" t="s">
        <v>88</v>
      </c>
      <c r="U856" t="b">
        <v>0</v>
      </c>
      <c r="V856" t="s">
        <v>218</v>
      </c>
      <c r="W856" s="1">
        <v>44510.597870370373</v>
      </c>
      <c r="X856">
        <v>170</v>
      </c>
      <c r="Y856">
        <v>21</v>
      </c>
      <c r="Z856">
        <v>0</v>
      </c>
      <c r="AA856">
        <v>21</v>
      </c>
      <c r="AB856">
        <v>0</v>
      </c>
      <c r="AC856">
        <v>3</v>
      </c>
      <c r="AD856">
        <v>7</v>
      </c>
      <c r="AE856">
        <v>0</v>
      </c>
      <c r="AF856">
        <v>0</v>
      </c>
      <c r="AG856">
        <v>0</v>
      </c>
      <c r="AH856" t="s">
        <v>118</v>
      </c>
      <c r="AI856" s="1">
        <v>44510.746979166666</v>
      </c>
      <c r="AJ856">
        <v>91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7</v>
      </c>
      <c r="AQ856">
        <v>0</v>
      </c>
      <c r="AR856">
        <v>0</v>
      </c>
      <c r="AS856">
        <v>0</v>
      </c>
      <c r="AT856" t="s">
        <v>88</v>
      </c>
      <c r="AU856" t="s">
        <v>88</v>
      </c>
      <c r="AV856" t="s">
        <v>88</v>
      </c>
      <c r="AW856" t="s">
        <v>88</v>
      </c>
      <c r="AX856" t="s">
        <v>88</v>
      </c>
      <c r="AY856" t="s">
        <v>88</v>
      </c>
      <c r="AZ856" t="s">
        <v>88</v>
      </c>
      <c r="BA856" t="s">
        <v>88</v>
      </c>
      <c r="BB856" t="s">
        <v>88</v>
      </c>
      <c r="BC856" t="s">
        <v>88</v>
      </c>
      <c r="BD856" t="s">
        <v>88</v>
      </c>
      <c r="BE856" t="s">
        <v>88</v>
      </c>
    </row>
    <row r="857" spans="1:57">
      <c r="A857" t="s">
        <v>1892</v>
      </c>
      <c r="B857" t="s">
        <v>80</v>
      </c>
      <c r="C857" t="s">
        <v>1893</v>
      </c>
      <c r="D857" t="s">
        <v>82</v>
      </c>
      <c r="E857" s="2" t="str">
        <f>HYPERLINK("capsilon://?command=openfolder&amp;siteaddress=FAM.docvelocity-na8.net&amp;folderid=FX260351A0-F204-8C5B-567B-66EB7C75839B","FX211013488")</f>
        <v>FX211013488</v>
      </c>
      <c r="F857" t="s">
        <v>19</v>
      </c>
      <c r="G857" t="s">
        <v>19</v>
      </c>
      <c r="H857" t="s">
        <v>83</v>
      </c>
      <c r="I857" t="s">
        <v>1894</v>
      </c>
      <c r="J857">
        <v>29</v>
      </c>
      <c r="K857" t="s">
        <v>85</v>
      </c>
      <c r="L857" t="s">
        <v>86</v>
      </c>
      <c r="M857" t="s">
        <v>87</v>
      </c>
      <c r="N857">
        <v>2</v>
      </c>
      <c r="O857" s="1">
        <v>44501.704421296294</v>
      </c>
      <c r="P857" s="1">
        <v>44501.733275462961</v>
      </c>
      <c r="Q857">
        <v>2314</v>
      </c>
      <c r="R857">
        <v>179</v>
      </c>
      <c r="S857" t="b">
        <v>0</v>
      </c>
      <c r="T857" t="s">
        <v>88</v>
      </c>
      <c r="U857" t="b">
        <v>0</v>
      </c>
      <c r="V857" t="s">
        <v>284</v>
      </c>
      <c r="W857" s="1">
        <v>44501.709722222222</v>
      </c>
      <c r="X857">
        <v>112</v>
      </c>
      <c r="Y857">
        <v>9</v>
      </c>
      <c r="Z857">
        <v>0</v>
      </c>
      <c r="AA857">
        <v>9</v>
      </c>
      <c r="AB857">
        <v>0</v>
      </c>
      <c r="AC857">
        <v>1</v>
      </c>
      <c r="AD857">
        <v>20</v>
      </c>
      <c r="AE857">
        <v>0</v>
      </c>
      <c r="AF857">
        <v>0</v>
      </c>
      <c r="AG857">
        <v>0</v>
      </c>
      <c r="AH857" t="s">
        <v>118</v>
      </c>
      <c r="AI857" s="1">
        <v>44501.733275462961</v>
      </c>
      <c r="AJ857">
        <v>61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20</v>
      </c>
      <c r="AQ857">
        <v>0</v>
      </c>
      <c r="AR857">
        <v>0</v>
      </c>
      <c r="AS857">
        <v>0</v>
      </c>
      <c r="AT857" t="s">
        <v>88</v>
      </c>
      <c r="AU857" t="s">
        <v>88</v>
      </c>
      <c r="AV857" t="s">
        <v>88</v>
      </c>
      <c r="AW857" t="s">
        <v>88</v>
      </c>
      <c r="AX857" t="s">
        <v>88</v>
      </c>
      <c r="AY857" t="s">
        <v>88</v>
      </c>
      <c r="AZ857" t="s">
        <v>88</v>
      </c>
      <c r="BA857" t="s">
        <v>88</v>
      </c>
      <c r="BB857" t="s">
        <v>88</v>
      </c>
      <c r="BC857" t="s">
        <v>88</v>
      </c>
      <c r="BD857" t="s">
        <v>88</v>
      </c>
      <c r="BE857" t="s">
        <v>88</v>
      </c>
    </row>
    <row r="858" spans="1:57">
      <c r="A858" t="s">
        <v>1895</v>
      </c>
      <c r="B858" t="s">
        <v>80</v>
      </c>
      <c r="C858" t="s">
        <v>1896</v>
      </c>
      <c r="D858" t="s">
        <v>82</v>
      </c>
      <c r="E858" s="2" t="str">
        <f>HYPERLINK("capsilon://?command=openfolder&amp;siteaddress=FAM.docvelocity-na8.net&amp;folderid=FXC7D7390C-17CA-F1DA-192D-976FBFB06C14","FX211014111")</f>
        <v>FX211014111</v>
      </c>
      <c r="F858" t="s">
        <v>19</v>
      </c>
      <c r="G858" t="s">
        <v>19</v>
      </c>
      <c r="H858" t="s">
        <v>83</v>
      </c>
      <c r="I858" t="s">
        <v>1897</v>
      </c>
      <c r="J858">
        <v>210</v>
      </c>
      <c r="K858" t="s">
        <v>85</v>
      </c>
      <c r="L858" t="s">
        <v>86</v>
      </c>
      <c r="M858" t="s">
        <v>87</v>
      </c>
      <c r="N858">
        <v>1</v>
      </c>
      <c r="O858" s="1">
        <v>44501.705092592594</v>
      </c>
      <c r="P858" s="1">
        <v>44501.736608796295</v>
      </c>
      <c r="Q858">
        <v>1062</v>
      </c>
      <c r="R858">
        <v>1661</v>
      </c>
      <c r="S858" t="b">
        <v>0</v>
      </c>
      <c r="T858" t="s">
        <v>88</v>
      </c>
      <c r="U858" t="b">
        <v>0</v>
      </c>
      <c r="V858" t="s">
        <v>94</v>
      </c>
      <c r="W858" s="1">
        <v>44501.736608796295</v>
      </c>
      <c r="X858">
        <v>1533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210</v>
      </c>
      <c r="AE858">
        <v>192</v>
      </c>
      <c r="AF858">
        <v>0</v>
      </c>
      <c r="AG858">
        <v>8</v>
      </c>
      <c r="AH858" t="s">
        <v>88</v>
      </c>
      <c r="AI858" t="s">
        <v>88</v>
      </c>
      <c r="AJ858" t="s">
        <v>88</v>
      </c>
      <c r="AK858" t="s">
        <v>88</v>
      </c>
      <c r="AL858" t="s">
        <v>88</v>
      </c>
      <c r="AM858" t="s">
        <v>88</v>
      </c>
      <c r="AN858" t="s">
        <v>88</v>
      </c>
      <c r="AO858" t="s">
        <v>88</v>
      </c>
      <c r="AP858" t="s">
        <v>88</v>
      </c>
      <c r="AQ858" t="s">
        <v>88</v>
      </c>
      <c r="AR858" t="s">
        <v>88</v>
      </c>
      <c r="AS858" t="s">
        <v>88</v>
      </c>
      <c r="AT858" t="s">
        <v>88</v>
      </c>
      <c r="AU858" t="s">
        <v>88</v>
      </c>
      <c r="AV858" t="s">
        <v>88</v>
      </c>
      <c r="AW858" t="s">
        <v>88</v>
      </c>
      <c r="AX858" t="s">
        <v>88</v>
      </c>
      <c r="AY858" t="s">
        <v>88</v>
      </c>
      <c r="AZ858" t="s">
        <v>88</v>
      </c>
      <c r="BA858" t="s">
        <v>88</v>
      </c>
      <c r="BB858" t="s">
        <v>88</v>
      </c>
      <c r="BC858" t="s">
        <v>88</v>
      </c>
      <c r="BD858" t="s">
        <v>88</v>
      </c>
      <c r="BE858" t="s">
        <v>88</v>
      </c>
    </row>
    <row r="859" spans="1:57">
      <c r="A859" t="s">
        <v>1898</v>
      </c>
      <c r="B859" t="s">
        <v>80</v>
      </c>
      <c r="C859" t="s">
        <v>1899</v>
      </c>
      <c r="D859" t="s">
        <v>82</v>
      </c>
      <c r="E859" s="2" t="str">
        <f>HYPERLINK("capsilon://?command=openfolder&amp;siteaddress=FAM.docvelocity-na8.net&amp;folderid=FX3DB6B191-49FD-5AF6-46E2-DFE2D16CFC22","FX21114919")</f>
        <v>FX21114919</v>
      </c>
      <c r="F859" t="s">
        <v>19</v>
      </c>
      <c r="G859" t="s">
        <v>19</v>
      </c>
      <c r="H859" t="s">
        <v>83</v>
      </c>
      <c r="I859" t="s">
        <v>1900</v>
      </c>
      <c r="J859">
        <v>1928</v>
      </c>
      <c r="K859" t="s">
        <v>85</v>
      </c>
      <c r="L859" t="s">
        <v>86</v>
      </c>
      <c r="M859" t="s">
        <v>87</v>
      </c>
      <c r="N859">
        <v>1</v>
      </c>
      <c r="O859" s="1">
        <v>44510.606064814812</v>
      </c>
      <c r="P859" s="1">
        <v>44510.725381944445</v>
      </c>
      <c r="Q859">
        <v>7479</v>
      </c>
      <c r="R859">
        <v>2830</v>
      </c>
      <c r="S859" t="b">
        <v>0</v>
      </c>
      <c r="T859" t="s">
        <v>88</v>
      </c>
      <c r="U859" t="b">
        <v>0</v>
      </c>
      <c r="V859" t="s">
        <v>94</v>
      </c>
      <c r="W859" s="1">
        <v>44510.725381944445</v>
      </c>
      <c r="X859">
        <v>2680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1928</v>
      </c>
      <c r="AE859">
        <v>1904</v>
      </c>
      <c r="AF859">
        <v>0</v>
      </c>
      <c r="AG859">
        <v>39</v>
      </c>
      <c r="AH859" t="s">
        <v>88</v>
      </c>
      <c r="AI859" t="s">
        <v>88</v>
      </c>
      <c r="AJ859" t="s">
        <v>88</v>
      </c>
      <c r="AK859" t="s">
        <v>88</v>
      </c>
      <c r="AL859" t="s">
        <v>88</v>
      </c>
      <c r="AM859" t="s">
        <v>88</v>
      </c>
      <c r="AN859" t="s">
        <v>88</v>
      </c>
      <c r="AO859" t="s">
        <v>88</v>
      </c>
      <c r="AP859" t="s">
        <v>88</v>
      </c>
      <c r="AQ859" t="s">
        <v>88</v>
      </c>
      <c r="AR859" t="s">
        <v>88</v>
      </c>
      <c r="AS859" t="s">
        <v>88</v>
      </c>
      <c r="AT859" t="s">
        <v>88</v>
      </c>
      <c r="AU859" t="s">
        <v>88</v>
      </c>
      <c r="AV859" t="s">
        <v>88</v>
      </c>
      <c r="AW859" t="s">
        <v>88</v>
      </c>
      <c r="AX859" t="s">
        <v>88</v>
      </c>
      <c r="AY859" t="s">
        <v>88</v>
      </c>
      <c r="AZ859" t="s">
        <v>88</v>
      </c>
      <c r="BA859" t="s">
        <v>88</v>
      </c>
      <c r="BB859" t="s">
        <v>88</v>
      </c>
      <c r="BC859" t="s">
        <v>88</v>
      </c>
      <c r="BD859" t="s">
        <v>88</v>
      </c>
      <c r="BE859" t="s">
        <v>88</v>
      </c>
    </row>
    <row r="860" spans="1:57">
      <c r="A860" t="s">
        <v>1901</v>
      </c>
      <c r="B860" t="s">
        <v>80</v>
      </c>
      <c r="C860" t="s">
        <v>1811</v>
      </c>
      <c r="D860" t="s">
        <v>82</v>
      </c>
      <c r="E860" s="2" t="str">
        <f>HYPERLINK("capsilon://?command=openfolder&amp;siteaddress=FAM.docvelocity-na8.net&amp;folderid=FXCEE113F6-A978-E87D-970B-AE32C117B5FD","FX21112959")</f>
        <v>FX21112959</v>
      </c>
      <c r="F860" t="s">
        <v>19</v>
      </c>
      <c r="G860" t="s">
        <v>19</v>
      </c>
      <c r="H860" t="s">
        <v>83</v>
      </c>
      <c r="I860" t="s">
        <v>1812</v>
      </c>
      <c r="J860">
        <v>296</v>
      </c>
      <c r="K860" t="s">
        <v>85</v>
      </c>
      <c r="L860" t="s">
        <v>86</v>
      </c>
      <c r="M860" t="s">
        <v>87</v>
      </c>
      <c r="N860">
        <v>2</v>
      </c>
      <c r="O860" s="1">
        <v>44510.61074074074</v>
      </c>
      <c r="P860" s="1">
        <v>44510.639027777775</v>
      </c>
      <c r="Q860">
        <v>1042</v>
      </c>
      <c r="R860">
        <v>1402</v>
      </c>
      <c r="S860" t="b">
        <v>0</v>
      </c>
      <c r="T860" t="s">
        <v>88</v>
      </c>
      <c r="U860" t="b">
        <v>1</v>
      </c>
      <c r="V860" t="s">
        <v>186</v>
      </c>
      <c r="W860" s="1">
        <v>44510.619143518517</v>
      </c>
      <c r="X860">
        <v>655</v>
      </c>
      <c r="Y860">
        <v>213</v>
      </c>
      <c r="Z860">
        <v>0</v>
      </c>
      <c r="AA860">
        <v>213</v>
      </c>
      <c r="AB860">
        <v>21</v>
      </c>
      <c r="AC860">
        <v>14</v>
      </c>
      <c r="AD860">
        <v>83</v>
      </c>
      <c r="AE860">
        <v>0</v>
      </c>
      <c r="AF860">
        <v>0</v>
      </c>
      <c r="AG860">
        <v>0</v>
      </c>
      <c r="AH860" t="s">
        <v>118</v>
      </c>
      <c r="AI860" s="1">
        <v>44510.639027777775</v>
      </c>
      <c r="AJ860">
        <v>726</v>
      </c>
      <c r="AK860">
        <v>1</v>
      </c>
      <c r="AL860">
        <v>0</v>
      </c>
      <c r="AM860">
        <v>1</v>
      </c>
      <c r="AN860">
        <v>21</v>
      </c>
      <c r="AO860">
        <v>1</v>
      </c>
      <c r="AP860">
        <v>82</v>
      </c>
      <c r="AQ860">
        <v>0</v>
      </c>
      <c r="AR860">
        <v>0</v>
      </c>
      <c r="AS860">
        <v>0</v>
      </c>
      <c r="AT860" t="s">
        <v>88</v>
      </c>
      <c r="AU860" t="s">
        <v>88</v>
      </c>
      <c r="AV860" t="s">
        <v>88</v>
      </c>
      <c r="AW860" t="s">
        <v>88</v>
      </c>
      <c r="AX860" t="s">
        <v>88</v>
      </c>
      <c r="AY860" t="s">
        <v>88</v>
      </c>
      <c r="AZ860" t="s">
        <v>88</v>
      </c>
      <c r="BA860" t="s">
        <v>88</v>
      </c>
      <c r="BB860" t="s">
        <v>88</v>
      </c>
      <c r="BC860" t="s">
        <v>88</v>
      </c>
      <c r="BD860" t="s">
        <v>88</v>
      </c>
      <c r="BE860" t="s">
        <v>88</v>
      </c>
    </row>
    <row r="861" spans="1:57">
      <c r="A861" t="s">
        <v>1902</v>
      </c>
      <c r="B861" t="s">
        <v>80</v>
      </c>
      <c r="C861" t="s">
        <v>1903</v>
      </c>
      <c r="D861" t="s">
        <v>82</v>
      </c>
      <c r="E861" s="2" t="str">
        <f>HYPERLINK("capsilon://?command=openfolder&amp;siteaddress=FAM.docvelocity-na8.net&amp;folderid=FX8281B0C1-F489-2E8E-32AB-ECCB1353A5C2","FX21114562")</f>
        <v>FX21114562</v>
      </c>
      <c r="F861" t="s">
        <v>19</v>
      </c>
      <c r="G861" t="s">
        <v>19</v>
      </c>
      <c r="H861" t="s">
        <v>83</v>
      </c>
      <c r="I861" t="s">
        <v>1904</v>
      </c>
      <c r="J861">
        <v>30</v>
      </c>
      <c r="K861" t="s">
        <v>85</v>
      </c>
      <c r="L861" t="s">
        <v>86</v>
      </c>
      <c r="M861" t="s">
        <v>87</v>
      </c>
      <c r="N861">
        <v>2</v>
      </c>
      <c r="O861" s="1">
        <v>44510.614606481482</v>
      </c>
      <c r="P861" s="1">
        <v>44510.744733796295</v>
      </c>
      <c r="Q861">
        <v>11045</v>
      </c>
      <c r="R861">
        <v>198</v>
      </c>
      <c r="S861" t="b">
        <v>0</v>
      </c>
      <c r="T861" t="s">
        <v>88</v>
      </c>
      <c r="U861" t="b">
        <v>0</v>
      </c>
      <c r="V861" t="s">
        <v>186</v>
      </c>
      <c r="W861" s="1">
        <v>44510.619803240741</v>
      </c>
      <c r="X861">
        <v>44</v>
      </c>
      <c r="Y861">
        <v>9</v>
      </c>
      <c r="Z861">
        <v>0</v>
      </c>
      <c r="AA861">
        <v>9</v>
      </c>
      <c r="AB861">
        <v>0</v>
      </c>
      <c r="AC861">
        <v>3</v>
      </c>
      <c r="AD861">
        <v>21</v>
      </c>
      <c r="AE861">
        <v>0</v>
      </c>
      <c r="AF861">
        <v>0</v>
      </c>
      <c r="AG861">
        <v>0</v>
      </c>
      <c r="AH861" t="s">
        <v>606</v>
      </c>
      <c r="AI861" s="1">
        <v>44510.744733796295</v>
      </c>
      <c r="AJ861">
        <v>154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21</v>
      </c>
      <c r="AQ861">
        <v>0</v>
      </c>
      <c r="AR861">
        <v>0</v>
      </c>
      <c r="AS861">
        <v>0</v>
      </c>
      <c r="AT861" t="s">
        <v>88</v>
      </c>
      <c r="AU861" t="s">
        <v>88</v>
      </c>
      <c r="AV861" t="s">
        <v>88</v>
      </c>
      <c r="AW861" t="s">
        <v>88</v>
      </c>
      <c r="AX861" t="s">
        <v>88</v>
      </c>
      <c r="AY861" t="s">
        <v>88</v>
      </c>
      <c r="AZ861" t="s">
        <v>88</v>
      </c>
      <c r="BA861" t="s">
        <v>88</v>
      </c>
      <c r="BB861" t="s">
        <v>88</v>
      </c>
      <c r="BC861" t="s">
        <v>88</v>
      </c>
      <c r="BD861" t="s">
        <v>88</v>
      </c>
      <c r="BE861" t="s">
        <v>88</v>
      </c>
    </row>
    <row r="862" spans="1:57">
      <c r="A862" t="s">
        <v>1905</v>
      </c>
      <c r="B862" t="s">
        <v>80</v>
      </c>
      <c r="C862" t="s">
        <v>1814</v>
      </c>
      <c r="D862" t="s">
        <v>82</v>
      </c>
      <c r="E862" s="2" t="str">
        <f>HYPERLINK("capsilon://?command=openfolder&amp;siteaddress=FAM.docvelocity-na8.net&amp;folderid=FX87C0F24B-AC48-6587-52E4-C431E33D0D0B","FX21114146")</f>
        <v>FX21114146</v>
      </c>
      <c r="F862" t="s">
        <v>19</v>
      </c>
      <c r="G862" t="s">
        <v>19</v>
      </c>
      <c r="H862" t="s">
        <v>83</v>
      </c>
      <c r="I862" t="s">
        <v>1815</v>
      </c>
      <c r="J862">
        <v>411</v>
      </c>
      <c r="K862" t="s">
        <v>85</v>
      </c>
      <c r="L862" t="s">
        <v>86</v>
      </c>
      <c r="M862" t="s">
        <v>87</v>
      </c>
      <c r="N862">
        <v>2</v>
      </c>
      <c r="O862" s="1">
        <v>44510.619675925926</v>
      </c>
      <c r="P862" s="1">
        <v>44510.670856481483</v>
      </c>
      <c r="Q862">
        <v>484</v>
      </c>
      <c r="R862">
        <v>3938</v>
      </c>
      <c r="S862" t="b">
        <v>0</v>
      </c>
      <c r="T862" t="s">
        <v>88</v>
      </c>
      <c r="U862" t="b">
        <v>1</v>
      </c>
      <c r="V862" t="s">
        <v>123</v>
      </c>
      <c r="W862" s="1">
        <v>44510.646481481483</v>
      </c>
      <c r="X862">
        <v>1912</v>
      </c>
      <c r="Y862">
        <v>357</v>
      </c>
      <c r="Z862">
        <v>0</v>
      </c>
      <c r="AA862">
        <v>357</v>
      </c>
      <c r="AB862">
        <v>0</v>
      </c>
      <c r="AC862">
        <v>139</v>
      </c>
      <c r="AD862">
        <v>54</v>
      </c>
      <c r="AE862">
        <v>0</v>
      </c>
      <c r="AF862">
        <v>0</v>
      </c>
      <c r="AG862">
        <v>0</v>
      </c>
      <c r="AH862" t="s">
        <v>606</v>
      </c>
      <c r="AI862" s="1">
        <v>44510.670856481483</v>
      </c>
      <c r="AJ862">
        <v>1919</v>
      </c>
      <c r="AK862">
        <v>2</v>
      </c>
      <c r="AL862">
        <v>0</v>
      </c>
      <c r="AM862">
        <v>2</v>
      </c>
      <c r="AN862">
        <v>0</v>
      </c>
      <c r="AO862">
        <v>2</v>
      </c>
      <c r="AP862">
        <v>52</v>
      </c>
      <c r="AQ862">
        <v>0</v>
      </c>
      <c r="AR862">
        <v>0</v>
      </c>
      <c r="AS862">
        <v>0</v>
      </c>
      <c r="AT862" t="s">
        <v>88</v>
      </c>
      <c r="AU862" t="s">
        <v>88</v>
      </c>
      <c r="AV862" t="s">
        <v>88</v>
      </c>
      <c r="AW862" t="s">
        <v>88</v>
      </c>
      <c r="AX862" t="s">
        <v>88</v>
      </c>
      <c r="AY862" t="s">
        <v>88</v>
      </c>
      <c r="AZ862" t="s">
        <v>88</v>
      </c>
      <c r="BA862" t="s">
        <v>88</v>
      </c>
      <c r="BB862" t="s">
        <v>88</v>
      </c>
      <c r="BC862" t="s">
        <v>88</v>
      </c>
      <c r="BD862" t="s">
        <v>88</v>
      </c>
      <c r="BE862" t="s">
        <v>88</v>
      </c>
    </row>
    <row r="863" spans="1:57">
      <c r="A863" t="s">
        <v>1906</v>
      </c>
      <c r="B863" t="s">
        <v>80</v>
      </c>
      <c r="C863" t="s">
        <v>1576</v>
      </c>
      <c r="D863" t="s">
        <v>82</v>
      </c>
      <c r="E863" s="2" t="str">
        <f>HYPERLINK("capsilon://?command=openfolder&amp;siteaddress=FAM.docvelocity-na8.net&amp;folderid=FX0AFB1C15-4529-A5A4-9840-CCB9007648F8","FX21114286")</f>
        <v>FX21114286</v>
      </c>
      <c r="F863" t="s">
        <v>19</v>
      </c>
      <c r="G863" t="s">
        <v>19</v>
      </c>
      <c r="H863" t="s">
        <v>83</v>
      </c>
      <c r="I863" t="s">
        <v>1825</v>
      </c>
      <c r="J863">
        <v>170</v>
      </c>
      <c r="K863" t="s">
        <v>85</v>
      </c>
      <c r="L863" t="s">
        <v>86</v>
      </c>
      <c r="M863" t="s">
        <v>87</v>
      </c>
      <c r="N863">
        <v>2</v>
      </c>
      <c r="O863" s="1">
        <v>44510.620358796295</v>
      </c>
      <c r="P863" s="1">
        <v>44510.642569444448</v>
      </c>
      <c r="Q863">
        <v>1337</v>
      </c>
      <c r="R863">
        <v>582</v>
      </c>
      <c r="S863" t="b">
        <v>0</v>
      </c>
      <c r="T863" t="s">
        <v>88</v>
      </c>
      <c r="U863" t="b">
        <v>1</v>
      </c>
      <c r="V863" t="s">
        <v>1625</v>
      </c>
      <c r="W863" s="1">
        <v>44510.630891203706</v>
      </c>
      <c r="X863">
        <v>259</v>
      </c>
      <c r="Y863">
        <v>90</v>
      </c>
      <c r="Z863">
        <v>0</v>
      </c>
      <c r="AA863">
        <v>90</v>
      </c>
      <c r="AB863">
        <v>0</v>
      </c>
      <c r="AC863">
        <v>5</v>
      </c>
      <c r="AD863">
        <v>80</v>
      </c>
      <c r="AE863">
        <v>0</v>
      </c>
      <c r="AF863">
        <v>0</v>
      </c>
      <c r="AG863">
        <v>0</v>
      </c>
      <c r="AH863" t="s">
        <v>118</v>
      </c>
      <c r="AI863" s="1">
        <v>44510.642569444448</v>
      </c>
      <c r="AJ863">
        <v>305</v>
      </c>
      <c r="AK863">
        <v>3</v>
      </c>
      <c r="AL863">
        <v>0</v>
      </c>
      <c r="AM863">
        <v>3</v>
      </c>
      <c r="AN863">
        <v>0</v>
      </c>
      <c r="AO863">
        <v>3</v>
      </c>
      <c r="AP863">
        <v>77</v>
      </c>
      <c r="AQ863">
        <v>0</v>
      </c>
      <c r="AR863">
        <v>0</v>
      </c>
      <c r="AS863">
        <v>0</v>
      </c>
      <c r="AT863" t="s">
        <v>88</v>
      </c>
      <c r="AU863" t="s">
        <v>88</v>
      </c>
      <c r="AV863" t="s">
        <v>88</v>
      </c>
      <c r="AW863" t="s">
        <v>88</v>
      </c>
      <c r="AX863" t="s">
        <v>88</v>
      </c>
      <c r="AY863" t="s">
        <v>88</v>
      </c>
      <c r="AZ863" t="s">
        <v>88</v>
      </c>
      <c r="BA863" t="s">
        <v>88</v>
      </c>
      <c r="BB863" t="s">
        <v>88</v>
      </c>
      <c r="BC863" t="s">
        <v>88</v>
      </c>
      <c r="BD863" t="s">
        <v>88</v>
      </c>
      <c r="BE863" t="s">
        <v>88</v>
      </c>
    </row>
    <row r="864" spans="1:57">
      <c r="A864" t="s">
        <v>1907</v>
      </c>
      <c r="B864" t="s">
        <v>80</v>
      </c>
      <c r="C864" t="s">
        <v>1760</v>
      </c>
      <c r="D864" t="s">
        <v>82</v>
      </c>
      <c r="E864" s="2" t="str">
        <f>HYPERLINK("capsilon://?command=openfolder&amp;siteaddress=FAM.docvelocity-na8.net&amp;folderid=FX5240268C-F807-16FE-7DBF-2562297C2F69","FX21114716")</f>
        <v>FX21114716</v>
      </c>
      <c r="F864" t="s">
        <v>19</v>
      </c>
      <c r="G864" t="s">
        <v>19</v>
      </c>
      <c r="H864" t="s">
        <v>83</v>
      </c>
      <c r="I864" t="s">
        <v>1908</v>
      </c>
      <c r="J864">
        <v>30</v>
      </c>
      <c r="K864" t="s">
        <v>85</v>
      </c>
      <c r="L864" t="s">
        <v>86</v>
      </c>
      <c r="M864" t="s">
        <v>87</v>
      </c>
      <c r="N864">
        <v>2</v>
      </c>
      <c r="O864" s="1">
        <v>44510.62358796296</v>
      </c>
      <c r="P864" s="1">
        <v>44510.746053240742</v>
      </c>
      <c r="Q864">
        <v>10422</v>
      </c>
      <c r="R864">
        <v>159</v>
      </c>
      <c r="S864" t="b">
        <v>0</v>
      </c>
      <c r="T864" t="s">
        <v>88</v>
      </c>
      <c r="U864" t="b">
        <v>0</v>
      </c>
      <c r="V864" t="s">
        <v>186</v>
      </c>
      <c r="W864" s="1">
        <v>44510.627418981479</v>
      </c>
      <c r="X864">
        <v>46</v>
      </c>
      <c r="Y864">
        <v>9</v>
      </c>
      <c r="Z864">
        <v>0</v>
      </c>
      <c r="AA864">
        <v>9</v>
      </c>
      <c r="AB864">
        <v>0</v>
      </c>
      <c r="AC864">
        <v>3</v>
      </c>
      <c r="AD864">
        <v>21</v>
      </c>
      <c r="AE864">
        <v>0</v>
      </c>
      <c r="AF864">
        <v>0</v>
      </c>
      <c r="AG864">
        <v>0</v>
      </c>
      <c r="AH864" t="s">
        <v>606</v>
      </c>
      <c r="AI864" s="1">
        <v>44510.746053240742</v>
      </c>
      <c r="AJ864">
        <v>113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21</v>
      </c>
      <c r="AQ864">
        <v>0</v>
      </c>
      <c r="AR864">
        <v>0</v>
      </c>
      <c r="AS864">
        <v>0</v>
      </c>
      <c r="AT864" t="s">
        <v>88</v>
      </c>
      <c r="AU864" t="s">
        <v>88</v>
      </c>
      <c r="AV864" t="s">
        <v>88</v>
      </c>
      <c r="AW864" t="s">
        <v>88</v>
      </c>
      <c r="AX864" t="s">
        <v>88</v>
      </c>
      <c r="AY864" t="s">
        <v>88</v>
      </c>
      <c r="AZ864" t="s">
        <v>88</v>
      </c>
      <c r="BA864" t="s">
        <v>88</v>
      </c>
      <c r="BB864" t="s">
        <v>88</v>
      </c>
      <c r="BC864" t="s">
        <v>88</v>
      </c>
      <c r="BD864" t="s">
        <v>88</v>
      </c>
      <c r="BE864" t="s">
        <v>88</v>
      </c>
    </row>
    <row r="865" spans="1:57">
      <c r="A865" t="s">
        <v>1909</v>
      </c>
      <c r="B865" t="s">
        <v>80</v>
      </c>
      <c r="C865" t="s">
        <v>1760</v>
      </c>
      <c r="D865" t="s">
        <v>82</v>
      </c>
      <c r="E865" s="2" t="str">
        <f>HYPERLINK("capsilon://?command=openfolder&amp;siteaddress=FAM.docvelocity-na8.net&amp;folderid=FX5240268C-F807-16FE-7DBF-2562297C2F69","FX21114716")</f>
        <v>FX21114716</v>
      </c>
      <c r="F865" t="s">
        <v>19</v>
      </c>
      <c r="G865" t="s">
        <v>19</v>
      </c>
      <c r="H865" t="s">
        <v>83</v>
      </c>
      <c r="I865" t="s">
        <v>1910</v>
      </c>
      <c r="J865">
        <v>30</v>
      </c>
      <c r="K865" t="s">
        <v>85</v>
      </c>
      <c r="L865" t="s">
        <v>86</v>
      </c>
      <c r="M865" t="s">
        <v>87</v>
      </c>
      <c r="N865">
        <v>2</v>
      </c>
      <c r="O865" s="1">
        <v>44510.625231481485</v>
      </c>
      <c r="P865" s="1">
        <v>44510.74591435185</v>
      </c>
      <c r="Q865">
        <v>10311</v>
      </c>
      <c r="R865">
        <v>116</v>
      </c>
      <c r="S865" t="b">
        <v>0</v>
      </c>
      <c r="T865" t="s">
        <v>88</v>
      </c>
      <c r="U865" t="b">
        <v>0</v>
      </c>
      <c r="V865" t="s">
        <v>186</v>
      </c>
      <c r="W865" s="1">
        <v>44510.627939814818</v>
      </c>
      <c r="X865">
        <v>44</v>
      </c>
      <c r="Y865">
        <v>9</v>
      </c>
      <c r="Z865">
        <v>0</v>
      </c>
      <c r="AA865">
        <v>9</v>
      </c>
      <c r="AB865">
        <v>0</v>
      </c>
      <c r="AC865">
        <v>3</v>
      </c>
      <c r="AD865">
        <v>21</v>
      </c>
      <c r="AE865">
        <v>0</v>
      </c>
      <c r="AF865">
        <v>0</v>
      </c>
      <c r="AG865">
        <v>0</v>
      </c>
      <c r="AH865" t="s">
        <v>118</v>
      </c>
      <c r="AI865" s="1">
        <v>44510.74591435185</v>
      </c>
      <c r="AJ865">
        <v>68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21</v>
      </c>
      <c r="AQ865">
        <v>0</v>
      </c>
      <c r="AR865">
        <v>0</v>
      </c>
      <c r="AS865">
        <v>0</v>
      </c>
      <c r="AT865" t="s">
        <v>88</v>
      </c>
      <c r="AU865" t="s">
        <v>88</v>
      </c>
      <c r="AV865" t="s">
        <v>88</v>
      </c>
      <c r="AW865" t="s">
        <v>88</v>
      </c>
      <c r="AX865" t="s">
        <v>88</v>
      </c>
      <c r="AY865" t="s">
        <v>88</v>
      </c>
      <c r="AZ865" t="s">
        <v>88</v>
      </c>
      <c r="BA865" t="s">
        <v>88</v>
      </c>
      <c r="BB865" t="s">
        <v>88</v>
      </c>
      <c r="BC865" t="s">
        <v>88</v>
      </c>
      <c r="BD865" t="s">
        <v>88</v>
      </c>
      <c r="BE865" t="s">
        <v>88</v>
      </c>
    </row>
    <row r="866" spans="1:57">
      <c r="A866" t="s">
        <v>1911</v>
      </c>
      <c r="B866" t="s">
        <v>80</v>
      </c>
      <c r="C866" t="s">
        <v>1912</v>
      </c>
      <c r="D866" t="s">
        <v>82</v>
      </c>
      <c r="E866" s="2" t="str">
        <f>HYPERLINK("capsilon://?command=openfolder&amp;siteaddress=FAM.docvelocity-na8.net&amp;folderid=FXD02A422E-6788-774D-E42C-18C7A3A9195A","FX21114366")</f>
        <v>FX21114366</v>
      </c>
      <c r="F866" t="s">
        <v>19</v>
      </c>
      <c r="G866" t="s">
        <v>19</v>
      </c>
      <c r="H866" t="s">
        <v>83</v>
      </c>
      <c r="I866" t="s">
        <v>1913</v>
      </c>
      <c r="J866">
        <v>294</v>
      </c>
      <c r="K866" t="s">
        <v>85</v>
      </c>
      <c r="L866" t="s">
        <v>86</v>
      </c>
      <c r="M866" t="s">
        <v>87</v>
      </c>
      <c r="N866">
        <v>1</v>
      </c>
      <c r="O866" s="1">
        <v>44510.625798611109</v>
      </c>
      <c r="P866" s="1">
        <v>44510.730497685188</v>
      </c>
      <c r="Q866">
        <v>8473</v>
      </c>
      <c r="R866">
        <v>573</v>
      </c>
      <c r="S866" t="b">
        <v>0</v>
      </c>
      <c r="T866" t="s">
        <v>88</v>
      </c>
      <c r="U866" t="b">
        <v>0</v>
      </c>
      <c r="V866" t="s">
        <v>94</v>
      </c>
      <c r="W866" s="1">
        <v>44510.730497685188</v>
      </c>
      <c r="X866">
        <v>441</v>
      </c>
      <c r="Y866">
        <v>21</v>
      </c>
      <c r="Z866">
        <v>0</v>
      </c>
      <c r="AA866">
        <v>21</v>
      </c>
      <c r="AB866">
        <v>0</v>
      </c>
      <c r="AC866">
        <v>0</v>
      </c>
      <c r="AD866">
        <v>273</v>
      </c>
      <c r="AE866">
        <v>268</v>
      </c>
      <c r="AF866">
        <v>0</v>
      </c>
      <c r="AG866">
        <v>6</v>
      </c>
      <c r="AH866" t="s">
        <v>88</v>
      </c>
      <c r="AI866" t="s">
        <v>88</v>
      </c>
      <c r="AJ866" t="s">
        <v>88</v>
      </c>
      <c r="AK866" t="s">
        <v>88</v>
      </c>
      <c r="AL866" t="s">
        <v>88</v>
      </c>
      <c r="AM866" t="s">
        <v>88</v>
      </c>
      <c r="AN866" t="s">
        <v>88</v>
      </c>
      <c r="AO866" t="s">
        <v>88</v>
      </c>
      <c r="AP866" t="s">
        <v>88</v>
      </c>
      <c r="AQ866" t="s">
        <v>88</v>
      </c>
      <c r="AR866" t="s">
        <v>88</v>
      </c>
      <c r="AS866" t="s">
        <v>88</v>
      </c>
      <c r="AT866" t="s">
        <v>88</v>
      </c>
      <c r="AU866" t="s">
        <v>88</v>
      </c>
      <c r="AV866" t="s">
        <v>88</v>
      </c>
      <c r="AW866" t="s">
        <v>88</v>
      </c>
      <c r="AX866" t="s">
        <v>88</v>
      </c>
      <c r="AY866" t="s">
        <v>88</v>
      </c>
      <c r="AZ866" t="s">
        <v>88</v>
      </c>
      <c r="BA866" t="s">
        <v>88</v>
      </c>
      <c r="BB866" t="s">
        <v>88</v>
      </c>
      <c r="BC866" t="s">
        <v>88</v>
      </c>
      <c r="BD866" t="s">
        <v>88</v>
      </c>
      <c r="BE866" t="s">
        <v>88</v>
      </c>
    </row>
    <row r="867" spans="1:57">
      <c r="A867" t="s">
        <v>1914</v>
      </c>
      <c r="B867" t="s">
        <v>80</v>
      </c>
      <c r="C867" t="s">
        <v>1915</v>
      </c>
      <c r="D867" t="s">
        <v>82</v>
      </c>
      <c r="E867" s="2" t="str">
        <f>HYPERLINK("capsilon://?command=openfolder&amp;siteaddress=FAM.docvelocity-na8.net&amp;folderid=FXD46DC5D2-E5FB-455F-4F45-11CBE3CD46A7","FX2111276")</f>
        <v>FX2111276</v>
      </c>
      <c r="F867" t="s">
        <v>19</v>
      </c>
      <c r="G867" t="s">
        <v>19</v>
      </c>
      <c r="H867" t="s">
        <v>83</v>
      </c>
      <c r="I867" t="s">
        <v>1916</v>
      </c>
      <c r="J867">
        <v>189</v>
      </c>
      <c r="K867" t="s">
        <v>85</v>
      </c>
      <c r="L867" t="s">
        <v>86</v>
      </c>
      <c r="M867" t="s">
        <v>87</v>
      </c>
      <c r="N867">
        <v>1</v>
      </c>
      <c r="O867" s="1">
        <v>44501.706967592596</v>
      </c>
      <c r="P867" s="1">
        <v>44501.73883101852</v>
      </c>
      <c r="Q867">
        <v>2433</v>
      </c>
      <c r="R867">
        <v>320</v>
      </c>
      <c r="S867" t="b">
        <v>0</v>
      </c>
      <c r="T867" t="s">
        <v>88</v>
      </c>
      <c r="U867" t="b">
        <v>0</v>
      </c>
      <c r="V867" t="s">
        <v>94</v>
      </c>
      <c r="W867" s="1">
        <v>44501.73883101852</v>
      </c>
      <c r="X867">
        <v>191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189</v>
      </c>
      <c r="AE867">
        <v>171</v>
      </c>
      <c r="AF867">
        <v>0</v>
      </c>
      <c r="AG867">
        <v>9</v>
      </c>
      <c r="AH867" t="s">
        <v>88</v>
      </c>
      <c r="AI867" t="s">
        <v>88</v>
      </c>
      <c r="AJ867" t="s">
        <v>88</v>
      </c>
      <c r="AK867" t="s">
        <v>88</v>
      </c>
      <c r="AL867" t="s">
        <v>88</v>
      </c>
      <c r="AM867" t="s">
        <v>88</v>
      </c>
      <c r="AN867" t="s">
        <v>88</v>
      </c>
      <c r="AO867" t="s">
        <v>88</v>
      </c>
      <c r="AP867" t="s">
        <v>88</v>
      </c>
      <c r="AQ867" t="s">
        <v>88</v>
      </c>
      <c r="AR867" t="s">
        <v>88</v>
      </c>
      <c r="AS867" t="s">
        <v>88</v>
      </c>
      <c r="AT867" t="s">
        <v>88</v>
      </c>
      <c r="AU867" t="s">
        <v>88</v>
      </c>
      <c r="AV867" t="s">
        <v>88</v>
      </c>
      <c r="AW867" t="s">
        <v>88</v>
      </c>
      <c r="AX867" t="s">
        <v>88</v>
      </c>
      <c r="AY867" t="s">
        <v>88</v>
      </c>
      <c r="AZ867" t="s">
        <v>88</v>
      </c>
      <c r="BA867" t="s">
        <v>88</v>
      </c>
      <c r="BB867" t="s">
        <v>88</v>
      </c>
      <c r="BC867" t="s">
        <v>88</v>
      </c>
      <c r="BD867" t="s">
        <v>88</v>
      </c>
      <c r="BE867" t="s">
        <v>88</v>
      </c>
    </row>
    <row r="868" spans="1:57">
      <c r="A868" t="s">
        <v>1917</v>
      </c>
      <c r="B868" t="s">
        <v>80</v>
      </c>
      <c r="C868" t="s">
        <v>1829</v>
      </c>
      <c r="D868" t="s">
        <v>82</v>
      </c>
      <c r="E868" s="2" t="str">
        <f>HYPERLINK("capsilon://?command=openfolder&amp;siteaddress=FAM.docvelocity-na8.net&amp;folderid=FX8008CA1E-0646-A841-7D65-FFCADB4ABF9E","FX21112876")</f>
        <v>FX21112876</v>
      </c>
      <c r="F868" t="s">
        <v>19</v>
      </c>
      <c r="G868" t="s">
        <v>19</v>
      </c>
      <c r="H868" t="s">
        <v>83</v>
      </c>
      <c r="I868" t="s">
        <v>1830</v>
      </c>
      <c r="J868">
        <v>377</v>
      </c>
      <c r="K868" t="s">
        <v>85</v>
      </c>
      <c r="L868" t="s">
        <v>86</v>
      </c>
      <c r="M868" t="s">
        <v>87</v>
      </c>
      <c r="N868">
        <v>2</v>
      </c>
      <c r="O868" s="1">
        <v>44510.626747685186</v>
      </c>
      <c r="P868" s="1">
        <v>44510.654270833336</v>
      </c>
      <c r="Q868">
        <v>204</v>
      </c>
      <c r="R868">
        <v>2174</v>
      </c>
      <c r="S868" t="b">
        <v>0</v>
      </c>
      <c r="T868" t="s">
        <v>88</v>
      </c>
      <c r="U868" t="b">
        <v>1</v>
      </c>
      <c r="V868" t="s">
        <v>131</v>
      </c>
      <c r="W868" s="1">
        <v>44510.642974537041</v>
      </c>
      <c r="X868">
        <v>1399</v>
      </c>
      <c r="Y868">
        <v>324</v>
      </c>
      <c r="Z868">
        <v>0</v>
      </c>
      <c r="AA868">
        <v>324</v>
      </c>
      <c r="AB868">
        <v>0</v>
      </c>
      <c r="AC868">
        <v>45</v>
      </c>
      <c r="AD868">
        <v>53</v>
      </c>
      <c r="AE868">
        <v>0</v>
      </c>
      <c r="AF868">
        <v>0</v>
      </c>
      <c r="AG868">
        <v>0</v>
      </c>
      <c r="AH868" t="s">
        <v>118</v>
      </c>
      <c r="AI868" s="1">
        <v>44510.654270833336</v>
      </c>
      <c r="AJ868">
        <v>775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53</v>
      </c>
      <c r="AQ868">
        <v>0</v>
      </c>
      <c r="AR868">
        <v>0</v>
      </c>
      <c r="AS868">
        <v>0</v>
      </c>
      <c r="AT868" t="s">
        <v>88</v>
      </c>
      <c r="AU868" t="s">
        <v>88</v>
      </c>
      <c r="AV868" t="s">
        <v>88</v>
      </c>
      <c r="AW868" t="s">
        <v>88</v>
      </c>
      <c r="AX868" t="s">
        <v>88</v>
      </c>
      <c r="AY868" t="s">
        <v>88</v>
      </c>
      <c r="AZ868" t="s">
        <v>88</v>
      </c>
      <c r="BA868" t="s">
        <v>88</v>
      </c>
      <c r="BB868" t="s">
        <v>88</v>
      </c>
      <c r="BC868" t="s">
        <v>88</v>
      </c>
      <c r="BD868" t="s">
        <v>88</v>
      </c>
      <c r="BE868" t="s">
        <v>88</v>
      </c>
    </row>
    <row r="869" spans="1:57">
      <c r="A869" t="s">
        <v>1918</v>
      </c>
      <c r="B869" t="s">
        <v>80</v>
      </c>
      <c r="C869" t="s">
        <v>1832</v>
      </c>
      <c r="D869" t="s">
        <v>82</v>
      </c>
      <c r="E869" s="2" t="str">
        <f>HYPERLINK("capsilon://?command=openfolder&amp;siteaddress=FAM.docvelocity-na8.net&amp;folderid=FXA033BEA4-050E-AFC7-23DF-806D408EC07D","FX21114829")</f>
        <v>FX21114829</v>
      </c>
      <c r="F869" t="s">
        <v>19</v>
      </c>
      <c r="G869" t="s">
        <v>19</v>
      </c>
      <c r="H869" t="s">
        <v>83</v>
      </c>
      <c r="I869" t="s">
        <v>1833</v>
      </c>
      <c r="J869">
        <v>421</v>
      </c>
      <c r="K869" t="s">
        <v>85</v>
      </c>
      <c r="L869" t="s">
        <v>86</v>
      </c>
      <c r="M869" t="s">
        <v>87</v>
      </c>
      <c r="N869">
        <v>2</v>
      </c>
      <c r="O869" s="1">
        <v>44510.634340277778</v>
      </c>
      <c r="P869" s="1">
        <v>44510.666481481479</v>
      </c>
      <c r="Q869">
        <v>499</v>
      </c>
      <c r="R869">
        <v>2278</v>
      </c>
      <c r="S869" t="b">
        <v>0</v>
      </c>
      <c r="T869" t="s">
        <v>88</v>
      </c>
      <c r="U869" t="b">
        <v>1</v>
      </c>
      <c r="V869" t="s">
        <v>186</v>
      </c>
      <c r="W869" s="1">
        <v>44510.649027777778</v>
      </c>
      <c r="X869">
        <v>1191</v>
      </c>
      <c r="Y869">
        <v>360</v>
      </c>
      <c r="Z869">
        <v>0</v>
      </c>
      <c r="AA869">
        <v>360</v>
      </c>
      <c r="AB869">
        <v>0</v>
      </c>
      <c r="AC869">
        <v>24</v>
      </c>
      <c r="AD869">
        <v>61</v>
      </c>
      <c r="AE869">
        <v>0</v>
      </c>
      <c r="AF869">
        <v>0</v>
      </c>
      <c r="AG869">
        <v>0</v>
      </c>
      <c r="AH869" t="s">
        <v>118</v>
      </c>
      <c r="AI869" s="1">
        <v>44510.666481481479</v>
      </c>
      <c r="AJ869">
        <v>1054</v>
      </c>
      <c r="AK869">
        <v>5</v>
      </c>
      <c r="AL869">
        <v>0</v>
      </c>
      <c r="AM869">
        <v>5</v>
      </c>
      <c r="AN869">
        <v>0</v>
      </c>
      <c r="AO869">
        <v>5</v>
      </c>
      <c r="AP869">
        <v>56</v>
      </c>
      <c r="AQ869">
        <v>0</v>
      </c>
      <c r="AR869">
        <v>0</v>
      </c>
      <c r="AS869">
        <v>0</v>
      </c>
      <c r="AT869" t="s">
        <v>88</v>
      </c>
      <c r="AU869" t="s">
        <v>88</v>
      </c>
      <c r="AV869" t="s">
        <v>88</v>
      </c>
      <c r="AW869" t="s">
        <v>88</v>
      </c>
      <c r="AX869" t="s">
        <v>88</v>
      </c>
      <c r="AY869" t="s">
        <v>88</v>
      </c>
      <c r="AZ869" t="s">
        <v>88</v>
      </c>
      <c r="BA869" t="s">
        <v>88</v>
      </c>
      <c r="BB869" t="s">
        <v>88</v>
      </c>
      <c r="BC869" t="s">
        <v>88</v>
      </c>
      <c r="BD869" t="s">
        <v>88</v>
      </c>
      <c r="BE869" t="s">
        <v>88</v>
      </c>
    </row>
    <row r="870" spans="1:57">
      <c r="A870" t="s">
        <v>1919</v>
      </c>
      <c r="B870" t="s">
        <v>80</v>
      </c>
      <c r="C870" t="s">
        <v>1835</v>
      </c>
      <c r="D870" t="s">
        <v>82</v>
      </c>
      <c r="E870" s="2" t="str">
        <f>HYPERLINK("capsilon://?command=openfolder&amp;siteaddress=FAM.docvelocity-na8.net&amp;folderid=FXF193B16A-EAE3-082D-C9DE-DDA4453A53B1","FX21114603")</f>
        <v>FX21114603</v>
      </c>
      <c r="F870" t="s">
        <v>19</v>
      </c>
      <c r="G870" t="s">
        <v>19</v>
      </c>
      <c r="H870" t="s">
        <v>83</v>
      </c>
      <c r="I870" t="s">
        <v>1844</v>
      </c>
      <c r="J870">
        <v>92</v>
      </c>
      <c r="K870" t="s">
        <v>85</v>
      </c>
      <c r="L870" t="s">
        <v>86</v>
      </c>
      <c r="M870" t="s">
        <v>87</v>
      </c>
      <c r="N870">
        <v>2</v>
      </c>
      <c r="O870" s="1">
        <v>44510.635092592594</v>
      </c>
      <c r="P870" s="1">
        <v>44510.645289351851</v>
      </c>
      <c r="Q870">
        <v>491</v>
      </c>
      <c r="R870">
        <v>390</v>
      </c>
      <c r="S870" t="b">
        <v>0</v>
      </c>
      <c r="T870" t="s">
        <v>88</v>
      </c>
      <c r="U870" t="b">
        <v>1</v>
      </c>
      <c r="V870" t="s">
        <v>1625</v>
      </c>
      <c r="W870" s="1">
        <v>44510.637523148151</v>
      </c>
      <c r="X870">
        <v>156</v>
      </c>
      <c r="Y870">
        <v>82</v>
      </c>
      <c r="Z870">
        <v>0</v>
      </c>
      <c r="AA870">
        <v>82</v>
      </c>
      <c r="AB870">
        <v>0</v>
      </c>
      <c r="AC870">
        <v>8</v>
      </c>
      <c r="AD870">
        <v>10</v>
      </c>
      <c r="AE870">
        <v>0</v>
      </c>
      <c r="AF870">
        <v>0</v>
      </c>
      <c r="AG870">
        <v>0</v>
      </c>
      <c r="AH870" t="s">
        <v>118</v>
      </c>
      <c r="AI870" s="1">
        <v>44510.645289351851</v>
      </c>
      <c r="AJ870">
        <v>234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10</v>
      </c>
      <c r="AQ870">
        <v>0</v>
      </c>
      <c r="AR870">
        <v>0</v>
      </c>
      <c r="AS870">
        <v>0</v>
      </c>
      <c r="AT870" t="s">
        <v>88</v>
      </c>
      <c r="AU870" t="s">
        <v>88</v>
      </c>
      <c r="AV870" t="s">
        <v>88</v>
      </c>
      <c r="AW870" t="s">
        <v>88</v>
      </c>
      <c r="AX870" t="s">
        <v>88</v>
      </c>
      <c r="AY870" t="s">
        <v>88</v>
      </c>
      <c r="AZ870" t="s">
        <v>88</v>
      </c>
      <c r="BA870" t="s">
        <v>88</v>
      </c>
      <c r="BB870" t="s">
        <v>88</v>
      </c>
      <c r="BC870" t="s">
        <v>88</v>
      </c>
      <c r="BD870" t="s">
        <v>88</v>
      </c>
      <c r="BE870" t="s">
        <v>88</v>
      </c>
    </row>
    <row r="871" spans="1:57">
      <c r="A871" t="s">
        <v>1920</v>
      </c>
      <c r="B871" t="s">
        <v>80</v>
      </c>
      <c r="C871" t="s">
        <v>1850</v>
      </c>
      <c r="D871" t="s">
        <v>82</v>
      </c>
      <c r="E871" s="2" t="str">
        <f>HYPERLINK("capsilon://?command=openfolder&amp;siteaddress=FAM.docvelocity-na8.net&amp;folderid=FXEB2A7417-58DC-9CDD-C4F7-95E432529106","FX21114573")</f>
        <v>FX21114573</v>
      </c>
      <c r="F871" t="s">
        <v>19</v>
      </c>
      <c r="G871" t="s">
        <v>19</v>
      </c>
      <c r="H871" t="s">
        <v>83</v>
      </c>
      <c r="I871" t="s">
        <v>1855</v>
      </c>
      <c r="J871">
        <v>86</v>
      </c>
      <c r="K871" t="s">
        <v>85</v>
      </c>
      <c r="L871" t="s">
        <v>86</v>
      </c>
      <c r="M871" t="s">
        <v>87</v>
      </c>
      <c r="N871">
        <v>2</v>
      </c>
      <c r="O871" s="1">
        <v>44510.636643518519</v>
      </c>
      <c r="P871" s="1">
        <v>44510.718518518515</v>
      </c>
      <c r="Q871">
        <v>5747</v>
      </c>
      <c r="R871">
        <v>1327</v>
      </c>
      <c r="S871" t="b">
        <v>0</v>
      </c>
      <c r="T871" t="s">
        <v>88</v>
      </c>
      <c r="U871" t="b">
        <v>1</v>
      </c>
      <c r="V871" t="s">
        <v>1625</v>
      </c>
      <c r="W871" s="1">
        <v>44510.643125000002</v>
      </c>
      <c r="X871">
        <v>483</v>
      </c>
      <c r="Y871">
        <v>88</v>
      </c>
      <c r="Z871">
        <v>0</v>
      </c>
      <c r="AA871">
        <v>88</v>
      </c>
      <c r="AB871">
        <v>0</v>
      </c>
      <c r="AC871">
        <v>45</v>
      </c>
      <c r="AD871">
        <v>-2</v>
      </c>
      <c r="AE871">
        <v>0</v>
      </c>
      <c r="AF871">
        <v>0</v>
      </c>
      <c r="AG871">
        <v>0</v>
      </c>
      <c r="AH871" t="s">
        <v>118</v>
      </c>
      <c r="AI871" s="1">
        <v>44510.718518518515</v>
      </c>
      <c r="AJ871">
        <v>326</v>
      </c>
      <c r="AK871">
        <v>1</v>
      </c>
      <c r="AL871">
        <v>0</v>
      </c>
      <c r="AM871">
        <v>1</v>
      </c>
      <c r="AN871">
        <v>0</v>
      </c>
      <c r="AO871">
        <v>1</v>
      </c>
      <c r="AP871">
        <v>-3</v>
      </c>
      <c r="AQ871">
        <v>0</v>
      </c>
      <c r="AR871">
        <v>0</v>
      </c>
      <c r="AS871">
        <v>0</v>
      </c>
      <c r="AT871" t="s">
        <v>88</v>
      </c>
      <c r="AU871" t="s">
        <v>88</v>
      </c>
      <c r="AV871" t="s">
        <v>88</v>
      </c>
      <c r="AW871" t="s">
        <v>88</v>
      </c>
      <c r="AX871" t="s">
        <v>88</v>
      </c>
      <c r="AY871" t="s">
        <v>88</v>
      </c>
      <c r="AZ871" t="s">
        <v>88</v>
      </c>
      <c r="BA871" t="s">
        <v>88</v>
      </c>
      <c r="BB871" t="s">
        <v>88</v>
      </c>
      <c r="BC871" t="s">
        <v>88</v>
      </c>
      <c r="BD871" t="s">
        <v>88</v>
      </c>
      <c r="BE871" t="s">
        <v>88</v>
      </c>
    </row>
    <row r="872" spans="1:57">
      <c r="A872" t="s">
        <v>1921</v>
      </c>
      <c r="B872" t="s">
        <v>80</v>
      </c>
      <c r="C872" t="s">
        <v>1850</v>
      </c>
      <c r="D872" t="s">
        <v>82</v>
      </c>
      <c r="E872" s="2" t="str">
        <f>HYPERLINK("capsilon://?command=openfolder&amp;siteaddress=FAM.docvelocity-na8.net&amp;folderid=FXEB2A7417-58DC-9CDD-C4F7-95E432529106","FX21114573")</f>
        <v>FX21114573</v>
      </c>
      <c r="F872" t="s">
        <v>19</v>
      </c>
      <c r="G872" t="s">
        <v>19</v>
      </c>
      <c r="H872" t="s">
        <v>83</v>
      </c>
      <c r="I872" t="s">
        <v>1857</v>
      </c>
      <c r="J872">
        <v>56</v>
      </c>
      <c r="K872" t="s">
        <v>85</v>
      </c>
      <c r="L872" t="s">
        <v>86</v>
      </c>
      <c r="M872" t="s">
        <v>87</v>
      </c>
      <c r="N872">
        <v>2</v>
      </c>
      <c r="O872" s="1">
        <v>44510.638599537036</v>
      </c>
      <c r="P872" s="1">
        <v>44510.714733796296</v>
      </c>
      <c r="Q872">
        <v>6128</v>
      </c>
      <c r="R872">
        <v>450</v>
      </c>
      <c r="S872" t="b">
        <v>0</v>
      </c>
      <c r="T872" t="s">
        <v>88</v>
      </c>
      <c r="U872" t="b">
        <v>1</v>
      </c>
      <c r="V872" t="s">
        <v>218</v>
      </c>
      <c r="W872" s="1">
        <v>44510.641921296294</v>
      </c>
      <c r="X872">
        <v>259</v>
      </c>
      <c r="Y872">
        <v>42</v>
      </c>
      <c r="Z872">
        <v>0</v>
      </c>
      <c r="AA872">
        <v>42</v>
      </c>
      <c r="AB872">
        <v>0</v>
      </c>
      <c r="AC872">
        <v>0</v>
      </c>
      <c r="AD872">
        <v>14</v>
      </c>
      <c r="AE872">
        <v>0</v>
      </c>
      <c r="AF872">
        <v>0</v>
      </c>
      <c r="AG872">
        <v>0</v>
      </c>
      <c r="AH872" t="s">
        <v>118</v>
      </c>
      <c r="AI872" s="1">
        <v>44510.714733796296</v>
      </c>
      <c r="AJ872">
        <v>191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14</v>
      </c>
      <c r="AQ872">
        <v>0</v>
      </c>
      <c r="AR872">
        <v>0</v>
      </c>
      <c r="AS872">
        <v>0</v>
      </c>
      <c r="AT872" t="s">
        <v>88</v>
      </c>
      <c r="AU872" t="s">
        <v>88</v>
      </c>
      <c r="AV872" t="s">
        <v>88</v>
      </c>
      <c r="AW872" t="s">
        <v>88</v>
      </c>
      <c r="AX872" t="s">
        <v>88</v>
      </c>
      <c r="AY872" t="s">
        <v>88</v>
      </c>
      <c r="AZ872" t="s">
        <v>88</v>
      </c>
      <c r="BA872" t="s">
        <v>88</v>
      </c>
      <c r="BB872" t="s">
        <v>88</v>
      </c>
      <c r="BC872" t="s">
        <v>88</v>
      </c>
      <c r="BD872" t="s">
        <v>88</v>
      </c>
      <c r="BE872" t="s">
        <v>88</v>
      </c>
    </row>
    <row r="873" spans="1:57">
      <c r="A873" t="s">
        <v>1922</v>
      </c>
      <c r="B873" t="s">
        <v>80</v>
      </c>
      <c r="C873" t="s">
        <v>661</v>
      </c>
      <c r="D873" t="s">
        <v>82</v>
      </c>
      <c r="E873" s="2" t="str">
        <f>HYPERLINK("capsilon://?command=openfolder&amp;siteaddress=FAM.docvelocity-na8.net&amp;folderid=FX146F8BA1-A301-DD57-8229-24B25DADB0E2","FX2111728")</f>
        <v>FX2111728</v>
      </c>
      <c r="F873" t="s">
        <v>19</v>
      </c>
      <c r="G873" t="s">
        <v>19</v>
      </c>
      <c r="H873" t="s">
        <v>83</v>
      </c>
      <c r="I873" t="s">
        <v>1923</v>
      </c>
      <c r="J873">
        <v>58</v>
      </c>
      <c r="K873" t="s">
        <v>85</v>
      </c>
      <c r="L873" t="s">
        <v>86</v>
      </c>
      <c r="M873" t="s">
        <v>87</v>
      </c>
      <c r="N873">
        <v>1</v>
      </c>
      <c r="O873" s="1">
        <v>44510.639074074075</v>
      </c>
      <c r="P873" s="1">
        <v>44510.731793981482</v>
      </c>
      <c r="Q873">
        <v>7845</v>
      </c>
      <c r="R873">
        <v>166</v>
      </c>
      <c r="S873" t="b">
        <v>0</v>
      </c>
      <c r="T873" t="s">
        <v>88</v>
      </c>
      <c r="U873" t="b">
        <v>0</v>
      </c>
      <c r="V873" t="s">
        <v>94</v>
      </c>
      <c r="W873" s="1">
        <v>44510.731793981482</v>
      </c>
      <c r="X873">
        <v>82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58</v>
      </c>
      <c r="AE873">
        <v>0</v>
      </c>
      <c r="AF873">
        <v>0</v>
      </c>
      <c r="AG873">
        <v>2</v>
      </c>
      <c r="AH873" t="s">
        <v>88</v>
      </c>
      <c r="AI873" t="s">
        <v>88</v>
      </c>
      <c r="AJ873" t="s">
        <v>88</v>
      </c>
      <c r="AK873" t="s">
        <v>88</v>
      </c>
      <c r="AL873" t="s">
        <v>88</v>
      </c>
      <c r="AM873" t="s">
        <v>88</v>
      </c>
      <c r="AN873" t="s">
        <v>88</v>
      </c>
      <c r="AO873" t="s">
        <v>88</v>
      </c>
      <c r="AP873" t="s">
        <v>88</v>
      </c>
      <c r="AQ873" t="s">
        <v>88</v>
      </c>
      <c r="AR873" t="s">
        <v>88</v>
      </c>
      <c r="AS873" t="s">
        <v>88</v>
      </c>
      <c r="AT873" t="s">
        <v>88</v>
      </c>
      <c r="AU873" t="s">
        <v>88</v>
      </c>
      <c r="AV873" t="s">
        <v>88</v>
      </c>
      <c r="AW873" t="s">
        <v>88</v>
      </c>
      <c r="AX873" t="s">
        <v>88</v>
      </c>
      <c r="AY873" t="s">
        <v>88</v>
      </c>
      <c r="AZ873" t="s">
        <v>88</v>
      </c>
      <c r="BA873" t="s">
        <v>88</v>
      </c>
      <c r="BB873" t="s">
        <v>88</v>
      </c>
      <c r="BC873" t="s">
        <v>88</v>
      </c>
      <c r="BD873" t="s">
        <v>88</v>
      </c>
      <c r="BE873" t="s">
        <v>88</v>
      </c>
    </row>
    <row r="874" spans="1:57">
      <c r="A874" t="s">
        <v>1924</v>
      </c>
      <c r="B874" t="s">
        <v>80</v>
      </c>
      <c r="C874" t="s">
        <v>1850</v>
      </c>
      <c r="D874" t="s">
        <v>82</v>
      </c>
      <c r="E874" s="2" t="str">
        <f>HYPERLINK("capsilon://?command=openfolder&amp;siteaddress=FAM.docvelocity-na8.net&amp;folderid=FXEB2A7417-58DC-9CDD-C4F7-95E432529106","FX21114573")</f>
        <v>FX21114573</v>
      </c>
      <c r="F874" t="s">
        <v>19</v>
      </c>
      <c r="G874" t="s">
        <v>19</v>
      </c>
      <c r="H874" t="s">
        <v>83</v>
      </c>
      <c r="I874" t="s">
        <v>1859</v>
      </c>
      <c r="J874">
        <v>184</v>
      </c>
      <c r="K874" t="s">
        <v>85</v>
      </c>
      <c r="L874" t="s">
        <v>86</v>
      </c>
      <c r="M874" t="s">
        <v>87</v>
      </c>
      <c r="N874">
        <v>2</v>
      </c>
      <c r="O874" s="1">
        <v>44510.640856481485</v>
      </c>
      <c r="P874" s="1">
        <v>44510.72388888889</v>
      </c>
      <c r="Q874">
        <v>5393</v>
      </c>
      <c r="R874">
        <v>1781</v>
      </c>
      <c r="S874" t="b">
        <v>0</v>
      </c>
      <c r="T874" t="s">
        <v>88</v>
      </c>
      <c r="U874" t="b">
        <v>1</v>
      </c>
      <c r="V874" t="s">
        <v>218</v>
      </c>
      <c r="W874" s="1">
        <v>44510.657118055555</v>
      </c>
      <c r="X874">
        <v>1312</v>
      </c>
      <c r="Y874">
        <v>164</v>
      </c>
      <c r="Z874">
        <v>0</v>
      </c>
      <c r="AA874">
        <v>164</v>
      </c>
      <c r="AB874">
        <v>0</v>
      </c>
      <c r="AC874">
        <v>82</v>
      </c>
      <c r="AD874">
        <v>20</v>
      </c>
      <c r="AE874">
        <v>0</v>
      </c>
      <c r="AF874">
        <v>0</v>
      </c>
      <c r="AG874">
        <v>0</v>
      </c>
      <c r="AH874" t="s">
        <v>118</v>
      </c>
      <c r="AI874" s="1">
        <v>44510.72388888889</v>
      </c>
      <c r="AJ874">
        <v>463</v>
      </c>
      <c r="AK874">
        <v>2</v>
      </c>
      <c r="AL874">
        <v>0</v>
      </c>
      <c r="AM874">
        <v>2</v>
      </c>
      <c r="AN874">
        <v>0</v>
      </c>
      <c r="AO874">
        <v>2</v>
      </c>
      <c r="AP874">
        <v>18</v>
      </c>
      <c r="AQ874">
        <v>0</v>
      </c>
      <c r="AR874">
        <v>0</v>
      </c>
      <c r="AS874">
        <v>0</v>
      </c>
      <c r="AT874" t="s">
        <v>88</v>
      </c>
      <c r="AU874" t="s">
        <v>88</v>
      </c>
      <c r="AV874" t="s">
        <v>88</v>
      </c>
      <c r="AW874" t="s">
        <v>88</v>
      </c>
      <c r="AX874" t="s">
        <v>88</v>
      </c>
      <c r="AY874" t="s">
        <v>88</v>
      </c>
      <c r="AZ874" t="s">
        <v>88</v>
      </c>
      <c r="BA874" t="s">
        <v>88</v>
      </c>
      <c r="BB874" t="s">
        <v>88</v>
      </c>
      <c r="BC874" t="s">
        <v>88</v>
      </c>
      <c r="BD874" t="s">
        <v>88</v>
      </c>
      <c r="BE874" t="s">
        <v>88</v>
      </c>
    </row>
    <row r="875" spans="1:57">
      <c r="A875" t="s">
        <v>1925</v>
      </c>
      <c r="B875" t="s">
        <v>80</v>
      </c>
      <c r="C875" t="s">
        <v>1863</v>
      </c>
      <c r="D875" t="s">
        <v>82</v>
      </c>
      <c r="E875" s="2" t="str">
        <f>HYPERLINK("capsilon://?command=openfolder&amp;siteaddress=FAM.docvelocity-na8.net&amp;folderid=FX7C0CE217-CB9F-CC4F-4CF5-093149A23416","FX21112707")</f>
        <v>FX21112707</v>
      </c>
      <c r="F875" t="s">
        <v>19</v>
      </c>
      <c r="G875" t="s">
        <v>19</v>
      </c>
      <c r="H875" t="s">
        <v>83</v>
      </c>
      <c r="I875" t="s">
        <v>1864</v>
      </c>
      <c r="J875">
        <v>398</v>
      </c>
      <c r="K875" t="s">
        <v>85</v>
      </c>
      <c r="L875" t="s">
        <v>86</v>
      </c>
      <c r="M875" t="s">
        <v>87</v>
      </c>
      <c r="N875">
        <v>2</v>
      </c>
      <c r="O875" s="1">
        <v>44510.644467592596</v>
      </c>
      <c r="P875" s="1">
        <v>44510.742939814816</v>
      </c>
      <c r="Q875">
        <v>6290</v>
      </c>
      <c r="R875">
        <v>2218</v>
      </c>
      <c r="S875" t="b">
        <v>0</v>
      </c>
      <c r="T875" t="s">
        <v>88</v>
      </c>
      <c r="U875" t="b">
        <v>1</v>
      </c>
      <c r="V875" t="s">
        <v>123</v>
      </c>
      <c r="W875" s="1">
        <v>44510.653101851851</v>
      </c>
      <c r="X875">
        <v>572</v>
      </c>
      <c r="Y875">
        <v>112</v>
      </c>
      <c r="Z875">
        <v>0</v>
      </c>
      <c r="AA875">
        <v>112</v>
      </c>
      <c r="AB875">
        <v>53</v>
      </c>
      <c r="AC875">
        <v>51</v>
      </c>
      <c r="AD875">
        <v>286</v>
      </c>
      <c r="AE875">
        <v>0</v>
      </c>
      <c r="AF875">
        <v>0</v>
      </c>
      <c r="AG875">
        <v>0</v>
      </c>
      <c r="AH875" t="s">
        <v>606</v>
      </c>
      <c r="AI875" s="1">
        <v>44510.742939814816</v>
      </c>
      <c r="AJ875">
        <v>1050</v>
      </c>
      <c r="AK875">
        <v>0</v>
      </c>
      <c r="AL875">
        <v>0</v>
      </c>
      <c r="AM875">
        <v>0</v>
      </c>
      <c r="AN875">
        <v>53</v>
      </c>
      <c r="AO875">
        <v>0</v>
      </c>
      <c r="AP875">
        <v>286</v>
      </c>
      <c r="AQ875">
        <v>0</v>
      </c>
      <c r="AR875">
        <v>0</v>
      </c>
      <c r="AS875">
        <v>0</v>
      </c>
      <c r="AT875" t="s">
        <v>88</v>
      </c>
      <c r="AU875" t="s">
        <v>88</v>
      </c>
      <c r="AV875" t="s">
        <v>88</v>
      </c>
      <c r="AW875" t="s">
        <v>88</v>
      </c>
      <c r="AX875" t="s">
        <v>88</v>
      </c>
      <c r="AY875" t="s">
        <v>88</v>
      </c>
      <c r="AZ875" t="s">
        <v>88</v>
      </c>
      <c r="BA875" t="s">
        <v>88</v>
      </c>
      <c r="BB875" t="s">
        <v>88</v>
      </c>
      <c r="BC875" t="s">
        <v>88</v>
      </c>
      <c r="BD875" t="s">
        <v>88</v>
      </c>
      <c r="BE875" t="s">
        <v>88</v>
      </c>
    </row>
    <row r="876" spans="1:57">
      <c r="A876" t="s">
        <v>1926</v>
      </c>
      <c r="B876" t="s">
        <v>80</v>
      </c>
      <c r="C876" t="s">
        <v>1866</v>
      </c>
      <c r="D876" t="s">
        <v>82</v>
      </c>
      <c r="E876" s="2" t="str">
        <f>HYPERLINK("capsilon://?command=openfolder&amp;siteaddress=FAM.docvelocity-na8.net&amp;folderid=FX6B5C16B3-E769-AA16-E910-BFD71C7B47A1","FX21111072")</f>
        <v>FX21111072</v>
      </c>
      <c r="F876" t="s">
        <v>19</v>
      </c>
      <c r="G876" t="s">
        <v>19</v>
      </c>
      <c r="H876" t="s">
        <v>83</v>
      </c>
      <c r="I876" t="s">
        <v>1871</v>
      </c>
      <c r="J876">
        <v>56</v>
      </c>
      <c r="K876" t="s">
        <v>85</v>
      </c>
      <c r="L876" t="s">
        <v>86</v>
      </c>
      <c r="M876" t="s">
        <v>87</v>
      </c>
      <c r="N876">
        <v>2</v>
      </c>
      <c r="O876" s="1">
        <v>44510.646319444444</v>
      </c>
      <c r="P876" s="1">
        <v>44510.733969907407</v>
      </c>
      <c r="Q876">
        <v>7024</v>
      </c>
      <c r="R876">
        <v>549</v>
      </c>
      <c r="S876" t="b">
        <v>0</v>
      </c>
      <c r="T876" t="s">
        <v>88</v>
      </c>
      <c r="U876" t="b">
        <v>1</v>
      </c>
      <c r="V876" t="s">
        <v>186</v>
      </c>
      <c r="W876" s="1">
        <v>44510.652337962965</v>
      </c>
      <c r="X876">
        <v>285</v>
      </c>
      <c r="Y876">
        <v>42</v>
      </c>
      <c r="Z876">
        <v>0</v>
      </c>
      <c r="AA876">
        <v>42</v>
      </c>
      <c r="AB876">
        <v>0</v>
      </c>
      <c r="AC876">
        <v>3</v>
      </c>
      <c r="AD876">
        <v>14</v>
      </c>
      <c r="AE876">
        <v>0</v>
      </c>
      <c r="AF876">
        <v>0</v>
      </c>
      <c r="AG876">
        <v>0</v>
      </c>
      <c r="AH876" t="s">
        <v>118</v>
      </c>
      <c r="AI876" s="1">
        <v>44510.733969907407</v>
      </c>
      <c r="AJ876">
        <v>264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14</v>
      </c>
      <c r="AQ876">
        <v>0</v>
      </c>
      <c r="AR876">
        <v>0</v>
      </c>
      <c r="AS876">
        <v>0</v>
      </c>
      <c r="AT876" t="s">
        <v>88</v>
      </c>
      <c r="AU876" t="s">
        <v>88</v>
      </c>
      <c r="AV876" t="s">
        <v>88</v>
      </c>
      <c r="AW876" t="s">
        <v>88</v>
      </c>
      <c r="AX876" t="s">
        <v>88</v>
      </c>
      <c r="AY876" t="s">
        <v>88</v>
      </c>
      <c r="AZ876" t="s">
        <v>88</v>
      </c>
      <c r="BA876" t="s">
        <v>88</v>
      </c>
      <c r="BB876" t="s">
        <v>88</v>
      </c>
      <c r="BC876" t="s">
        <v>88</v>
      </c>
      <c r="BD876" t="s">
        <v>88</v>
      </c>
      <c r="BE876" t="s">
        <v>88</v>
      </c>
    </row>
    <row r="877" spans="1:57">
      <c r="A877" t="s">
        <v>1927</v>
      </c>
      <c r="B877" t="s">
        <v>80</v>
      </c>
      <c r="C877" t="s">
        <v>1928</v>
      </c>
      <c r="D877" t="s">
        <v>82</v>
      </c>
      <c r="E877" s="2" t="str">
        <f>HYPERLINK("capsilon://?command=openfolder&amp;siteaddress=FAM.docvelocity-na8.net&amp;folderid=FX4C8F8A44-66F2-9D75-999D-3FADFC604625","FX21114551")</f>
        <v>FX21114551</v>
      </c>
      <c r="F877" t="s">
        <v>19</v>
      </c>
      <c r="G877" t="s">
        <v>19</v>
      </c>
      <c r="H877" t="s">
        <v>83</v>
      </c>
      <c r="I877" t="s">
        <v>1929</v>
      </c>
      <c r="J877">
        <v>28</v>
      </c>
      <c r="K877" t="s">
        <v>85</v>
      </c>
      <c r="L877" t="s">
        <v>86</v>
      </c>
      <c r="M877" t="s">
        <v>87</v>
      </c>
      <c r="N877">
        <v>2</v>
      </c>
      <c r="O877" s="1">
        <v>44510.647638888891</v>
      </c>
      <c r="P877" s="1">
        <v>44510.749201388891</v>
      </c>
      <c r="Q877">
        <v>8427</v>
      </c>
      <c r="R877">
        <v>348</v>
      </c>
      <c r="S877" t="b">
        <v>0</v>
      </c>
      <c r="T877" t="s">
        <v>88</v>
      </c>
      <c r="U877" t="b">
        <v>0</v>
      </c>
      <c r="V877" t="s">
        <v>1625</v>
      </c>
      <c r="W877" s="1">
        <v>44510.652083333334</v>
      </c>
      <c r="X877">
        <v>70</v>
      </c>
      <c r="Y877">
        <v>21</v>
      </c>
      <c r="Z877">
        <v>0</v>
      </c>
      <c r="AA877">
        <v>21</v>
      </c>
      <c r="AB877">
        <v>0</v>
      </c>
      <c r="AC877">
        <v>1</v>
      </c>
      <c r="AD877">
        <v>7</v>
      </c>
      <c r="AE877">
        <v>0</v>
      </c>
      <c r="AF877">
        <v>0</v>
      </c>
      <c r="AG877">
        <v>0</v>
      </c>
      <c r="AH877" t="s">
        <v>606</v>
      </c>
      <c r="AI877" s="1">
        <v>44510.749201388891</v>
      </c>
      <c r="AJ877">
        <v>272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7</v>
      </c>
      <c r="AQ877">
        <v>0</v>
      </c>
      <c r="AR877">
        <v>0</v>
      </c>
      <c r="AS877">
        <v>0</v>
      </c>
      <c r="AT877" t="s">
        <v>88</v>
      </c>
      <c r="AU877" t="s">
        <v>88</v>
      </c>
      <c r="AV877" t="s">
        <v>88</v>
      </c>
      <c r="AW877" t="s">
        <v>88</v>
      </c>
      <c r="AX877" t="s">
        <v>88</v>
      </c>
      <c r="AY877" t="s">
        <v>88</v>
      </c>
      <c r="AZ877" t="s">
        <v>88</v>
      </c>
      <c r="BA877" t="s">
        <v>88</v>
      </c>
      <c r="BB877" t="s">
        <v>88</v>
      </c>
      <c r="BC877" t="s">
        <v>88</v>
      </c>
      <c r="BD877" t="s">
        <v>88</v>
      </c>
      <c r="BE877" t="s">
        <v>88</v>
      </c>
    </row>
    <row r="878" spans="1:57">
      <c r="A878" t="s">
        <v>1930</v>
      </c>
      <c r="B878" t="s">
        <v>80</v>
      </c>
      <c r="C878" t="s">
        <v>1928</v>
      </c>
      <c r="D878" t="s">
        <v>82</v>
      </c>
      <c r="E878" s="2" t="str">
        <f>HYPERLINK("capsilon://?command=openfolder&amp;siteaddress=FAM.docvelocity-na8.net&amp;folderid=FX4C8F8A44-66F2-9D75-999D-3FADFC604625","FX21114551")</f>
        <v>FX21114551</v>
      </c>
      <c r="F878" t="s">
        <v>19</v>
      </c>
      <c r="G878" t="s">
        <v>19</v>
      </c>
      <c r="H878" t="s">
        <v>83</v>
      </c>
      <c r="I878" t="s">
        <v>1931</v>
      </c>
      <c r="J878">
        <v>38</v>
      </c>
      <c r="K878" t="s">
        <v>85</v>
      </c>
      <c r="L878" t="s">
        <v>86</v>
      </c>
      <c r="M878" t="s">
        <v>87</v>
      </c>
      <c r="N878">
        <v>2</v>
      </c>
      <c r="O878" s="1">
        <v>44510.649131944447</v>
      </c>
      <c r="P878" s="1">
        <v>44510.74832175926</v>
      </c>
      <c r="Q878">
        <v>8335</v>
      </c>
      <c r="R878">
        <v>235</v>
      </c>
      <c r="S878" t="b">
        <v>0</v>
      </c>
      <c r="T878" t="s">
        <v>88</v>
      </c>
      <c r="U878" t="b">
        <v>0</v>
      </c>
      <c r="V878" t="s">
        <v>1625</v>
      </c>
      <c r="W878" s="1">
        <v>44510.653483796297</v>
      </c>
      <c r="X878">
        <v>120</v>
      </c>
      <c r="Y878">
        <v>37</v>
      </c>
      <c r="Z878">
        <v>0</v>
      </c>
      <c r="AA878">
        <v>37</v>
      </c>
      <c r="AB878">
        <v>0</v>
      </c>
      <c r="AC878">
        <v>14</v>
      </c>
      <c r="AD878">
        <v>1</v>
      </c>
      <c r="AE878">
        <v>0</v>
      </c>
      <c r="AF878">
        <v>0</v>
      </c>
      <c r="AG878">
        <v>0</v>
      </c>
      <c r="AH878" t="s">
        <v>118</v>
      </c>
      <c r="AI878" s="1">
        <v>44510.74832175926</v>
      </c>
      <c r="AJ878">
        <v>115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</v>
      </c>
      <c r="AQ878">
        <v>0</v>
      </c>
      <c r="AR878">
        <v>0</v>
      </c>
      <c r="AS878">
        <v>0</v>
      </c>
      <c r="AT878" t="s">
        <v>88</v>
      </c>
      <c r="AU878" t="s">
        <v>88</v>
      </c>
      <c r="AV878" t="s">
        <v>88</v>
      </c>
      <c r="AW878" t="s">
        <v>88</v>
      </c>
      <c r="AX878" t="s">
        <v>88</v>
      </c>
      <c r="AY878" t="s">
        <v>88</v>
      </c>
      <c r="AZ878" t="s">
        <v>88</v>
      </c>
      <c r="BA878" t="s">
        <v>88</v>
      </c>
      <c r="BB878" t="s">
        <v>88</v>
      </c>
      <c r="BC878" t="s">
        <v>88</v>
      </c>
      <c r="BD878" t="s">
        <v>88</v>
      </c>
      <c r="BE878" t="s">
        <v>88</v>
      </c>
    </row>
    <row r="879" spans="1:57">
      <c r="A879" t="s">
        <v>1932</v>
      </c>
      <c r="B879" t="s">
        <v>80</v>
      </c>
      <c r="C879" t="s">
        <v>1933</v>
      </c>
      <c r="D879" t="s">
        <v>82</v>
      </c>
      <c r="E879" s="2" t="str">
        <f>HYPERLINK("capsilon://?command=openfolder&amp;siteaddress=FAM.docvelocity-na8.net&amp;folderid=FXCAEF9C2B-7324-EFC8-CFD5-2450B0073684","FX21114497")</f>
        <v>FX21114497</v>
      </c>
      <c r="F879" t="s">
        <v>19</v>
      </c>
      <c r="G879" t="s">
        <v>19</v>
      </c>
      <c r="H879" t="s">
        <v>83</v>
      </c>
      <c r="I879" t="s">
        <v>1934</v>
      </c>
      <c r="J879">
        <v>65</v>
      </c>
      <c r="K879" t="s">
        <v>85</v>
      </c>
      <c r="L879" t="s">
        <v>86</v>
      </c>
      <c r="M879" t="s">
        <v>87</v>
      </c>
      <c r="N879">
        <v>2</v>
      </c>
      <c r="O879" s="1">
        <v>44510.649282407408</v>
      </c>
      <c r="P879" s="1">
        <v>44510.7503125</v>
      </c>
      <c r="Q879">
        <v>8258</v>
      </c>
      <c r="R879">
        <v>471</v>
      </c>
      <c r="S879" t="b">
        <v>0</v>
      </c>
      <c r="T879" t="s">
        <v>88</v>
      </c>
      <c r="U879" t="b">
        <v>0</v>
      </c>
      <c r="V879" t="s">
        <v>186</v>
      </c>
      <c r="W879" s="1">
        <v>44510.655844907407</v>
      </c>
      <c r="X879">
        <v>285</v>
      </c>
      <c r="Y879">
        <v>57</v>
      </c>
      <c r="Z879">
        <v>0</v>
      </c>
      <c r="AA879">
        <v>57</v>
      </c>
      <c r="AB879">
        <v>0</v>
      </c>
      <c r="AC879">
        <v>7</v>
      </c>
      <c r="AD879">
        <v>8</v>
      </c>
      <c r="AE879">
        <v>0</v>
      </c>
      <c r="AF879">
        <v>0</v>
      </c>
      <c r="AG879">
        <v>0</v>
      </c>
      <c r="AH879" t="s">
        <v>118</v>
      </c>
      <c r="AI879" s="1">
        <v>44510.7503125</v>
      </c>
      <c r="AJ879">
        <v>171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8</v>
      </c>
      <c r="AQ879">
        <v>0</v>
      </c>
      <c r="AR879">
        <v>0</v>
      </c>
      <c r="AS879">
        <v>0</v>
      </c>
      <c r="AT879" t="s">
        <v>88</v>
      </c>
      <c r="AU879" t="s">
        <v>88</v>
      </c>
      <c r="AV879" t="s">
        <v>88</v>
      </c>
      <c r="AW879" t="s">
        <v>88</v>
      </c>
      <c r="AX879" t="s">
        <v>88</v>
      </c>
      <c r="AY879" t="s">
        <v>88</v>
      </c>
      <c r="AZ879" t="s">
        <v>88</v>
      </c>
      <c r="BA879" t="s">
        <v>88</v>
      </c>
      <c r="BB879" t="s">
        <v>88</v>
      </c>
      <c r="BC879" t="s">
        <v>88</v>
      </c>
      <c r="BD879" t="s">
        <v>88</v>
      </c>
      <c r="BE879" t="s">
        <v>88</v>
      </c>
    </row>
    <row r="880" spans="1:57">
      <c r="A880" t="s">
        <v>1935</v>
      </c>
      <c r="B880" t="s">
        <v>80</v>
      </c>
      <c r="C880" t="s">
        <v>1928</v>
      </c>
      <c r="D880" t="s">
        <v>82</v>
      </c>
      <c r="E880" s="2" t="str">
        <f>HYPERLINK("capsilon://?command=openfolder&amp;siteaddress=FAM.docvelocity-na8.net&amp;folderid=FX4C8F8A44-66F2-9D75-999D-3FADFC604625","FX21114551")</f>
        <v>FX21114551</v>
      </c>
      <c r="F880" t="s">
        <v>19</v>
      </c>
      <c r="G880" t="s">
        <v>19</v>
      </c>
      <c r="H880" t="s">
        <v>83</v>
      </c>
      <c r="I880" t="s">
        <v>1936</v>
      </c>
      <c r="J880">
        <v>28</v>
      </c>
      <c r="K880" t="s">
        <v>85</v>
      </c>
      <c r="L880" t="s">
        <v>86</v>
      </c>
      <c r="M880" t="s">
        <v>87</v>
      </c>
      <c r="N880">
        <v>2</v>
      </c>
      <c r="O880" s="1">
        <v>44510.649363425924</v>
      </c>
      <c r="P880" s="1">
        <v>44510.751539351855</v>
      </c>
      <c r="Q880">
        <v>8555</v>
      </c>
      <c r="R880">
        <v>273</v>
      </c>
      <c r="S880" t="b">
        <v>0</v>
      </c>
      <c r="T880" t="s">
        <v>88</v>
      </c>
      <c r="U880" t="b">
        <v>0</v>
      </c>
      <c r="V880" t="s">
        <v>117</v>
      </c>
      <c r="W880" s="1">
        <v>44510.654999999999</v>
      </c>
      <c r="X880">
        <v>158</v>
      </c>
      <c r="Y880">
        <v>21</v>
      </c>
      <c r="Z880">
        <v>0</v>
      </c>
      <c r="AA880">
        <v>21</v>
      </c>
      <c r="AB880">
        <v>0</v>
      </c>
      <c r="AC880">
        <v>8</v>
      </c>
      <c r="AD880">
        <v>7</v>
      </c>
      <c r="AE880">
        <v>0</v>
      </c>
      <c r="AF880">
        <v>0</v>
      </c>
      <c r="AG880">
        <v>0</v>
      </c>
      <c r="AH880" t="s">
        <v>118</v>
      </c>
      <c r="AI880" s="1">
        <v>44510.751539351855</v>
      </c>
      <c r="AJ880">
        <v>106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7</v>
      </c>
      <c r="AQ880">
        <v>0</v>
      </c>
      <c r="AR880">
        <v>0</v>
      </c>
      <c r="AS880">
        <v>0</v>
      </c>
      <c r="AT880" t="s">
        <v>88</v>
      </c>
      <c r="AU880" t="s">
        <v>88</v>
      </c>
      <c r="AV880" t="s">
        <v>88</v>
      </c>
      <c r="AW880" t="s">
        <v>88</v>
      </c>
      <c r="AX880" t="s">
        <v>88</v>
      </c>
      <c r="AY880" t="s">
        <v>88</v>
      </c>
      <c r="AZ880" t="s">
        <v>88</v>
      </c>
      <c r="BA880" t="s">
        <v>88</v>
      </c>
      <c r="BB880" t="s">
        <v>88</v>
      </c>
      <c r="BC880" t="s">
        <v>88</v>
      </c>
      <c r="BD880" t="s">
        <v>88</v>
      </c>
      <c r="BE880" t="s">
        <v>88</v>
      </c>
    </row>
    <row r="881" spans="1:57">
      <c r="A881" t="s">
        <v>1937</v>
      </c>
      <c r="B881" t="s">
        <v>80</v>
      </c>
      <c r="C881" t="s">
        <v>1933</v>
      </c>
      <c r="D881" t="s">
        <v>82</v>
      </c>
      <c r="E881" s="2" t="str">
        <f>HYPERLINK("capsilon://?command=openfolder&amp;siteaddress=FAM.docvelocity-na8.net&amp;folderid=FXCAEF9C2B-7324-EFC8-CFD5-2450B0073684","FX21114497")</f>
        <v>FX21114497</v>
      </c>
      <c r="F881" t="s">
        <v>19</v>
      </c>
      <c r="G881" t="s">
        <v>19</v>
      </c>
      <c r="H881" t="s">
        <v>83</v>
      </c>
      <c r="I881" t="s">
        <v>1938</v>
      </c>
      <c r="J881">
        <v>75</v>
      </c>
      <c r="K881" t="s">
        <v>85</v>
      </c>
      <c r="L881" t="s">
        <v>86</v>
      </c>
      <c r="M881" t="s">
        <v>87</v>
      </c>
      <c r="N881">
        <v>2</v>
      </c>
      <c r="O881" s="1">
        <v>44510.64943287037</v>
      </c>
      <c r="P881" s="1">
        <v>44510.753518518519</v>
      </c>
      <c r="Q881">
        <v>8652</v>
      </c>
      <c r="R881">
        <v>341</v>
      </c>
      <c r="S881" t="b">
        <v>0</v>
      </c>
      <c r="T881" t="s">
        <v>88</v>
      </c>
      <c r="U881" t="b">
        <v>0</v>
      </c>
      <c r="V881" t="s">
        <v>1625</v>
      </c>
      <c r="W881" s="1">
        <v>44510.655462962961</v>
      </c>
      <c r="X881">
        <v>171</v>
      </c>
      <c r="Y881">
        <v>57</v>
      </c>
      <c r="Z881">
        <v>0</v>
      </c>
      <c r="AA881">
        <v>57</v>
      </c>
      <c r="AB881">
        <v>0</v>
      </c>
      <c r="AC881">
        <v>8</v>
      </c>
      <c r="AD881">
        <v>18</v>
      </c>
      <c r="AE881">
        <v>0</v>
      </c>
      <c r="AF881">
        <v>0</v>
      </c>
      <c r="AG881">
        <v>0</v>
      </c>
      <c r="AH881" t="s">
        <v>118</v>
      </c>
      <c r="AI881" s="1">
        <v>44510.753518518519</v>
      </c>
      <c r="AJ881">
        <v>170</v>
      </c>
      <c r="AK881">
        <v>1</v>
      </c>
      <c r="AL881">
        <v>0</v>
      </c>
      <c r="AM881">
        <v>1</v>
      </c>
      <c r="AN881">
        <v>0</v>
      </c>
      <c r="AO881">
        <v>1</v>
      </c>
      <c r="AP881">
        <v>17</v>
      </c>
      <c r="AQ881">
        <v>0</v>
      </c>
      <c r="AR881">
        <v>0</v>
      </c>
      <c r="AS881">
        <v>0</v>
      </c>
      <c r="AT881" t="s">
        <v>88</v>
      </c>
      <c r="AU881" t="s">
        <v>88</v>
      </c>
      <c r="AV881" t="s">
        <v>88</v>
      </c>
      <c r="AW881" t="s">
        <v>88</v>
      </c>
      <c r="AX881" t="s">
        <v>88</v>
      </c>
      <c r="AY881" t="s">
        <v>88</v>
      </c>
      <c r="AZ881" t="s">
        <v>88</v>
      </c>
      <c r="BA881" t="s">
        <v>88</v>
      </c>
      <c r="BB881" t="s">
        <v>88</v>
      </c>
      <c r="BC881" t="s">
        <v>88</v>
      </c>
      <c r="BD881" t="s">
        <v>88</v>
      </c>
      <c r="BE881" t="s">
        <v>88</v>
      </c>
    </row>
    <row r="882" spans="1:57">
      <c r="A882" t="s">
        <v>1939</v>
      </c>
      <c r="B882" t="s">
        <v>80</v>
      </c>
      <c r="C882" t="s">
        <v>1933</v>
      </c>
      <c r="D882" t="s">
        <v>82</v>
      </c>
      <c r="E882" s="2" t="str">
        <f>HYPERLINK("capsilon://?command=openfolder&amp;siteaddress=FAM.docvelocity-na8.net&amp;folderid=FXCAEF9C2B-7324-EFC8-CFD5-2450B0073684","FX21114497")</f>
        <v>FX21114497</v>
      </c>
      <c r="F882" t="s">
        <v>19</v>
      </c>
      <c r="G882" t="s">
        <v>19</v>
      </c>
      <c r="H882" t="s">
        <v>83</v>
      </c>
      <c r="I882" t="s">
        <v>1940</v>
      </c>
      <c r="J882">
        <v>75</v>
      </c>
      <c r="K882" t="s">
        <v>85</v>
      </c>
      <c r="L882" t="s">
        <v>86</v>
      </c>
      <c r="M882" t="s">
        <v>87</v>
      </c>
      <c r="N882">
        <v>2</v>
      </c>
      <c r="O882" s="1">
        <v>44510.649641203701</v>
      </c>
      <c r="P882" s="1">
        <v>44510.755312499998</v>
      </c>
      <c r="Q882">
        <v>8754</v>
      </c>
      <c r="R882">
        <v>376</v>
      </c>
      <c r="S882" t="b">
        <v>0</v>
      </c>
      <c r="T882" t="s">
        <v>88</v>
      </c>
      <c r="U882" t="b">
        <v>0</v>
      </c>
      <c r="V882" t="s">
        <v>117</v>
      </c>
      <c r="W882" s="1">
        <v>44510.657581018517</v>
      </c>
      <c r="X882">
        <v>222</v>
      </c>
      <c r="Y882">
        <v>57</v>
      </c>
      <c r="Z882">
        <v>0</v>
      </c>
      <c r="AA882">
        <v>57</v>
      </c>
      <c r="AB882">
        <v>0</v>
      </c>
      <c r="AC882">
        <v>7</v>
      </c>
      <c r="AD882">
        <v>18</v>
      </c>
      <c r="AE882">
        <v>0</v>
      </c>
      <c r="AF882">
        <v>0</v>
      </c>
      <c r="AG882">
        <v>0</v>
      </c>
      <c r="AH882" t="s">
        <v>118</v>
      </c>
      <c r="AI882" s="1">
        <v>44510.755312499998</v>
      </c>
      <c r="AJ882">
        <v>154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18</v>
      </c>
      <c r="AQ882">
        <v>0</v>
      </c>
      <c r="AR882">
        <v>0</v>
      </c>
      <c r="AS882">
        <v>0</v>
      </c>
      <c r="AT882" t="s">
        <v>88</v>
      </c>
      <c r="AU882" t="s">
        <v>88</v>
      </c>
      <c r="AV882" t="s">
        <v>88</v>
      </c>
      <c r="AW882" t="s">
        <v>88</v>
      </c>
      <c r="AX882" t="s">
        <v>88</v>
      </c>
      <c r="AY882" t="s">
        <v>88</v>
      </c>
      <c r="AZ882" t="s">
        <v>88</v>
      </c>
      <c r="BA882" t="s">
        <v>88</v>
      </c>
      <c r="BB882" t="s">
        <v>88</v>
      </c>
      <c r="BC882" t="s">
        <v>88</v>
      </c>
      <c r="BD882" t="s">
        <v>88</v>
      </c>
      <c r="BE882" t="s">
        <v>88</v>
      </c>
    </row>
    <row r="883" spans="1:57">
      <c r="A883" t="s">
        <v>1941</v>
      </c>
      <c r="B883" t="s">
        <v>80</v>
      </c>
      <c r="C883" t="s">
        <v>1933</v>
      </c>
      <c r="D883" t="s">
        <v>82</v>
      </c>
      <c r="E883" s="2" t="str">
        <f>HYPERLINK("capsilon://?command=openfolder&amp;siteaddress=FAM.docvelocity-na8.net&amp;folderid=FXCAEF9C2B-7324-EFC8-CFD5-2450B0073684","FX21114497")</f>
        <v>FX21114497</v>
      </c>
      <c r="F883" t="s">
        <v>19</v>
      </c>
      <c r="G883" t="s">
        <v>19</v>
      </c>
      <c r="H883" t="s">
        <v>83</v>
      </c>
      <c r="I883" t="s">
        <v>1942</v>
      </c>
      <c r="J883">
        <v>75</v>
      </c>
      <c r="K883" t="s">
        <v>85</v>
      </c>
      <c r="L883" t="s">
        <v>86</v>
      </c>
      <c r="M883" t="s">
        <v>87</v>
      </c>
      <c r="N883">
        <v>2</v>
      </c>
      <c r="O883" s="1">
        <v>44510.649699074071</v>
      </c>
      <c r="P883" s="1">
        <v>44510.757384259261</v>
      </c>
      <c r="Q883">
        <v>9009</v>
      </c>
      <c r="R883">
        <v>295</v>
      </c>
      <c r="S883" t="b">
        <v>0</v>
      </c>
      <c r="T883" t="s">
        <v>88</v>
      </c>
      <c r="U883" t="b">
        <v>0</v>
      </c>
      <c r="V883" t="s">
        <v>1625</v>
      </c>
      <c r="W883" s="1">
        <v>44510.656817129631</v>
      </c>
      <c r="X883">
        <v>117</v>
      </c>
      <c r="Y883">
        <v>57</v>
      </c>
      <c r="Z883">
        <v>0</v>
      </c>
      <c r="AA883">
        <v>57</v>
      </c>
      <c r="AB883">
        <v>0</v>
      </c>
      <c r="AC883">
        <v>8</v>
      </c>
      <c r="AD883">
        <v>18</v>
      </c>
      <c r="AE883">
        <v>0</v>
      </c>
      <c r="AF883">
        <v>0</v>
      </c>
      <c r="AG883">
        <v>0</v>
      </c>
      <c r="AH883" t="s">
        <v>118</v>
      </c>
      <c r="AI883" s="1">
        <v>44510.757384259261</v>
      </c>
      <c r="AJ883">
        <v>178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18</v>
      </c>
      <c r="AQ883">
        <v>0</v>
      </c>
      <c r="AR883">
        <v>0</v>
      </c>
      <c r="AS883">
        <v>0</v>
      </c>
      <c r="AT883" t="s">
        <v>88</v>
      </c>
      <c r="AU883" t="s">
        <v>88</v>
      </c>
      <c r="AV883" t="s">
        <v>88</v>
      </c>
      <c r="AW883" t="s">
        <v>88</v>
      </c>
      <c r="AX883" t="s">
        <v>88</v>
      </c>
      <c r="AY883" t="s">
        <v>88</v>
      </c>
      <c r="AZ883" t="s">
        <v>88</v>
      </c>
      <c r="BA883" t="s">
        <v>88</v>
      </c>
      <c r="BB883" t="s">
        <v>88</v>
      </c>
      <c r="BC883" t="s">
        <v>88</v>
      </c>
      <c r="BD883" t="s">
        <v>88</v>
      </c>
      <c r="BE883" t="s">
        <v>88</v>
      </c>
    </row>
    <row r="884" spans="1:57">
      <c r="A884" t="s">
        <v>1943</v>
      </c>
      <c r="B884" t="s">
        <v>80</v>
      </c>
      <c r="C884" t="s">
        <v>1933</v>
      </c>
      <c r="D884" t="s">
        <v>82</v>
      </c>
      <c r="E884" s="2" t="str">
        <f>HYPERLINK("capsilon://?command=openfolder&amp;siteaddress=FAM.docvelocity-na8.net&amp;folderid=FXCAEF9C2B-7324-EFC8-CFD5-2450B0073684","FX21114497")</f>
        <v>FX21114497</v>
      </c>
      <c r="F884" t="s">
        <v>19</v>
      </c>
      <c r="G884" t="s">
        <v>19</v>
      </c>
      <c r="H884" t="s">
        <v>83</v>
      </c>
      <c r="I884" t="s">
        <v>1944</v>
      </c>
      <c r="J884">
        <v>70</v>
      </c>
      <c r="K884" t="s">
        <v>85</v>
      </c>
      <c r="L884" t="s">
        <v>86</v>
      </c>
      <c r="M884" t="s">
        <v>87</v>
      </c>
      <c r="N884">
        <v>2</v>
      </c>
      <c r="O884" s="1">
        <v>44510.649768518517</v>
      </c>
      <c r="P884" s="1">
        <v>44510.759375000001</v>
      </c>
      <c r="Q884">
        <v>8902</v>
      </c>
      <c r="R884">
        <v>568</v>
      </c>
      <c r="S884" t="b">
        <v>0</v>
      </c>
      <c r="T884" t="s">
        <v>88</v>
      </c>
      <c r="U884" t="b">
        <v>0</v>
      </c>
      <c r="V884" t="s">
        <v>186</v>
      </c>
      <c r="W884" s="1">
        <v>44510.660451388889</v>
      </c>
      <c r="X884">
        <v>397</v>
      </c>
      <c r="Y884">
        <v>57</v>
      </c>
      <c r="Z884">
        <v>0</v>
      </c>
      <c r="AA884">
        <v>57</v>
      </c>
      <c r="AB884">
        <v>0</v>
      </c>
      <c r="AC884">
        <v>8</v>
      </c>
      <c r="AD884">
        <v>13</v>
      </c>
      <c r="AE884">
        <v>0</v>
      </c>
      <c r="AF884">
        <v>0</v>
      </c>
      <c r="AG884">
        <v>0</v>
      </c>
      <c r="AH884" t="s">
        <v>118</v>
      </c>
      <c r="AI884" s="1">
        <v>44510.759375000001</v>
      </c>
      <c r="AJ884">
        <v>171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13</v>
      </c>
      <c r="AQ884">
        <v>0</v>
      </c>
      <c r="AR884">
        <v>0</v>
      </c>
      <c r="AS884">
        <v>0</v>
      </c>
      <c r="AT884" t="s">
        <v>88</v>
      </c>
      <c r="AU884" t="s">
        <v>88</v>
      </c>
      <c r="AV884" t="s">
        <v>88</v>
      </c>
      <c r="AW884" t="s">
        <v>88</v>
      </c>
      <c r="AX884" t="s">
        <v>88</v>
      </c>
      <c r="AY884" t="s">
        <v>88</v>
      </c>
      <c r="AZ884" t="s">
        <v>88</v>
      </c>
      <c r="BA884" t="s">
        <v>88</v>
      </c>
      <c r="BB884" t="s">
        <v>88</v>
      </c>
      <c r="BC884" t="s">
        <v>88</v>
      </c>
      <c r="BD884" t="s">
        <v>88</v>
      </c>
      <c r="BE884" t="s">
        <v>88</v>
      </c>
    </row>
    <row r="885" spans="1:57">
      <c r="A885" t="s">
        <v>1945</v>
      </c>
      <c r="B885" t="s">
        <v>80</v>
      </c>
      <c r="C885" t="s">
        <v>1933</v>
      </c>
      <c r="D885" t="s">
        <v>82</v>
      </c>
      <c r="E885" s="2" t="str">
        <f>HYPERLINK("capsilon://?command=openfolder&amp;siteaddress=FAM.docvelocity-na8.net&amp;folderid=FXCAEF9C2B-7324-EFC8-CFD5-2450B0073684","FX21114497")</f>
        <v>FX21114497</v>
      </c>
      <c r="F885" t="s">
        <v>19</v>
      </c>
      <c r="G885" t="s">
        <v>19</v>
      </c>
      <c r="H885" t="s">
        <v>83</v>
      </c>
      <c r="I885" t="s">
        <v>1946</v>
      </c>
      <c r="J885">
        <v>70</v>
      </c>
      <c r="K885" t="s">
        <v>85</v>
      </c>
      <c r="L885" t="s">
        <v>86</v>
      </c>
      <c r="M885" t="s">
        <v>87</v>
      </c>
      <c r="N885">
        <v>2</v>
      </c>
      <c r="O885" s="1">
        <v>44510.649861111109</v>
      </c>
      <c r="P885" s="1">
        <v>44511.259918981479</v>
      </c>
      <c r="Q885">
        <v>52167</v>
      </c>
      <c r="R885">
        <v>542</v>
      </c>
      <c r="S885" t="b">
        <v>0</v>
      </c>
      <c r="T885" t="s">
        <v>88</v>
      </c>
      <c r="U885" t="b">
        <v>0</v>
      </c>
      <c r="V885" t="s">
        <v>1625</v>
      </c>
      <c r="W885" s="1">
        <v>44510.658206018517</v>
      </c>
      <c r="X885">
        <v>119</v>
      </c>
      <c r="Y885">
        <v>57</v>
      </c>
      <c r="Z885">
        <v>0</v>
      </c>
      <c r="AA885">
        <v>57</v>
      </c>
      <c r="AB885">
        <v>0</v>
      </c>
      <c r="AC885">
        <v>8</v>
      </c>
      <c r="AD885">
        <v>13</v>
      </c>
      <c r="AE885">
        <v>0</v>
      </c>
      <c r="AF885">
        <v>0</v>
      </c>
      <c r="AG885">
        <v>0</v>
      </c>
      <c r="AH885" t="s">
        <v>90</v>
      </c>
      <c r="AI885" s="1">
        <v>44511.259918981479</v>
      </c>
      <c r="AJ885">
        <v>423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12</v>
      </c>
      <c r="AQ885">
        <v>0</v>
      </c>
      <c r="AR885">
        <v>0</v>
      </c>
      <c r="AS885">
        <v>0</v>
      </c>
      <c r="AT885" t="s">
        <v>88</v>
      </c>
      <c r="AU885" t="s">
        <v>88</v>
      </c>
      <c r="AV885" t="s">
        <v>88</v>
      </c>
      <c r="AW885" t="s">
        <v>88</v>
      </c>
      <c r="AX885" t="s">
        <v>88</v>
      </c>
      <c r="AY885" t="s">
        <v>88</v>
      </c>
      <c r="AZ885" t="s">
        <v>88</v>
      </c>
      <c r="BA885" t="s">
        <v>88</v>
      </c>
      <c r="BB885" t="s">
        <v>88</v>
      </c>
      <c r="BC885" t="s">
        <v>88</v>
      </c>
      <c r="BD885" t="s">
        <v>88</v>
      </c>
      <c r="BE885" t="s">
        <v>88</v>
      </c>
    </row>
    <row r="886" spans="1:57">
      <c r="A886" t="s">
        <v>1947</v>
      </c>
      <c r="B886" t="s">
        <v>80</v>
      </c>
      <c r="C886" t="s">
        <v>1933</v>
      </c>
      <c r="D886" t="s">
        <v>82</v>
      </c>
      <c r="E886" s="2" t="str">
        <f>HYPERLINK("capsilon://?command=openfolder&amp;siteaddress=FAM.docvelocity-na8.net&amp;folderid=FXCAEF9C2B-7324-EFC8-CFD5-2450B0073684","FX21114497")</f>
        <v>FX21114497</v>
      </c>
      <c r="F886" t="s">
        <v>19</v>
      </c>
      <c r="G886" t="s">
        <v>19</v>
      </c>
      <c r="H886" t="s">
        <v>83</v>
      </c>
      <c r="I886" t="s">
        <v>1948</v>
      </c>
      <c r="J886">
        <v>75</v>
      </c>
      <c r="K886" t="s">
        <v>85</v>
      </c>
      <c r="L886" t="s">
        <v>86</v>
      </c>
      <c r="M886" t="s">
        <v>87</v>
      </c>
      <c r="N886">
        <v>2</v>
      </c>
      <c r="O886" s="1">
        <v>44510.649942129632</v>
      </c>
      <c r="P886" s="1">
        <v>44511.262048611112</v>
      </c>
      <c r="Q886">
        <v>52128</v>
      </c>
      <c r="R886">
        <v>758</v>
      </c>
      <c r="S886" t="b">
        <v>0</v>
      </c>
      <c r="T886" t="s">
        <v>88</v>
      </c>
      <c r="U886" t="b">
        <v>0</v>
      </c>
      <c r="V886" t="s">
        <v>218</v>
      </c>
      <c r="W886" s="1">
        <v>44510.661006944443</v>
      </c>
      <c r="X886">
        <v>323</v>
      </c>
      <c r="Y886">
        <v>57</v>
      </c>
      <c r="Z886">
        <v>0</v>
      </c>
      <c r="AA886">
        <v>57</v>
      </c>
      <c r="AB886">
        <v>0</v>
      </c>
      <c r="AC886">
        <v>9</v>
      </c>
      <c r="AD886">
        <v>18</v>
      </c>
      <c r="AE886">
        <v>0</v>
      </c>
      <c r="AF886">
        <v>0</v>
      </c>
      <c r="AG886">
        <v>0</v>
      </c>
      <c r="AH886" t="s">
        <v>1043</v>
      </c>
      <c r="AI886" s="1">
        <v>44511.262048611112</v>
      </c>
      <c r="AJ886">
        <v>435</v>
      </c>
      <c r="AK886">
        <v>3</v>
      </c>
      <c r="AL886">
        <v>0</v>
      </c>
      <c r="AM886">
        <v>3</v>
      </c>
      <c r="AN886">
        <v>0</v>
      </c>
      <c r="AO886">
        <v>2</v>
      </c>
      <c r="AP886">
        <v>15</v>
      </c>
      <c r="AQ886">
        <v>0</v>
      </c>
      <c r="AR886">
        <v>0</v>
      </c>
      <c r="AS886">
        <v>0</v>
      </c>
      <c r="AT886" t="s">
        <v>88</v>
      </c>
      <c r="AU886" t="s">
        <v>88</v>
      </c>
      <c r="AV886" t="s">
        <v>88</v>
      </c>
      <c r="AW886" t="s">
        <v>88</v>
      </c>
      <c r="AX886" t="s">
        <v>88</v>
      </c>
      <c r="AY886" t="s">
        <v>88</v>
      </c>
      <c r="AZ886" t="s">
        <v>88</v>
      </c>
      <c r="BA886" t="s">
        <v>88</v>
      </c>
      <c r="BB886" t="s">
        <v>88</v>
      </c>
      <c r="BC886" t="s">
        <v>88</v>
      </c>
      <c r="BD886" t="s">
        <v>88</v>
      </c>
      <c r="BE886" t="s">
        <v>88</v>
      </c>
    </row>
    <row r="887" spans="1:57">
      <c r="A887" t="s">
        <v>1949</v>
      </c>
      <c r="B887" t="s">
        <v>80</v>
      </c>
      <c r="C887" t="s">
        <v>1933</v>
      </c>
      <c r="D887" t="s">
        <v>82</v>
      </c>
      <c r="E887" s="2" t="str">
        <f>HYPERLINK("capsilon://?command=openfolder&amp;siteaddress=FAM.docvelocity-na8.net&amp;folderid=FXCAEF9C2B-7324-EFC8-CFD5-2450B0073684","FX21114497")</f>
        <v>FX21114497</v>
      </c>
      <c r="F887" t="s">
        <v>19</v>
      </c>
      <c r="G887" t="s">
        <v>19</v>
      </c>
      <c r="H887" t="s">
        <v>83</v>
      </c>
      <c r="I887" t="s">
        <v>1950</v>
      </c>
      <c r="J887">
        <v>75</v>
      </c>
      <c r="K887" t="s">
        <v>85</v>
      </c>
      <c r="L887" t="s">
        <v>86</v>
      </c>
      <c r="M887" t="s">
        <v>87</v>
      </c>
      <c r="N887">
        <v>2</v>
      </c>
      <c r="O887" s="1">
        <v>44510.650092592594</v>
      </c>
      <c r="P887" s="1">
        <v>44511.270277777781</v>
      </c>
      <c r="Q887">
        <v>52894</v>
      </c>
      <c r="R887">
        <v>690</v>
      </c>
      <c r="S887" t="b">
        <v>0</v>
      </c>
      <c r="T887" t="s">
        <v>88</v>
      </c>
      <c r="U887" t="b">
        <v>0</v>
      </c>
      <c r="V887" t="s">
        <v>117</v>
      </c>
      <c r="W887" s="1">
        <v>44510.659525462965</v>
      </c>
      <c r="X887">
        <v>167</v>
      </c>
      <c r="Y887">
        <v>57</v>
      </c>
      <c r="Z887">
        <v>0</v>
      </c>
      <c r="AA887">
        <v>57</v>
      </c>
      <c r="AB887">
        <v>0</v>
      </c>
      <c r="AC887">
        <v>7</v>
      </c>
      <c r="AD887">
        <v>18</v>
      </c>
      <c r="AE887">
        <v>0</v>
      </c>
      <c r="AF887">
        <v>0</v>
      </c>
      <c r="AG887">
        <v>0</v>
      </c>
      <c r="AH887" t="s">
        <v>99</v>
      </c>
      <c r="AI887" s="1">
        <v>44511.270277777781</v>
      </c>
      <c r="AJ887">
        <v>523</v>
      </c>
      <c r="AK887">
        <v>1</v>
      </c>
      <c r="AL887">
        <v>0</v>
      </c>
      <c r="AM887">
        <v>1</v>
      </c>
      <c r="AN887">
        <v>0</v>
      </c>
      <c r="AO887">
        <v>1</v>
      </c>
      <c r="AP887">
        <v>17</v>
      </c>
      <c r="AQ887">
        <v>0</v>
      </c>
      <c r="AR887">
        <v>0</v>
      </c>
      <c r="AS887">
        <v>0</v>
      </c>
      <c r="AT887" t="s">
        <v>88</v>
      </c>
      <c r="AU887" t="s">
        <v>88</v>
      </c>
      <c r="AV887" t="s">
        <v>88</v>
      </c>
      <c r="AW887" t="s">
        <v>88</v>
      </c>
      <c r="AX887" t="s">
        <v>88</v>
      </c>
      <c r="AY887" t="s">
        <v>88</v>
      </c>
      <c r="AZ887" t="s">
        <v>88</v>
      </c>
      <c r="BA887" t="s">
        <v>88</v>
      </c>
      <c r="BB887" t="s">
        <v>88</v>
      </c>
      <c r="BC887" t="s">
        <v>88</v>
      </c>
      <c r="BD887" t="s">
        <v>88</v>
      </c>
      <c r="BE887" t="s">
        <v>88</v>
      </c>
    </row>
    <row r="888" spans="1:57">
      <c r="A888" t="s">
        <v>1951</v>
      </c>
      <c r="B888" t="s">
        <v>80</v>
      </c>
      <c r="C888" t="s">
        <v>1933</v>
      </c>
      <c r="D888" t="s">
        <v>82</v>
      </c>
      <c r="E888" s="2" t="str">
        <f>HYPERLINK("capsilon://?command=openfolder&amp;siteaddress=FAM.docvelocity-na8.net&amp;folderid=FXCAEF9C2B-7324-EFC8-CFD5-2450B0073684","FX21114497")</f>
        <v>FX21114497</v>
      </c>
      <c r="F888" t="s">
        <v>19</v>
      </c>
      <c r="G888" t="s">
        <v>19</v>
      </c>
      <c r="H888" t="s">
        <v>83</v>
      </c>
      <c r="I888" t="s">
        <v>1952</v>
      </c>
      <c r="J888">
        <v>75</v>
      </c>
      <c r="K888" t="s">
        <v>85</v>
      </c>
      <c r="L888" t="s">
        <v>86</v>
      </c>
      <c r="M888" t="s">
        <v>87</v>
      </c>
      <c r="N888">
        <v>2</v>
      </c>
      <c r="O888" s="1">
        <v>44510.650138888886</v>
      </c>
      <c r="P888" s="1">
        <v>44511.270960648151</v>
      </c>
      <c r="Q888">
        <v>53208</v>
      </c>
      <c r="R888">
        <v>431</v>
      </c>
      <c r="S888" t="b">
        <v>0</v>
      </c>
      <c r="T888" t="s">
        <v>88</v>
      </c>
      <c r="U888" t="b">
        <v>0</v>
      </c>
      <c r="V888" t="s">
        <v>1625</v>
      </c>
      <c r="W888" s="1">
        <v>44510.659456018519</v>
      </c>
      <c r="X888">
        <v>108</v>
      </c>
      <c r="Y888">
        <v>57</v>
      </c>
      <c r="Z888">
        <v>0</v>
      </c>
      <c r="AA888">
        <v>57</v>
      </c>
      <c r="AB888">
        <v>0</v>
      </c>
      <c r="AC888">
        <v>8</v>
      </c>
      <c r="AD888">
        <v>18</v>
      </c>
      <c r="AE888">
        <v>0</v>
      </c>
      <c r="AF888">
        <v>0</v>
      </c>
      <c r="AG888">
        <v>0</v>
      </c>
      <c r="AH888" t="s">
        <v>90</v>
      </c>
      <c r="AI888" s="1">
        <v>44511.270960648151</v>
      </c>
      <c r="AJ888">
        <v>323</v>
      </c>
      <c r="AK888">
        <v>1</v>
      </c>
      <c r="AL888">
        <v>0</v>
      </c>
      <c r="AM888">
        <v>1</v>
      </c>
      <c r="AN888">
        <v>0</v>
      </c>
      <c r="AO888">
        <v>0</v>
      </c>
      <c r="AP888">
        <v>17</v>
      </c>
      <c r="AQ888">
        <v>0</v>
      </c>
      <c r="AR888">
        <v>0</v>
      </c>
      <c r="AS888">
        <v>0</v>
      </c>
      <c r="AT888" t="s">
        <v>88</v>
      </c>
      <c r="AU888" t="s">
        <v>88</v>
      </c>
      <c r="AV888" t="s">
        <v>88</v>
      </c>
      <c r="AW888" t="s">
        <v>88</v>
      </c>
      <c r="AX888" t="s">
        <v>88</v>
      </c>
      <c r="AY888" t="s">
        <v>88</v>
      </c>
      <c r="AZ888" t="s">
        <v>88</v>
      </c>
      <c r="BA888" t="s">
        <v>88</v>
      </c>
      <c r="BB888" t="s">
        <v>88</v>
      </c>
      <c r="BC888" t="s">
        <v>88</v>
      </c>
      <c r="BD888" t="s">
        <v>88</v>
      </c>
      <c r="BE888" t="s">
        <v>88</v>
      </c>
    </row>
    <row r="889" spans="1:57">
      <c r="A889" t="s">
        <v>1953</v>
      </c>
      <c r="B889" t="s">
        <v>80</v>
      </c>
      <c r="C889" t="s">
        <v>1933</v>
      </c>
      <c r="D889" t="s">
        <v>82</v>
      </c>
      <c r="E889" s="2" t="str">
        <f>HYPERLINK("capsilon://?command=openfolder&amp;siteaddress=FAM.docvelocity-na8.net&amp;folderid=FXCAEF9C2B-7324-EFC8-CFD5-2450B0073684","FX21114497")</f>
        <v>FX21114497</v>
      </c>
      <c r="F889" t="s">
        <v>19</v>
      </c>
      <c r="G889" t="s">
        <v>19</v>
      </c>
      <c r="H889" t="s">
        <v>83</v>
      </c>
      <c r="I889" t="s">
        <v>1954</v>
      </c>
      <c r="J889">
        <v>208</v>
      </c>
      <c r="K889" t="s">
        <v>85</v>
      </c>
      <c r="L889" t="s">
        <v>86</v>
      </c>
      <c r="M889" t="s">
        <v>87</v>
      </c>
      <c r="N889">
        <v>1</v>
      </c>
      <c r="O889" s="1">
        <v>44510.650300925925</v>
      </c>
      <c r="P889" s="1">
        <v>44510.766840277778</v>
      </c>
      <c r="Q889">
        <v>6951</v>
      </c>
      <c r="R889">
        <v>3118</v>
      </c>
      <c r="S889" t="b">
        <v>0</v>
      </c>
      <c r="T889" t="s">
        <v>88</v>
      </c>
      <c r="U889" t="b">
        <v>0</v>
      </c>
      <c r="V889" t="s">
        <v>94</v>
      </c>
      <c r="W889" s="1">
        <v>44510.766840277778</v>
      </c>
      <c r="X889">
        <v>3017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208</v>
      </c>
      <c r="AE889">
        <v>203</v>
      </c>
      <c r="AF889">
        <v>0</v>
      </c>
      <c r="AG889">
        <v>4</v>
      </c>
      <c r="AH889" t="s">
        <v>88</v>
      </c>
      <c r="AI889" t="s">
        <v>88</v>
      </c>
      <c r="AJ889" t="s">
        <v>88</v>
      </c>
      <c r="AK889" t="s">
        <v>88</v>
      </c>
      <c r="AL889" t="s">
        <v>88</v>
      </c>
      <c r="AM889" t="s">
        <v>88</v>
      </c>
      <c r="AN889" t="s">
        <v>88</v>
      </c>
      <c r="AO889" t="s">
        <v>88</v>
      </c>
      <c r="AP889" t="s">
        <v>88</v>
      </c>
      <c r="AQ889" t="s">
        <v>88</v>
      </c>
      <c r="AR889" t="s">
        <v>88</v>
      </c>
      <c r="AS889" t="s">
        <v>88</v>
      </c>
      <c r="AT889" t="s">
        <v>88</v>
      </c>
      <c r="AU889" t="s">
        <v>88</v>
      </c>
      <c r="AV889" t="s">
        <v>88</v>
      </c>
      <c r="AW889" t="s">
        <v>88</v>
      </c>
      <c r="AX889" t="s">
        <v>88</v>
      </c>
      <c r="AY889" t="s">
        <v>88</v>
      </c>
      <c r="AZ889" t="s">
        <v>88</v>
      </c>
      <c r="BA889" t="s">
        <v>88</v>
      </c>
      <c r="BB889" t="s">
        <v>88</v>
      </c>
      <c r="BC889" t="s">
        <v>88</v>
      </c>
      <c r="BD889" t="s">
        <v>88</v>
      </c>
      <c r="BE889" t="s">
        <v>88</v>
      </c>
    </row>
    <row r="890" spans="1:57">
      <c r="A890" t="s">
        <v>1955</v>
      </c>
      <c r="B890" t="s">
        <v>80</v>
      </c>
      <c r="C890" t="s">
        <v>1933</v>
      </c>
      <c r="D890" t="s">
        <v>82</v>
      </c>
      <c r="E890" s="2" t="str">
        <f>HYPERLINK("capsilon://?command=openfolder&amp;siteaddress=FAM.docvelocity-na8.net&amp;folderid=FXCAEF9C2B-7324-EFC8-CFD5-2450B0073684","FX21114497")</f>
        <v>FX21114497</v>
      </c>
      <c r="F890" t="s">
        <v>19</v>
      </c>
      <c r="G890" t="s">
        <v>19</v>
      </c>
      <c r="H890" t="s">
        <v>83</v>
      </c>
      <c r="I890" t="s">
        <v>1956</v>
      </c>
      <c r="J890">
        <v>28</v>
      </c>
      <c r="K890" t="s">
        <v>85</v>
      </c>
      <c r="L890" t="s">
        <v>86</v>
      </c>
      <c r="M890" t="s">
        <v>87</v>
      </c>
      <c r="N890">
        <v>2</v>
      </c>
      <c r="O890" s="1">
        <v>44510.650625000002</v>
      </c>
      <c r="P890" s="1">
        <v>44511.273472222223</v>
      </c>
      <c r="Q890">
        <v>52920</v>
      </c>
      <c r="R890">
        <v>894</v>
      </c>
      <c r="S890" t="b">
        <v>0</v>
      </c>
      <c r="T890" t="s">
        <v>88</v>
      </c>
      <c r="U890" t="b">
        <v>0</v>
      </c>
      <c r="V890" t="s">
        <v>117</v>
      </c>
      <c r="W890" s="1">
        <v>44510.666689814818</v>
      </c>
      <c r="X890">
        <v>619</v>
      </c>
      <c r="Y890">
        <v>21</v>
      </c>
      <c r="Z890">
        <v>0</v>
      </c>
      <c r="AA890">
        <v>21</v>
      </c>
      <c r="AB890">
        <v>0</v>
      </c>
      <c r="AC890">
        <v>18</v>
      </c>
      <c r="AD890">
        <v>7</v>
      </c>
      <c r="AE890">
        <v>0</v>
      </c>
      <c r="AF890">
        <v>0</v>
      </c>
      <c r="AG890">
        <v>0</v>
      </c>
      <c r="AH890" t="s">
        <v>99</v>
      </c>
      <c r="AI890" s="1">
        <v>44511.273472222223</v>
      </c>
      <c r="AJ890">
        <v>275</v>
      </c>
      <c r="AK890">
        <v>1</v>
      </c>
      <c r="AL890">
        <v>0</v>
      </c>
      <c r="AM890">
        <v>1</v>
      </c>
      <c r="AN890">
        <v>0</v>
      </c>
      <c r="AO890">
        <v>1</v>
      </c>
      <c r="AP890">
        <v>6</v>
      </c>
      <c r="AQ890">
        <v>0</v>
      </c>
      <c r="AR890">
        <v>0</v>
      </c>
      <c r="AS890">
        <v>0</v>
      </c>
      <c r="AT890" t="s">
        <v>88</v>
      </c>
      <c r="AU890" t="s">
        <v>88</v>
      </c>
      <c r="AV890" t="s">
        <v>88</v>
      </c>
      <c r="AW890" t="s">
        <v>88</v>
      </c>
      <c r="AX890" t="s">
        <v>88</v>
      </c>
      <c r="AY890" t="s">
        <v>88</v>
      </c>
      <c r="AZ890" t="s">
        <v>88</v>
      </c>
      <c r="BA890" t="s">
        <v>88</v>
      </c>
      <c r="BB890" t="s">
        <v>88</v>
      </c>
      <c r="BC890" t="s">
        <v>88</v>
      </c>
      <c r="BD890" t="s">
        <v>88</v>
      </c>
      <c r="BE890" t="s">
        <v>88</v>
      </c>
    </row>
    <row r="891" spans="1:57">
      <c r="A891" t="s">
        <v>1957</v>
      </c>
      <c r="B891" t="s">
        <v>80</v>
      </c>
      <c r="C891" t="s">
        <v>1933</v>
      </c>
      <c r="D891" t="s">
        <v>82</v>
      </c>
      <c r="E891" s="2" t="str">
        <f>HYPERLINK("capsilon://?command=openfolder&amp;siteaddress=FAM.docvelocity-na8.net&amp;folderid=FXCAEF9C2B-7324-EFC8-CFD5-2450B0073684","FX21114497")</f>
        <v>FX21114497</v>
      </c>
      <c r="F891" t="s">
        <v>19</v>
      </c>
      <c r="G891" t="s">
        <v>19</v>
      </c>
      <c r="H891" t="s">
        <v>83</v>
      </c>
      <c r="I891" t="s">
        <v>1958</v>
      </c>
      <c r="J891">
        <v>28</v>
      </c>
      <c r="K891" t="s">
        <v>85</v>
      </c>
      <c r="L891" t="s">
        <v>86</v>
      </c>
      <c r="M891" t="s">
        <v>87</v>
      </c>
      <c r="N891">
        <v>2</v>
      </c>
      <c r="O891" s="1">
        <v>44510.650752314818</v>
      </c>
      <c r="P891" s="1">
        <v>44511.275092592594</v>
      </c>
      <c r="Q891">
        <v>53168</v>
      </c>
      <c r="R891">
        <v>775</v>
      </c>
      <c r="S891" t="b">
        <v>0</v>
      </c>
      <c r="T891" t="s">
        <v>88</v>
      </c>
      <c r="U891" t="b">
        <v>0</v>
      </c>
      <c r="V891" t="s">
        <v>218</v>
      </c>
      <c r="W891" s="1">
        <v>44510.665763888886</v>
      </c>
      <c r="X891">
        <v>401</v>
      </c>
      <c r="Y891">
        <v>21</v>
      </c>
      <c r="Z891">
        <v>0</v>
      </c>
      <c r="AA891">
        <v>21</v>
      </c>
      <c r="AB891">
        <v>0</v>
      </c>
      <c r="AC891">
        <v>17</v>
      </c>
      <c r="AD891">
        <v>7</v>
      </c>
      <c r="AE891">
        <v>0</v>
      </c>
      <c r="AF891">
        <v>0</v>
      </c>
      <c r="AG891">
        <v>0</v>
      </c>
      <c r="AH891" t="s">
        <v>90</v>
      </c>
      <c r="AI891" s="1">
        <v>44511.275092592594</v>
      </c>
      <c r="AJ891">
        <v>356</v>
      </c>
      <c r="AK891">
        <v>2</v>
      </c>
      <c r="AL891">
        <v>0</v>
      </c>
      <c r="AM891">
        <v>2</v>
      </c>
      <c r="AN891">
        <v>0</v>
      </c>
      <c r="AO891">
        <v>2</v>
      </c>
      <c r="AP891">
        <v>5</v>
      </c>
      <c r="AQ891">
        <v>0</v>
      </c>
      <c r="AR891">
        <v>0</v>
      </c>
      <c r="AS891">
        <v>0</v>
      </c>
      <c r="AT891" t="s">
        <v>88</v>
      </c>
      <c r="AU891" t="s">
        <v>88</v>
      </c>
      <c r="AV891" t="s">
        <v>88</v>
      </c>
      <c r="AW891" t="s">
        <v>88</v>
      </c>
      <c r="AX891" t="s">
        <v>88</v>
      </c>
      <c r="AY891" t="s">
        <v>88</v>
      </c>
      <c r="AZ891" t="s">
        <v>88</v>
      </c>
      <c r="BA891" t="s">
        <v>88</v>
      </c>
      <c r="BB891" t="s">
        <v>88</v>
      </c>
      <c r="BC891" t="s">
        <v>88</v>
      </c>
      <c r="BD891" t="s">
        <v>88</v>
      </c>
      <c r="BE891" t="s">
        <v>88</v>
      </c>
    </row>
    <row r="892" spans="1:57">
      <c r="A892" t="s">
        <v>1959</v>
      </c>
      <c r="B892" t="s">
        <v>80</v>
      </c>
      <c r="C892" t="s">
        <v>1933</v>
      </c>
      <c r="D892" t="s">
        <v>82</v>
      </c>
      <c r="E892" s="2" t="str">
        <f>HYPERLINK("capsilon://?command=openfolder&amp;siteaddress=FAM.docvelocity-na8.net&amp;folderid=FXCAEF9C2B-7324-EFC8-CFD5-2450B0073684","FX21114497")</f>
        <v>FX21114497</v>
      </c>
      <c r="F892" t="s">
        <v>19</v>
      </c>
      <c r="G892" t="s">
        <v>19</v>
      </c>
      <c r="H892" t="s">
        <v>83</v>
      </c>
      <c r="I892" t="s">
        <v>1960</v>
      </c>
      <c r="J892">
        <v>28</v>
      </c>
      <c r="K892" t="s">
        <v>85</v>
      </c>
      <c r="L892" t="s">
        <v>86</v>
      </c>
      <c r="M892" t="s">
        <v>87</v>
      </c>
      <c r="N892">
        <v>2</v>
      </c>
      <c r="O892" s="1">
        <v>44510.651261574072</v>
      </c>
      <c r="P892" s="1">
        <v>44511.277974537035</v>
      </c>
      <c r="Q892">
        <v>53601</v>
      </c>
      <c r="R892">
        <v>547</v>
      </c>
      <c r="S892" t="b">
        <v>0</v>
      </c>
      <c r="T892" t="s">
        <v>88</v>
      </c>
      <c r="U892" t="b">
        <v>0</v>
      </c>
      <c r="V892" t="s">
        <v>123</v>
      </c>
      <c r="W892" s="1">
        <v>44510.665775462963</v>
      </c>
      <c r="X892">
        <v>158</v>
      </c>
      <c r="Y892">
        <v>21</v>
      </c>
      <c r="Z892">
        <v>0</v>
      </c>
      <c r="AA892">
        <v>21</v>
      </c>
      <c r="AB892">
        <v>0</v>
      </c>
      <c r="AC892">
        <v>3</v>
      </c>
      <c r="AD892">
        <v>7</v>
      </c>
      <c r="AE892">
        <v>0</v>
      </c>
      <c r="AF892">
        <v>0</v>
      </c>
      <c r="AG892">
        <v>0</v>
      </c>
      <c r="AH892" t="s">
        <v>99</v>
      </c>
      <c r="AI892" s="1">
        <v>44511.277974537035</v>
      </c>
      <c r="AJ892">
        <v>389</v>
      </c>
      <c r="AK892">
        <v>2</v>
      </c>
      <c r="AL892">
        <v>0</v>
      </c>
      <c r="AM892">
        <v>2</v>
      </c>
      <c r="AN892">
        <v>0</v>
      </c>
      <c r="AO892">
        <v>2</v>
      </c>
      <c r="AP892">
        <v>5</v>
      </c>
      <c r="AQ892">
        <v>0</v>
      </c>
      <c r="AR892">
        <v>0</v>
      </c>
      <c r="AS892">
        <v>0</v>
      </c>
      <c r="AT892" t="s">
        <v>88</v>
      </c>
      <c r="AU892" t="s">
        <v>88</v>
      </c>
      <c r="AV892" t="s">
        <v>88</v>
      </c>
      <c r="AW892" t="s">
        <v>88</v>
      </c>
      <c r="AX892" t="s">
        <v>88</v>
      </c>
      <c r="AY892" t="s">
        <v>88</v>
      </c>
      <c r="AZ892" t="s">
        <v>88</v>
      </c>
      <c r="BA892" t="s">
        <v>88</v>
      </c>
      <c r="BB892" t="s">
        <v>88</v>
      </c>
      <c r="BC892" t="s">
        <v>88</v>
      </c>
      <c r="BD892" t="s">
        <v>88</v>
      </c>
      <c r="BE892" t="s">
        <v>88</v>
      </c>
    </row>
    <row r="893" spans="1:57">
      <c r="A893" t="s">
        <v>1961</v>
      </c>
      <c r="B893" t="s">
        <v>80</v>
      </c>
      <c r="C893" t="s">
        <v>1835</v>
      </c>
      <c r="D893" t="s">
        <v>82</v>
      </c>
      <c r="E893" s="2" t="str">
        <f>HYPERLINK("capsilon://?command=openfolder&amp;siteaddress=FAM.docvelocity-na8.net&amp;folderid=FXF193B16A-EAE3-082D-C9DE-DDA4453A53B1","FX21114603")</f>
        <v>FX21114603</v>
      </c>
      <c r="F893" t="s">
        <v>19</v>
      </c>
      <c r="G893" t="s">
        <v>19</v>
      </c>
      <c r="H893" t="s">
        <v>83</v>
      </c>
      <c r="I893" t="s">
        <v>1962</v>
      </c>
      <c r="J893">
        <v>28</v>
      </c>
      <c r="K893" t="s">
        <v>85</v>
      </c>
      <c r="L893" t="s">
        <v>86</v>
      </c>
      <c r="M893" t="s">
        <v>87</v>
      </c>
      <c r="N893">
        <v>2</v>
      </c>
      <c r="O893" s="1">
        <v>44510.663287037038</v>
      </c>
      <c r="P893" s="1">
        <v>44511.279756944445</v>
      </c>
      <c r="Q893">
        <v>52661</v>
      </c>
      <c r="R893">
        <v>602</v>
      </c>
      <c r="S893" t="b">
        <v>0</v>
      </c>
      <c r="T893" t="s">
        <v>88</v>
      </c>
      <c r="U893" t="b">
        <v>0</v>
      </c>
      <c r="V893" t="s">
        <v>218</v>
      </c>
      <c r="W893" s="1">
        <v>44510.666967592595</v>
      </c>
      <c r="X893">
        <v>103</v>
      </c>
      <c r="Y893">
        <v>21</v>
      </c>
      <c r="Z893">
        <v>0</v>
      </c>
      <c r="AA893">
        <v>21</v>
      </c>
      <c r="AB893">
        <v>0</v>
      </c>
      <c r="AC893">
        <v>0</v>
      </c>
      <c r="AD893">
        <v>7</v>
      </c>
      <c r="AE893">
        <v>0</v>
      </c>
      <c r="AF893">
        <v>0</v>
      </c>
      <c r="AG893">
        <v>0</v>
      </c>
      <c r="AH893" t="s">
        <v>106</v>
      </c>
      <c r="AI893" s="1">
        <v>44511.279756944445</v>
      </c>
      <c r="AJ893">
        <v>499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7</v>
      </c>
      <c r="AQ893">
        <v>0</v>
      </c>
      <c r="AR893">
        <v>0</v>
      </c>
      <c r="AS893">
        <v>0</v>
      </c>
      <c r="AT893" t="s">
        <v>88</v>
      </c>
      <c r="AU893" t="s">
        <v>88</v>
      </c>
      <c r="AV893" t="s">
        <v>88</v>
      </c>
      <c r="AW893" t="s">
        <v>88</v>
      </c>
      <c r="AX893" t="s">
        <v>88</v>
      </c>
      <c r="AY893" t="s">
        <v>88</v>
      </c>
      <c r="AZ893" t="s">
        <v>88</v>
      </c>
      <c r="BA893" t="s">
        <v>88</v>
      </c>
      <c r="BB893" t="s">
        <v>88</v>
      </c>
      <c r="BC893" t="s">
        <v>88</v>
      </c>
      <c r="BD893" t="s">
        <v>88</v>
      </c>
      <c r="BE893" t="s">
        <v>88</v>
      </c>
    </row>
    <row r="894" spans="1:57">
      <c r="A894" t="s">
        <v>1963</v>
      </c>
      <c r="B894" t="s">
        <v>80</v>
      </c>
      <c r="C894" t="s">
        <v>1875</v>
      </c>
      <c r="D894" t="s">
        <v>82</v>
      </c>
      <c r="E894" s="2" t="str">
        <f>HYPERLINK("capsilon://?command=openfolder&amp;siteaddress=FAM.docvelocity-na8.net&amp;folderid=FX6AB7D004-A294-CD17-F44F-17294B9D8380","FX21114645")</f>
        <v>FX21114645</v>
      </c>
      <c r="F894" t="s">
        <v>19</v>
      </c>
      <c r="G894" t="s">
        <v>19</v>
      </c>
      <c r="H894" t="s">
        <v>83</v>
      </c>
      <c r="I894" t="s">
        <v>1876</v>
      </c>
      <c r="J894">
        <v>594</v>
      </c>
      <c r="K894" t="s">
        <v>85</v>
      </c>
      <c r="L894" t="s">
        <v>86</v>
      </c>
      <c r="M894" t="s">
        <v>87</v>
      </c>
      <c r="N894">
        <v>2</v>
      </c>
      <c r="O894" s="1">
        <v>44510.669907407406</v>
      </c>
      <c r="P894" s="1">
        <v>44511.333229166667</v>
      </c>
      <c r="Q894">
        <v>48845</v>
      </c>
      <c r="R894">
        <v>8466</v>
      </c>
      <c r="S894" t="b">
        <v>0</v>
      </c>
      <c r="T894" t="s">
        <v>88</v>
      </c>
      <c r="U894" t="b">
        <v>1</v>
      </c>
      <c r="V894" t="s">
        <v>1964</v>
      </c>
      <c r="W894" s="1">
        <v>44511.295185185183</v>
      </c>
      <c r="X894">
        <v>2230</v>
      </c>
      <c r="Y894">
        <v>247</v>
      </c>
      <c r="Z894">
        <v>0</v>
      </c>
      <c r="AA894">
        <v>247</v>
      </c>
      <c r="AB894">
        <v>114</v>
      </c>
      <c r="AC894">
        <v>57</v>
      </c>
      <c r="AD894">
        <v>347</v>
      </c>
      <c r="AE894">
        <v>0</v>
      </c>
      <c r="AF894">
        <v>0</v>
      </c>
      <c r="AG894">
        <v>0</v>
      </c>
      <c r="AH894" t="s">
        <v>106</v>
      </c>
      <c r="AI894" s="1">
        <v>44511.333229166667</v>
      </c>
      <c r="AJ894">
        <v>2450</v>
      </c>
      <c r="AK894">
        <v>4</v>
      </c>
      <c r="AL894">
        <v>0</v>
      </c>
      <c r="AM894">
        <v>4</v>
      </c>
      <c r="AN894">
        <v>114</v>
      </c>
      <c r="AO894">
        <v>4</v>
      </c>
      <c r="AP894">
        <v>343</v>
      </c>
      <c r="AQ894">
        <v>0</v>
      </c>
      <c r="AR894">
        <v>0</v>
      </c>
      <c r="AS894">
        <v>0</v>
      </c>
      <c r="AT894" t="s">
        <v>88</v>
      </c>
      <c r="AU894" t="s">
        <v>88</v>
      </c>
      <c r="AV894" t="s">
        <v>88</v>
      </c>
      <c r="AW894" t="s">
        <v>88</v>
      </c>
      <c r="AX894" t="s">
        <v>88</v>
      </c>
      <c r="AY894" t="s">
        <v>88</v>
      </c>
      <c r="AZ894" t="s">
        <v>88</v>
      </c>
      <c r="BA894" t="s">
        <v>88</v>
      </c>
      <c r="BB894" t="s">
        <v>88</v>
      </c>
      <c r="BC894" t="s">
        <v>88</v>
      </c>
      <c r="BD894" t="s">
        <v>88</v>
      </c>
      <c r="BE894" t="s">
        <v>88</v>
      </c>
    </row>
    <row r="895" spans="1:57">
      <c r="A895" t="s">
        <v>1965</v>
      </c>
      <c r="B895" t="s">
        <v>80</v>
      </c>
      <c r="C895" t="s">
        <v>911</v>
      </c>
      <c r="D895" t="s">
        <v>82</v>
      </c>
      <c r="E895" s="2" t="str">
        <f>HYPERLINK("capsilon://?command=openfolder&amp;siteaddress=FAM.docvelocity-na8.net&amp;folderid=FX2EADAE8C-4E36-B3B4-9A07-68B8D51050DE","FX21112279")</f>
        <v>FX21112279</v>
      </c>
      <c r="F895" t="s">
        <v>19</v>
      </c>
      <c r="G895" t="s">
        <v>19</v>
      </c>
      <c r="H895" t="s">
        <v>83</v>
      </c>
      <c r="I895" t="s">
        <v>1878</v>
      </c>
      <c r="J895">
        <v>151</v>
      </c>
      <c r="K895" t="s">
        <v>85</v>
      </c>
      <c r="L895" t="s">
        <v>86</v>
      </c>
      <c r="M895" t="s">
        <v>87</v>
      </c>
      <c r="N895">
        <v>2</v>
      </c>
      <c r="O895" s="1">
        <v>44510.671990740739</v>
      </c>
      <c r="P895" s="1">
        <v>44510.741388888891</v>
      </c>
      <c r="Q895">
        <v>3162</v>
      </c>
      <c r="R895">
        <v>2834</v>
      </c>
      <c r="S895" t="b">
        <v>0</v>
      </c>
      <c r="T895" t="s">
        <v>88</v>
      </c>
      <c r="U895" t="b">
        <v>1</v>
      </c>
      <c r="V895" t="s">
        <v>123</v>
      </c>
      <c r="W895" s="1">
        <v>44510.705266203702</v>
      </c>
      <c r="X895">
        <v>2168</v>
      </c>
      <c r="Y895">
        <v>125</v>
      </c>
      <c r="Z895">
        <v>0</v>
      </c>
      <c r="AA895">
        <v>125</v>
      </c>
      <c r="AB895">
        <v>0</v>
      </c>
      <c r="AC895">
        <v>34</v>
      </c>
      <c r="AD895">
        <v>26</v>
      </c>
      <c r="AE895">
        <v>0</v>
      </c>
      <c r="AF895">
        <v>0</v>
      </c>
      <c r="AG895">
        <v>0</v>
      </c>
      <c r="AH895" t="s">
        <v>118</v>
      </c>
      <c r="AI895" s="1">
        <v>44510.741388888891</v>
      </c>
      <c r="AJ895">
        <v>640</v>
      </c>
      <c r="AK895">
        <v>5</v>
      </c>
      <c r="AL895">
        <v>0</v>
      </c>
      <c r="AM895">
        <v>5</v>
      </c>
      <c r="AN895">
        <v>0</v>
      </c>
      <c r="AO895">
        <v>5</v>
      </c>
      <c r="AP895">
        <v>21</v>
      </c>
      <c r="AQ895">
        <v>0</v>
      </c>
      <c r="AR895">
        <v>0</v>
      </c>
      <c r="AS895">
        <v>0</v>
      </c>
      <c r="AT895" t="s">
        <v>88</v>
      </c>
      <c r="AU895" t="s">
        <v>88</v>
      </c>
      <c r="AV895" t="s">
        <v>88</v>
      </c>
      <c r="AW895" t="s">
        <v>88</v>
      </c>
      <c r="AX895" t="s">
        <v>88</v>
      </c>
      <c r="AY895" t="s">
        <v>88</v>
      </c>
      <c r="AZ895" t="s">
        <v>88</v>
      </c>
      <c r="BA895" t="s">
        <v>88</v>
      </c>
      <c r="BB895" t="s">
        <v>88</v>
      </c>
      <c r="BC895" t="s">
        <v>88</v>
      </c>
      <c r="BD895" t="s">
        <v>88</v>
      </c>
      <c r="BE895" t="s">
        <v>88</v>
      </c>
    </row>
    <row r="896" spans="1:57">
      <c r="A896" t="s">
        <v>1966</v>
      </c>
      <c r="B896" t="s">
        <v>80</v>
      </c>
      <c r="C896" t="s">
        <v>917</v>
      </c>
      <c r="D896" t="s">
        <v>82</v>
      </c>
      <c r="E896" s="2" t="str">
        <f>HYPERLINK("capsilon://?command=openfolder&amp;siteaddress=FAM.docvelocity-na8.net&amp;folderid=FX1128BAE8-BB11-5349-70DF-CB4922BADDE6","FX21112754")</f>
        <v>FX21112754</v>
      </c>
      <c r="F896" t="s">
        <v>19</v>
      </c>
      <c r="G896" t="s">
        <v>19</v>
      </c>
      <c r="H896" t="s">
        <v>83</v>
      </c>
      <c r="I896" t="s">
        <v>1967</v>
      </c>
      <c r="J896">
        <v>120</v>
      </c>
      <c r="K896" t="s">
        <v>85</v>
      </c>
      <c r="L896" t="s">
        <v>86</v>
      </c>
      <c r="M896" t="s">
        <v>87</v>
      </c>
      <c r="N896">
        <v>1</v>
      </c>
      <c r="O896" s="1">
        <v>44510.690555555557</v>
      </c>
      <c r="P896" s="1">
        <v>44510.775925925926</v>
      </c>
      <c r="Q896">
        <v>6997</v>
      </c>
      <c r="R896">
        <v>379</v>
      </c>
      <c r="S896" t="b">
        <v>0</v>
      </c>
      <c r="T896" t="s">
        <v>88</v>
      </c>
      <c r="U896" t="b">
        <v>0</v>
      </c>
      <c r="V896" t="s">
        <v>94</v>
      </c>
      <c r="W896" s="1">
        <v>44510.775925925926</v>
      </c>
      <c r="X896">
        <v>177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120</v>
      </c>
      <c r="AE896">
        <v>115</v>
      </c>
      <c r="AF896">
        <v>0</v>
      </c>
      <c r="AG896">
        <v>3</v>
      </c>
      <c r="AH896" t="s">
        <v>88</v>
      </c>
      <c r="AI896" t="s">
        <v>88</v>
      </c>
      <c r="AJ896" t="s">
        <v>88</v>
      </c>
      <c r="AK896" t="s">
        <v>88</v>
      </c>
      <c r="AL896" t="s">
        <v>88</v>
      </c>
      <c r="AM896" t="s">
        <v>88</v>
      </c>
      <c r="AN896" t="s">
        <v>88</v>
      </c>
      <c r="AO896" t="s">
        <v>88</v>
      </c>
      <c r="AP896" t="s">
        <v>88</v>
      </c>
      <c r="AQ896" t="s">
        <v>88</v>
      </c>
      <c r="AR896" t="s">
        <v>88</v>
      </c>
      <c r="AS896" t="s">
        <v>88</v>
      </c>
      <c r="AT896" t="s">
        <v>88</v>
      </c>
      <c r="AU896" t="s">
        <v>88</v>
      </c>
      <c r="AV896" t="s">
        <v>88</v>
      </c>
      <c r="AW896" t="s">
        <v>88</v>
      </c>
      <c r="AX896" t="s">
        <v>88</v>
      </c>
      <c r="AY896" t="s">
        <v>88</v>
      </c>
      <c r="AZ896" t="s">
        <v>88</v>
      </c>
      <c r="BA896" t="s">
        <v>88</v>
      </c>
      <c r="BB896" t="s">
        <v>88</v>
      </c>
      <c r="BC896" t="s">
        <v>88</v>
      </c>
      <c r="BD896" t="s">
        <v>88</v>
      </c>
      <c r="BE896" t="s">
        <v>88</v>
      </c>
    </row>
    <row r="897" spans="1:57">
      <c r="A897" t="s">
        <v>1968</v>
      </c>
      <c r="B897" t="s">
        <v>80</v>
      </c>
      <c r="C897" t="s">
        <v>917</v>
      </c>
      <c r="D897" t="s">
        <v>82</v>
      </c>
      <c r="E897" s="2" t="str">
        <f>HYPERLINK("capsilon://?command=openfolder&amp;siteaddress=FAM.docvelocity-na8.net&amp;folderid=FX1128BAE8-BB11-5349-70DF-CB4922BADDE6","FX21112754")</f>
        <v>FX21112754</v>
      </c>
      <c r="F897" t="s">
        <v>19</v>
      </c>
      <c r="G897" t="s">
        <v>19</v>
      </c>
      <c r="H897" t="s">
        <v>83</v>
      </c>
      <c r="I897" t="s">
        <v>1969</v>
      </c>
      <c r="J897">
        <v>216</v>
      </c>
      <c r="K897" t="s">
        <v>85</v>
      </c>
      <c r="L897" t="s">
        <v>86</v>
      </c>
      <c r="M897" t="s">
        <v>87</v>
      </c>
      <c r="N897">
        <v>1</v>
      </c>
      <c r="O897" s="1">
        <v>44510.691030092596</v>
      </c>
      <c r="P897" s="1">
        <v>44510.773865740739</v>
      </c>
      <c r="Q897">
        <v>6794</v>
      </c>
      <c r="R897">
        <v>363</v>
      </c>
      <c r="S897" t="b">
        <v>0</v>
      </c>
      <c r="T897" t="s">
        <v>88</v>
      </c>
      <c r="U897" t="b">
        <v>0</v>
      </c>
      <c r="V897" t="s">
        <v>94</v>
      </c>
      <c r="W897" s="1">
        <v>44510.773865740739</v>
      </c>
      <c r="X897">
        <v>340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216</v>
      </c>
      <c r="AE897">
        <v>211</v>
      </c>
      <c r="AF897">
        <v>0</v>
      </c>
      <c r="AG897">
        <v>6</v>
      </c>
      <c r="AH897" t="s">
        <v>88</v>
      </c>
      <c r="AI897" t="s">
        <v>88</v>
      </c>
      <c r="AJ897" t="s">
        <v>88</v>
      </c>
      <c r="AK897" t="s">
        <v>88</v>
      </c>
      <c r="AL897" t="s">
        <v>88</v>
      </c>
      <c r="AM897" t="s">
        <v>88</v>
      </c>
      <c r="AN897" t="s">
        <v>88</v>
      </c>
      <c r="AO897" t="s">
        <v>88</v>
      </c>
      <c r="AP897" t="s">
        <v>88</v>
      </c>
      <c r="AQ897" t="s">
        <v>88</v>
      </c>
      <c r="AR897" t="s">
        <v>88</v>
      </c>
      <c r="AS897" t="s">
        <v>88</v>
      </c>
      <c r="AT897" t="s">
        <v>88</v>
      </c>
      <c r="AU897" t="s">
        <v>88</v>
      </c>
      <c r="AV897" t="s">
        <v>88</v>
      </c>
      <c r="AW897" t="s">
        <v>88</v>
      </c>
      <c r="AX897" t="s">
        <v>88</v>
      </c>
      <c r="AY897" t="s">
        <v>88</v>
      </c>
      <c r="AZ897" t="s">
        <v>88</v>
      </c>
      <c r="BA897" t="s">
        <v>88</v>
      </c>
      <c r="BB897" t="s">
        <v>88</v>
      </c>
      <c r="BC897" t="s">
        <v>88</v>
      </c>
      <c r="BD897" t="s">
        <v>88</v>
      </c>
      <c r="BE897" t="s">
        <v>88</v>
      </c>
    </row>
    <row r="898" spans="1:57">
      <c r="A898" t="s">
        <v>1970</v>
      </c>
      <c r="B898" t="s">
        <v>80</v>
      </c>
      <c r="C898" t="s">
        <v>81</v>
      </c>
      <c r="D898" t="s">
        <v>82</v>
      </c>
      <c r="E898" s="2" t="str">
        <f>HYPERLINK("capsilon://?command=openfolder&amp;siteaddress=FAM.docvelocity-na8.net&amp;folderid=FXDDB516B7-8F42-077F-3A34-03C7022192C5","FX211013309")</f>
        <v>FX211013309</v>
      </c>
      <c r="F898" t="s">
        <v>19</v>
      </c>
      <c r="G898" t="s">
        <v>19</v>
      </c>
      <c r="H898" t="s">
        <v>83</v>
      </c>
      <c r="I898" t="s">
        <v>1971</v>
      </c>
      <c r="J898">
        <v>29</v>
      </c>
      <c r="K898" t="s">
        <v>85</v>
      </c>
      <c r="L898" t="s">
        <v>86</v>
      </c>
      <c r="M898" t="s">
        <v>87</v>
      </c>
      <c r="N898">
        <v>2</v>
      </c>
      <c r="O898" s="1">
        <v>44501.717835648145</v>
      </c>
      <c r="P898" s="1">
        <v>44501.734224537038</v>
      </c>
      <c r="Q898">
        <v>1261</v>
      </c>
      <c r="R898">
        <v>155</v>
      </c>
      <c r="S898" t="b">
        <v>0</v>
      </c>
      <c r="T898" t="s">
        <v>88</v>
      </c>
      <c r="U898" t="b">
        <v>0</v>
      </c>
      <c r="V898" t="s">
        <v>123</v>
      </c>
      <c r="W898" s="1">
        <v>44501.726724537039</v>
      </c>
      <c r="X898">
        <v>78</v>
      </c>
      <c r="Y898">
        <v>9</v>
      </c>
      <c r="Z898">
        <v>0</v>
      </c>
      <c r="AA898">
        <v>9</v>
      </c>
      <c r="AB898">
        <v>0</v>
      </c>
      <c r="AC898">
        <v>5</v>
      </c>
      <c r="AD898">
        <v>20</v>
      </c>
      <c r="AE898">
        <v>0</v>
      </c>
      <c r="AF898">
        <v>0</v>
      </c>
      <c r="AG898">
        <v>0</v>
      </c>
      <c r="AH898" t="s">
        <v>118</v>
      </c>
      <c r="AI898" s="1">
        <v>44501.734224537038</v>
      </c>
      <c r="AJ898">
        <v>17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20</v>
      </c>
      <c r="AQ898">
        <v>0</v>
      </c>
      <c r="AR898">
        <v>0</v>
      </c>
      <c r="AS898">
        <v>0</v>
      </c>
      <c r="AT898" t="s">
        <v>88</v>
      </c>
      <c r="AU898" t="s">
        <v>88</v>
      </c>
      <c r="AV898" t="s">
        <v>88</v>
      </c>
      <c r="AW898" t="s">
        <v>88</v>
      </c>
      <c r="AX898" t="s">
        <v>88</v>
      </c>
      <c r="AY898" t="s">
        <v>88</v>
      </c>
      <c r="AZ898" t="s">
        <v>88</v>
      </c>
      <c r="BA898" t="s">
        <v>88</v>
      </c>
      <c r="BB898" t="s">
        <v>88</v>
      </c>
      <c r="BC898" t="s">
        <v>88</v>
      </c>
      <c r="BD898" t="s">
        <v>88</v>
      </c>
      <c r="BE898" t="s">
        <v>88</v>
      </c>
    </row>
    <row r="899" spans="1:57">
      <c r="A899" t="s">
        <v>1972</v>
      </c>
      <c r="B899" t="s">
        <v>80</v>
      </c>
      <c r="C899" t="s">
        <v>1808</v>
      </c>
      <c r="D899" t="s">
        <v>82</v>
      </c>
      <c r="E899" s="2" t="str">
        <f>HYPERLINK("capsilon://?command=openfolder&amp;siteaddress=FAM.docvelocity-na8.net&amp;folderid=FX29F3E13C-4D46-32D1-5D47-99BDBFFF4C56","FX21095927")</f>
        <v>FX21095927</v>
      </c>
      <c r="F899" t="s">
        <v>19</v>
      </c>
      <c r="G899" t="s">
        <v>19</v>
      </c>
      <c r="H899" t="s">
        <v>83</v>
      </c>
      <c r="I899" t="s">
        <v>1809</v>
      </c>
      <c r="J899">
        <v>38</v>
      </c>
      <c r="K899" t="s">
        <v>85</v>
      </c>
      <c r="L899" t="s">
        <v>86</v>
      </c>
      <c r="M899" t="s">
        <v>87</v>
      </c>
      <c r="N899">
        <v>2</v>
      </c>
      <c r="O899" s="1">
        <v>44501.719560185185</v>
      </c>
      <c r="P899" s="1">
        <v>44501.732557870368</v>
      </c>
      <c r="Q899">
        <v>575</v>
      </c>
      <c r="R899">
        <v>548</v>
      </c>
      <c r="S899" t="b">
        <v>0</v>
      </c>
      <c r="T899" t="s">
        <v>88</v>
      </c>
      <c r="U899" t="b">
        <v>1</v>
      </c>
      <c r="V899" t="s">
        <v>123</v>
      </c>
      <c r="W899" s="1">
        <v>44501.725821759261</v>
      </c>
      <c r="X899">
        <v>414</v>
      </c>
      <c r="Y899">
        <v>37</v>
      </c>
      <c r="Z899">
        <v>0</v>
      </c>
      <c r="AA899">
        <v>37</v>
      </c>
      <c r="AB899">
        <v>0</v>
      </c>
      <c r="AC899">
        <v>35</v>
      </c>
      <c r="AD899">
        <v>1</v>
      </c>
      <c r="AE899">
        <v>0</v>
      </c>
      <c r="AF899">
        <v>0</v>
      </c>
      <c r="AG899">
        <v>0</v>
      </c>
      <c r="AH899" t="s">
        <v>118</v>
      </c>
      <c r="AI899" s="1">
        <v>44501.732557870368</v>
      </c>
      <c r="AJ899">
        <v>134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1</v>
      </c>
      <c r="AQ899">
        <v>0</v>
      </c>
      <c r="AR899">
        <v>0</v>
      </c>
      <c r="AS899">
        <v>0</v>
      </c>
      <c r="AT899" t="s">
        <v>88</v>
      </c>
      <c r="AU899" t="s">
        <v>88</v>
      </c>
      <c r="AV899" t="s">
        <v>88</v>
      </c>
      <c r="AW899" t="s">
        <v>88</v>
      </c>
      <c r="AX899" t="s">
        <v>88</v>
      </c>
      <c r="AY899" t="s">
        <v>88</v>
      </c>
      <c r="AZ899" t="s">
        <v>88</v>
      </c>
      <c r="BA899" t="s">
        <v>88</v>
      </c>
      <c r="BB899" t="s">
        <v>88</v>
      </c>
      <c r="BC899" t="s">
        <v>88</v>
      </c>
      <c r="BD899" t="s">
        <v>88</v>
      </c>
      <c r="BE899" t="s">
        <v>88</v>
      </c>
    </row>
    <row r="900" spans="1:57">
      <c r="A900" t="s">
        <v>1973</v>
      </c>
      <c r="B900" t="s">
        <v>80</v>
      </c>
      <c r="C900" t="s">
        <v>1974</v>
      </c>
      <c r="D900" t="s">
        <v>82</v>
      </c>
      <c r="E900" s="2" t="str">
        <f>HYPERLINK("capsilon://?command=openfolder&amp;siteaddress=FAM.docvelocity-na8.net&amp;folderid=FX7F76FFCF-765E-5109-C42C-6EBAB878D06A","FX21115219")</f>
        <v>FX21115219</v>
      </c>
      <c r="F900" t="s">
        <v>19</v>
      </c>
      <c r="G900" t="s">
        <v>19</v>
      </c>
      <c r="H900" t="s">
        <v>83</v>
      </c>
      <c r="I900" t="s">
        <v>1975</v>
      </c>
      <c r="J900">
        <v>66</v>
      </c>
      <c r="K900" t="s">
        <v>85</v>
      </c>
      <c r="L900" t="s">
        <v>86</v>
      </c>
      <c r="M900" t="s">
        <v>87</v>
      </c>
      <c r="N900">
        <v>2</v>
      </c>
      <c r="O900" s="1">
        <v>44510.707673611112</v>
      </c>
      <c r="P900" s="1">
        <v>44511.278958333336</v>
      </c>
      <c r="Q900">
        <v>48544</v>
      </c>
      <c r="R900">
        <v>815</v>
      </c>
      <c r="S900" t="b">
        <v>0</v>
      </c>
      <c r="T900" t="s">
        <v>88</v>
      </c>
      <c r="U900" t="b">
        <v>0</v>
      </c>
      <c r="V900" t="s">
        <v>186</v>
      </c>
      <c r="W900" s="1">
        <v>44510.71366898148</v>
      </c>
      <c r="X900">
        <v>482</v>
      </c>
      <c r="Y900">
        <v>52</v>
      </c>
      <c r="Z900">
        <v>0</v>
      </c>
      <c r="AA900">
        <v>52</v>
      </c>
      <c r="AB900">
        <v>0</v>
      </c>
      <c r="AC900">
        <v>31</v>
      </c>
      <c r="AD900">
        <v>14</v>
      </c>
      <c r="AE900">
        <v>0</v>
      </c>
      <c r="AF900">
        <v>0</v>
      </c>
      <c r="AG900">
        <v>0</v>
      </c>
      <c r="AH900" t="s">
        <v>90</v>
      </c>
      <c r="AI900" s="1">
        <v>44511.278958333336</v>
      </c>
      <c r="AJ900">
        <v>333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14</v>
      </c>
      <c r="AQ900">
        <v>0</v>
      </c>
      <c r="AR900">
        <v>0</v>
      </c>
      <c r="AS900">
        <v>0</v>
      </c>
      <c r="AT900" t="s">
        <v>88</v>
      </c>
      <c r="AU900" t="s">
        <v>88</v>
      </c>
      <c r="AV900" t="s">
        <v>88</v>
      </c>
      <c r="AW900" t="s">
        <v>88</v>
      </c>
      <c r="AX900" t="s">
        <v>88</v>
      </c>
      <c r="AY900" t="s">
        <v>88</v>
      </c>
      <c r="AZ900" t="s">
        <v>88</v>
      </c>
      <c r="BA900" t="s">
        <v>88</v>
      </c>
      <c r="BB900" t="s">
        <v>88</v>
      </c>
      <c r="BC900" t="s">
        <v>88</v>
      </c>
      <c r="BD900" t="s">
        <v>88</v>
      </c>
      <c r="BE900" t="s">
        <v>88</v>
      </c>
    </row>
    <row r="901" spans="1:57">
      <c r="A901" t="s">
        <v>1976</v>
      </c>
      <c r="B901" t="s">
        <v>80</v>
      </c>
      <c r="C901" t="s">
        <v>1743</v>
      </c>
      <c r="D901" t="s">
        <v>82</v>
      </c>
      <c r="E901" s="2" t="str">
        <f>HYPERLINK("capsilon://?command=openfolder&amp;siteaddress=FAM.docvelocity-na8.net&amp;folderid=FX5672567A-0D95-C797-4BF3-3A6B33119DE0","FX21106003")</f>
        <v>FX21106003</v>
      </c>
      <c r="F901" t="s">
        <v>19</v>
      </c>
      <c r="G901" t="s">
        <v>19</v>
      </c>
      <c r="H901" t="s">
        <v>83</v>
      </c>
      <c r="I901" t="s">
        <v>1744</v>
      </c>
      <c r="J901">
        <v>187</v>
      </c>
      <c r="K901" t="s">
        <v>85</v>
      </c>
      <c r="L901" t="s">
        <v>86</v>
      </c>
      <c r="M901" t="s">
        <v>87</v>
      </c>
      <c r="N901">
        <v>2</v>
      </c>
      <c r="O901" s="1">
        <v>44501.720011574071</v>
      </c>
      <c r="P901" s="1">
        <v>44501.787488425929</v>
      </c>
      <c r="Q901">
        <v>2543</v>
      </c>
      <c r="R901">
        <v>3287</v>
      </c>
      <c r="S901" t="b">
        <v>0</v>
      </c>
      <c r="T901" t="s">
        <v>88</v>
      </c>
      <c r="U901" t="b">
        <v>1</v>
      </c>
      <c r="V901" t="s">
        <v>284</v>
      </c>
      <c r="W901" s="1">
        <v>44501.750081018516</v>
      </c>
      <c r="X901">
        <v>2465</v>
      </c>
      <c r="Y901">
        <v>194</v>
      </c>
      <c r="Z901">
        <v>0</v>
      </c>
      <c r="AA901">
        <v>194</v>
      </c>
      <c r="AB901">
        <v>0</v>
      </c>
      <c r="AC901">
        <v>126</v>
      </c>
      <c r="AD901">
        <v>-7</v>
      </c>
      <c r="AE901">
        <v>0</v>
      </c>
      <c r="AF901">
        <v>0</v>
      </c>
      <c r="AG901">
        <v>0</v>
      </c>
      <c r="AH901" t="s">
        <v>106</v>
      </c>
      <c r="AI901" s="1">
        <v>44501.787488425929</v>
      </c>
      <c r="AJ901">
        <v>782</v>
      </c>
      <c r="AK901">
        <v>3</v>
      </c>
      <c r="AL901">
        <v>0</v>
      </c>
      <c r="AM901">
        <v>3</v>
      </c>
      <c r="AN901">
        <v>0</v>
      </c>
      <c r="AO901">
        <v>3</v>
      </c>
      <c r="AP901">
        <v>-10</v>
      </c>
      <c r="AQ901">
        <v>0</v>
      </c>
      <c r="AR901">
        <v>0</v>
      </c>
      <c r="AS901">
        <v>0</v>
      </c>
      <c r="AT901" t="s">
        <v>88</v>
      </c>
      <c r="AU901" t="s">
        <v>88</v>
      </c>
      <c r="AV901" t="s">
        <v>88</v>
      </c>
      <c r="AW901" t="s">
        <v>88</v>
      </c>
      <c r="AX901" t="s">
        <v>88</v>
      </c>
      <c r="AY901" t="s">
        <v>88</v>
      </c>
      <c r="AZ901" t="s">
        <v>88</v>
      </c>
      <c r="BA901" t="s">
        <v>88</v>
      </c>
      <c r="BB901" t="s">
        <v>88</v>
      </c>
      <c r="BC901" t="s">
        <v>88</v>
      </c>
      <c r="BD901" t="s">
        <v>88</v>
      </c>
      <c r="BE901" t="s">
        <v>88</v>
      </c>
    </row>
    <row r="902" spans="1:57">
      <c r="A902" t="s">
        <v>1977</v>
      </c>
      <c r="B902" t="s">
        <v>80</v>
      </c>
      <c r="C902" t="s">
        <v>1899</v>
      </c>
      <c r="D902" t="s">
        <v>82</v>
      </c>
      <c r="E902" s="2" t="str">
        <f>HYPERLINK("capsilon://?command=openfolder&amp;siteaddress=FAM.docvelocity-na8.net&amp;folderid=FX3DB6B191-49FD-5AF6-46E2-DFE2D16CFC22","FX21114919")</f>
        <v>FX21114919</v>
      </c>
      <c r="F902" t="s">
        <v>19</v>
      </c>
      <c r="G902" t="s">
        <v>19</v>
      </c>
      <c r="H902" t="s">
        <v>83</v>
      </c>
      <c r="I902" t="s">
        <v>1900</v>
      </c>
      <c r="J902">
        <v>2726</v>
      </c>
      <c r="K902" t="s">
        <v>85</v>
      </c>
      <c r="L902" t="s">
        <v>86</v>
      </c>
      <c r="M902" t="s">
        <v>87</v>
      </c>
      <c r="N902">
        <v>2</v>
      </c>
      <c r="O902" s="1">
        <v>44510.727511574078</v>
      </c>
      <c r="P902" s="1">
        <v>44510.819166666668</v>
      </c>
      <c r="Q902">
        <v>2133</v>
      </c>
      <c r="R902">
        <v>5786</v>
      </c>
      <c r="S902" t="b">
        <v>0</v>
      </c>
      <c r="T902" t="s">
        <v>88</v>
      </c>
      <c r="U902" t="b">
        <v>1</v>
      </c>
      <c r="V902" t="s">
        <v>123</v>
      </c>
      <c r="W902" s="1">
        <v>44510.775393518517</v>
      </c>
      <c r="X902">
        <v>3788</v>
      </c>
      <c r="Y902">
        <v>672</v>
      </c>
      <c r="Z902">
        <v>0</v>
      </c>
      <c r="AA902">
        <v>672</v>
      </c>
      <c r="AB902">
        <v>1869</v>
      </c>
      <c r="AC902">
        <v>268</v>
      </c>
      <c r="AD902">
        <v>2054</v>
      </c>
      <c r="AE902">
        <v>0</v>
      </c>
      <c r="AF902">
        <v>0</v>
      </c>
      <c r="AG902">
        <v>0</v>
      </c>
      <c r="AH902" t="s">
        <v>118</v>
      </c>
      <c r="AI902" s="1">
        <v>44510.819166666668</v>
      </c>
      <c r="AJ902">
        <v>1915</v>
      </c>
      <c r="AK902">
        <v>4</v>
      </c>
      <c r="AL902">
        <v>0</v>
      </c>
      <c r="AM902">
        <v>4</v>
      </c>
      <c r="AN902">
        <v>1869</v>
      </c>
      <c r="AO902">
        <v>4</v>
      </c>
      <c r="AP902">
        <v>2050</v>
      </c>
      <c r="AQ902">
        <v>0</v>
      </c>
      <c r="AR902">
        <v>0</v>
      </c>
      <c r="AS902">
        <v>0</v>
      </c>
      <c r="AT902" t="s">
        <v>88</v>
      </c>
      <c r="AU902" t="s">
        <v>88</v>
      </c>
      <c r="AV902" t="s">
        <v>88</v>
      </c>
      <c r="AW902" t="s">
        <v>88</v>
      </c>
      <c r="AX902" t="s">
        <v>88</v>
      </c>
      <c r="AY902" t="s">
        <v>88</v>
      </c>
      <c r="AZ902" t="s">
        <v>88</v>
      </c>
      <c r="BA902" t="s">
        <v>88</v>
      </c>
      <c r="BB902" t="s">
        <v>88</v>
      </c>
      <c r="BC902" t="s">
        <v>88</v>
      </c>
      <c r="BD902" t="s">
        <v>88</v>
      </c>
      <c r="BE902" t="s">
        <v>88</v>
      </c>
    </row>
    <row r="903" spans="1:57">
      <c r="A903" t="s">
        <v>1978</v>
      </c>
      <c r="B903" t="s">
        <v>80</v>
      </c>
      <c r="C903" t="s">
        <v>1912</v>
      </c>
      <c r="D903" t="s">
        <v>82</v>
      </c>
      <c r="E903" s="2" t="str">
        <f>HYPERLINK("capsilon://?command=openfolder&amp;siteaddress=FAM.docvelocity-na8.net&amp;folderid=FXD02A422E-6788-774D-E42C-18C7A3A9195A","FX21114366")</f>
        <v>FX21114366</v>
      </c>
      <c r="F903" t="s">
        <v>19</v>
      </c>
      <c r="G903" t="s">
        <v>19</v>
      </c>
      <c r="H903" t="s">
        <v>83</v>
      </c>
      <c r="I903" t="s">
        <v>1913</v>
      </c>
      <c r="J903">
        <v>594</v>
      </c>
      <c r="K903" t="s">
        <v>85</v>
      </c>
      <c r="L903" t="s">
        <v>86</v>
      </c>
      <c r="M903" t="s">
        <v>82</v>
      </c>
      <c r="N903">
        <v>1</v>
      </c>
      <c r="O903" s="1">
        <v>44510.731504629628</v>
      </c>
      <c r="P903" s="1">
        <v>44510.863749999997</v>
      </c>
      <c r="Q903">
        <v>8544</v>
      </c>
      <c r="R903">
        <v>2882</v>
      </c>
      <c r="S903" t="b">
        <v>0</v>
      </c>
      <c r="T903" t="s">
        <v>218</v>
      </c>
      <c r="U903" t="b">
        <v>1</v>
      </c>
      <c r="V903" t="s">
        <v>218</v>
      </c>
      <c r="W903" s="1">
        <v>44510.863749999997</v>
      </c>
      <c r="X903">
        <v>1331</v>
      </c>
      <c r="Y903">
        <v>120</v>
      </c>
      <c r="Z903">
        <v>0</v>
      </c>
      <c r="AA903">
        <v>120</v>
      </c>
      <c r="AB903">
        <v>52</v>
      </c>
      <c r="AC903">
        <v>33</v>
      </c>
      <c r="AD903">
        <v>474</v>
      </c>
      <c r="AE903">
        <v>0</v>
      </c>
      <c r="AF903">
        <v>0</v>
      </c>
      <c r="AG903">
        <v>0</v>
      </c>
      <c r="AH903" t="s">
        <v>88</v>
      </c>
      <c r="AI903" t="s">
        <v>88</v>
      </c>
      <c r="AJ903" t="s">
        <v>88</v>
      </c>
      <c r="AK903" t="s">
        <v>88</v>
      </c>
      <c r="AL903" t="s">
        <v>88</v>
      </c>
      <c r="AM903" t="s">
        <v>88</v>
      </c>
      <c r="AN903" t="s">
        <v>88</v>
      </c>
      <c r="AO903" t="s">
        <v>88</v>
      </c>
      <c r="AP903" t="s">
        <v>88</v>
      </c>
      <c r="AQ903" t="s">
        <v>88</v>
      </c>
      <c r="AR903" t="s">
        <v>88</v>
      </c>
      <c r="AS903" t="s">
        <v>88</v>
      </c>
      <c r="AT903" t="s">
        <v>88</v>
      </c>
      <c r="AU903" t="s">
        <v>88</v>
      </c>
      <c r="AV903" t="s">
        <v>88</v>
      </c>
      <c r="AW903" t="s">
        <v>88</v>
      </c>
      <c r="AX903" t="s">
        <v>88</v>
      </c>
      <c r="AY903" t="s">
        <v>88</v>
      </c>
      <c r="AZ903" t="s">
        <v>88</v>
      </c>
      <c r="BA903" t="s">
        <v>88</v>
      </c>
      <c r="BB903" t="s">
        <v>88</v>
      </c>
      <c r="BC903" t="s">
        <v>88</v>
      </c>
      <c r="BD903" t="s">
        <v>88</v>
      </c>
      <c r="BE903" t="s">
        <v>88</v>
      </c>
    </row>
    <row r="904" spans="1:57">
      <c r="A904" t="s">
        <v>1979</v>
      </c>
      <c r="B904" t="s">
        <v>80</v>
      </c>
      <c r="C904" t="s">
        <v>661</v>
      </c>
      <c r="D904" t="s">
        <v>82</v>
      </c>
      <c r="E904" s="2" t="str">
        <f>HYPERLINK("capsilon://?command=openfolder&amp;siteaddress=FAM.docvelocity-na8.net&amp;folderid=FX146F8BA1-A301-DD57-8229-24B25DADB0E2","FX2111728")</f>
        <v>FX2111728</v>
      </c>
      <c r="F904" t="s">
        <v>19</v>
      </c>
      <c r="G904" t="s">
        <v>19</v>
      </c>
      <c r="H904" t="s">
        <v>83</v>
      </c>
      <c r="I904" t="s">
        <v>1923</v>
      </c>
      <c r="J904">
        <v>82</v>
      </c>
      <c r="K904" t="s">
        <v>85</v>
      </c>
      <c r="L904" t="s">
        <v>86</v>
      </c>
      <c r="M904" t="s">
        <v>87</v>
      </c>
      <c r="N904">
        <v>2</v>
      </c>
      <c r="O904" s="1">
        <v>44510.732418981483</v>
      </c>
      <c r="P904" s="1">
        <v>44510.821793981479</v>
      </c>
      <c r="Q904">
        <v>7338</v>
      </c>
      <c r="R904">
        <v>384</v>
      </c>
      <c r="S904" t="b">
        <v>0</v>
      </c>
      <c r="T904" t="s">
        <v>88</v>
      </c>
      <c r="U904" t="b">
        <v>1</v>
      </c>
      <c r="V904" t="s">
        <v>186</v>
      </c>
      <c r="W904" s="1">
        <v>44510.759328703702</v>
      </c>
      <c r="X904">
        <v>150</v>
      </c>
      <c r="Y904">
        <v>72</v>
      </c>
      <c r="Z904">
        <v>0</v>
      </c>
      <c r="AA904">
        <v>72</v>
      </c>
      <c r="AB904">
        <v>0</v>
      </c>
      <c r="AC904">
        <v>2</v>
      </c>
      <c r="AD904">
        <v>10</v>
      </c>
      <c r="AE904">
        <v>0</v>
      </c>
      <c r="AF904">
        <v>0</v>
      </c>
      <c r="AG904">
        <v>0</v>
      </c>
      <c r="AH904" t="s">
        <v>118</v>
      </c>
      <c r="AI904" s="1">
        <v>44510.821793981479</v>
      </c>
      <c r="AJ904">
        <v>226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10</v>
      </c>
      <c r="AQ904">
        <v>0</v>
      </c>
      <c r="AR904">
        <v>0</v>
      </c>
      <c r="AS904">
        <v>0</v>
      </c>
      <c r="AT904" t="s">
        <v>88</v>
      </c>
      <c r="AU904" t="s">
        <v>88</v>
      </c>
      <c r="AV904" t="s">
        <v>88</v>
      </c>
      <c r="AW904" t="s">
        <v>88</v>
      </c>
      <c r="AX904" t="s">
        <v>88</v>
      </c>
      <c r="AY904" t="s">
        <v>88</v>
      </c>
      <c r="AZ904" t="s">
        <v>88</v>
      </c>
      <c r="BA904" t="s">
        <v>88</v>
      </c>
      <c r="BB904" t="s">
        <v>88</v>
      </c>
      <c r="BC904" t="s">
        <v>88</v>
      </c>
      <c r="BD904" t="s">
        <v>88</v>
      </c>
      <c r="BE904" t="s">
        <v>88</v>
      </c>
    </row>
    <row r="905" spans="1:57">
      <c r="A905" t="s">
        <v>1980</v>
      </c>
      <c r="B905" t="s">
        <v>80</v>
      </c>
      <c r="C905" t="s">
        <v>1981</v>
      </c>
      <c r="D905" t="s">
        <v>82</v>
      </c>
      <c r="E905" s="2" t="str">
        <f>HYPERLINK("capsilon://?command=openfolder&amp;siteaddress=FAM.docvelocity-na8.net&amp;folderid=FXDA6A875F-6536-841D-0B55-A75F7F2CDED1","FX211013548")</f>
        <v>FX211013548</v>
      </c>
      <c r="F905" t="s">
        <v>19</v>
      </c>
      <c r="G905" t="s">
        <v>19</v>
      </c>
      <c r="H905" t="s">
        <v>83</v>
      </c>
      <c r="I905" t="s">
        <v>1982</v>
      </c>
      <c r="J905">
        <v>285</v>
      </c>
      <c r="K905" t="s">
        <v>85</v>
      </c>
      <c r="L905" t="s">
        <v>86</v>
      </c>
      <c r="M905" t="s">
        <v>87</v>
      </c>
      <c r="N905">
        <v>1</v>
      </c>
      <c r="O905" s="1">
        <v>44501.415416666663</v>
      </c>
      <c r="P905" s="1">
        <v>44501.428229166668</v>
      </c>
      <c r="Q905">
        <v>409</v>
      </c>
      <c r="R905">
        <v>698</v>
      </c>
      <c r="S905" t="b">
        <v>0</v>
      </c>
      <c r="T905" t="s">
        <v>88</v>
      </c>
      <c r="U905" t="b">
        <v>0</v>
      </c>
      <c r="V905" t="s">
        <v>190</v>
      </c>
      <c r="W905" s="1">
        <v>44501.428229166668</v>
      </c>
      <c r="X905">
        <v>698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285</v>
      </c>
      <c r="AE905">
        <v>262</v>
      </c>
      <c r="AF905">
        <v>0</v>
      </c>
      <c r="AG905">
        <v>12</v>
      </c>
      <c r="AH905" t="s">
        <v>88</v>
      </c>
      <c r="AI905" t="s">
        <v>88</v>
      </c>
      <c r="AJ905" t="s">
        <v>88</v>
      </c>
      <c r="AK905" t="s">
        <v>88</v>
      </c>
      <c r="AL905" t="s">
        <v>88</v>
      </c>
      <c r="AM905" t="s">
        <v>88</v>
      </c>
      <c r="AN905" t="s">
        <v>88</v>
      </c>
      <c r="AO905" t="s">
        <v>88</v>
      </c>
      <c r="AP905" t="s">
        <v>88</v>
      </c>
      <c r="AQ905" t="s">
        <v>88</v>
      </c>
      <c r="AR905" t="s">
        <v>88</v>
      </c>
      <c r="AS905" t="s">
        <v>88</v>
      </c>
      <c r="AT905" t="s">
        <v>88</v>
      </c>
      <c r="AU905" t="s">
        <v>88</v>
      </c>
      <c r="AV905" t="s">
        <v>88</v>
      </c>
      <c r="AW905" t="s">
        <v>88</v>
      </c>
      <c r="AX905" t="s">
        <v>88</v>
      </c>
      <c r="AY905" t="s">
        <v>88</v>
      </c>
      <c r="AZ905" t="s">
        <v>88</v>
      </c>
      <c r="BA905" t="s">
        <v>88</v>
      </c>
      <c r="BB905" t="s">
        <v>88</v>
      </c>
      <c r="BC905" t="s">
        <v>88</v>
      </c>
      <c r="BD905" t="s">
        <v>88</v>
      </c>
      <c r="BE905" t="s">
        <v>88</v>
      </c>
    </row>
    <row r="906" spans="1:57">
      <c r="A906" t="s">
        <v>1983</v>
      </c>
      <c r="B906" t="s">
        <v>80</v>
      </c>
      <c r="C906" t="s">
        <v>1984</v>
      </c>
      <c r="D906" t="s">
        <v>82</v>
      </c>
      <c r="E906" s="2" t="str">
        <f>HYPERLINK("capsilon://?command=openfolder&amp;siteaddress=FAM.docvelocity-na8.net&amp;folderid=FX4BBDFA8C-EE9D-2D62-CA40-3F21C9F94E39","FX21112950")</f>
        <v>FX21112950</v>
      </c>
      <c r="F906" t="s">
        <v>19</v>
      </c>
      <c r="G906" t="s">
        <v>19</v>
      </c>
      <c r="H906" t="s">
        <v>83</v>
      </c>
      <c r="I906" t="s">
        <v>1985</v>
      </c>
      <c r="J906">
        <v>50</v>
      </c>
      <c r="K906" t="s">
        <v>85</v>
      </c>
      <c r="L906" t="s">
        <v>86</v>
      </c>
      <c r="M906" t="s">
        <v>87</v>
      </c>
      <c r="N906">
        <v>2</v>
      </c>
      <c r="O906" s="1">
        <v>44510.753807870373</v>
      </c>
      <c r="P906" s="1">
        <v>44511.281423611108</v>
      </c>
      <c r="Q906">
        <v>45128</v>
      </c>
      <c r="R906">
        <v>458</v>
      </c>
      <c r="S906" t="b">
        <v>0</v>
      </c>
      <c r="T906" t="s">
        <v>88</v>
      </c>
      <c r="U906" t="b">
        <v>0</v>
      </c>
      <c r="V906" t="s">
        <v>186</v>
      </c>
      <c r="W906" s="1">
        <v>44510.761192129627</v>
      </c>
      <c r="X906">
        <v>161</v>
      </c>
      <c r="Y906">
        <v>45</v>
      </c>
      <c r="Z906">
        <v>0</v>
      </c>
      <c r="AA906">
        <v>45</v>
      </c>
      <c r="AB906">
        <v>0</v>
      </c>
      <c r="AC906">
        <v>3</v>
      </c>
      <c r="AD906">
        <v>5</v>
      </c>
      <c r="AE906">
        <v>0</v>
      </c>
      <c r="AF906">
        <v>0</v>
      </c>
      <c r="AG906">
        <v>0</v>
      </c>
      <c r="AH906" t="s">
        <v>99</v>
      </c>
      <c r="AI906" s="1">
        <v>44511.281423611108</v>
      </c>
      <c r="AJ906">
        <v>297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5</v>
      </c>
      <c r="AQ906">
        <v>0</v>
      </c>
      <c r="AR906">
        <v>0</v>
      </c>
      <c r="AS906">
        <v>0</v>
      </c>
      <c r="AT906" t="s">
        <v>88</v>
      </c>
      <c r="AU906" t="s">
        <v>88</v>
      </c>
      <c r="AV906" t="s">
        <v>88</v>
      </c>
      <c r="AW906" t="s">
        <v>88</v>
      </c>
      <c r="AX906" t="s">
        <v>88</v>
      </c>
      <c r="AY906" t="s">
        <v>88</v>
      </c>
      <c r="AZ906" t="s">
        <v>88</v>
      </c>
      <c r="BA906" t="s">
        <v>88</v>
      </c>
      <c r="BB906" t="s">
        <v>88</v>
      </c>
      <c r="BC906" t="s">
        <v>88</v>
      </c>
      <c r="BD906" t="s">
        <v>88</v>
      </c>
      <c r="BE906" t="s">
        <v>88</v>
      </c>
    </row>
    <row r="907" spans="1:57">
      <c r="A907" t="s">
        <v>1986</v>
      </c>
      <c r="B907" t="s">
        <v>80</v>
      </c>
      <c r="C907" t="s">
        <v>1984</v>
      </c>
      <c r="D907" t="s">
        <v>82</v>
      </c>
      <c r="E907" s="2" t="str">
        <f>HYPERLINK("capsilon://?command=openfolder&amp;siteaddress=FAM.docvelocity-na8.net&amp;folderid=FX4BBDFA8C-EE9D-2D62-CA40-3F21C9F94E39","FX21112950")</f>
        <v>FX21112950</v>
      </c>
      <c r="F907" t="s">
        <v>19</v>
      </c>
      <c r="G907" t="s">
        <v>19</v>
      </c>
      <c r="H907" t="s">
        <v>83</v>
      </c>
      <c r="I907" t="s">
        <v>1987</v>
      </c>
      <c r="J907">
        <v>67</v>
      </c>
      <c r="K907" t="s">
        <v>85</v>
      </c>
      <c r="L907" t="s">
        <v>86</v>
      </c>
      <c r="M907" t="s">
        <v>87</v>
      </c>
      <c r="N907">
        <v>2</v>
      </c>
      <c r="O907" s="1">
        <v>44510.753888888888</v>
      </c>
      <c r="P907" s="1">
        <v>44511.28496527778</v>
      </c>
      <c r="Q907">
        <v>45105</v>
      </c>
      <c r="R907">
        <v>780</v>
      </c>
      <c r="S907" t="b">
        <v>0</v>
      </c>
      <c r="T907" t="s">
        <v>88</v>
      </c>
      <c r="U907" t="b">
        <v>0</v>
      </c>
      <c r="V907" t="s">
        <v>186</v>
      </c>
      <c r="W907" s="1">
        <v>44510.764236111114</v>
      </c>
      <c r="X907">
        <v>262</v>
      </c>
      <c r="Y907">
        <v>62</v>
      </c>
      <c r="Z907">
        <v>0</v>
      </c>
      <c r="AA907">
        <v>62</v>
      </c>
      <c r="AB907">
        <v>0</v>
      </c>
      <c r="AC907">
        <v>10</v>
      </c>
      <c r="AD907">
        <v>5</v>
      </c>
      <c r="AE907">
        <v>0</v>
      </c>
      <c r="AF907">
        <v>0</v>
      </c>
      <c r="AG907">
        <v>0</v>
      </c>
      <c r="AH907" t="s">
        <v>90</v>
      </c>
      <c r="AI907" s="1">
        <v>44511.28496527778</v>
      </c>
      <c r="AJ907">
        <v>518</v>
      </c>
      <c r="AK907">
        <v>3</v>
      </c>
      <c r="AL907">
        <v>0</v>
      </c>
      <c r="AM907">
        <v>3</v>
      </c>
      <c r="AN907">
        <v>0</v>
      </c>
      <c r="AO907">
        <v>3</v>
      </c>
      <c r="AP907">
        <v>2</v>
      </c>
      <c r="AQ907">
        <v>0</v>
      </c>
      <c r="AR907">
        <v>0</v>
      </c>
      <c r="AS907">
        <v>0</v>
      </c>
      <c r="AT907" t="s">
        <v>88</v>
      </c>
      <c r="AU907" t="s">
        <v>88</v>
      </c>
      <c r="AV907" t="s">
        <v>88</v>
      </c>
      <c r="AW907" t="s">
        <v>88</v>
      </c>
      <c r="AX907" t="s">
        <v>88</v>
      </c>
      <c r="AY907" t="s">
        <v>88</v>
      </c>
      <c r="AZ907" t="s">
        <v>88</v>
      </c>
      <c r="BA907" t="s">
        <v>88</v>
      </c>
      <c r="BB907" t="s">
        <v>88</v>
      </c>
      <c r="BC907" t="s">
        <v>88</v>
      </c>
      <c r="BD907" t="s">
        <v>88</v>
      </c>
      <c r="BE907" t="s">
        <v>88</v>
      </c>
    </row>
    <row r="908" spans="1:57">
      <c r="A908" t="s">
        <v>1988</v>
      </c>
      <c r="B908" t="s">
        <v>80</v>
      </c>
      <c r="C908" t="s">
        <v>1984</v>
      </c>
      <c r="D908" t="s">
        <v>82</v>
      </c>
      <c r="E908" s="2" t="str">
        <f>HYPERLINK("capsilon://?command=openfolder&amp;siteaddress=FAM.docvelocity-na8.net&amp;folderid=FX4BBDFA8C-EE9D-2D62-CA40-3F21C9F94E39","FX21112950")</f>
        <v>FX21112950</v>
      </c>
      <c r="F908" t="s">
        <v>19</v>
      </c>
      <c r="G908" t="s">
        <v>19</v>
      </c>
      <c r="H908" t="s">
        <v>83</v>
      </c>
      <c r="I908" t="s">
        <v>1989</v>
      </c>
      <c r="J908">
        <v>72</v>
      </c>
      <c r="K908" t="s">
        <v>85</v>
      </c>
      <c r="L908" t="s">
        <v>86</v>
      </c>
      <c r="M908" t="s">
        <v>87</v>
      </c>
      <c r="N908">
        <v>2</v>
      </c>
      <c r="O908" s="1">
        <v>44510.754594907405</v>
      </c>
      <c r="P908" s="1">
        <v>44511.285185185188</v>
      </c>
      <c r="Q908">
        <v>44854</v>
      </c>
      <c r="R908">
        <v>989</v>
      </c>
      <c r="S908" t="b">
        <v>0</v>
      </c>
      <c r="T908" t="s">
        <v>88</v>
      </c>
      <c r="U908" t="b">
        <v>0</v>
      </c>
      <c r="V908" t="s">
        <v>218</v>
      </c>
      <c r="W908" s="1">
        <v>44510.766805555555</v>
      </c>
      <c r="X908">
        <v>336</v>
      </c>
      <c r="Y908">
        <v>62</v>
      </c>
      <c r="Z908">
        <v>0</v>
      </c>
      <c r="AA908">
        <v>62</v>
      </c>
      <c r="AB908">
        <v>0</v>
      </c>
      <c r="AC908">
        <v>3</v>
      </c>
      <c r="AD908">
        <v>10</v>
      </c>
      <c r="AE908">
        <v>0</v>
      </c>
      <c r="AF908">
        <v>0</v>
      </c>
      <c r="AG908">
        <v>0</v>
      </c>
      <c r="AH908" t="s">
        <v>106</v>
      </c>
      <c r="AI908" s="1">
        <v>44511.285185185188</v>
      </c>
      <c r="AJ908">
        <v>468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10</v>
      </c>
      <c r="AQ908">
        <v>0</v>
      </c>
      <c r="AR908">
        <v>0</v>
      </c>
      <c r="AS908">
        <v>0</v>
      </c>
      <c r="AT908" t="s">
        <v>88</v>
      </c>
      <c r="AU908" t="s">
        <v>88</v>
      </c>
      <c r="AV908" t="s">
        <v>88</v>
      </c>
      <c r="AW908" t="s">
        <v>88</v>
      </c>
      <c r="AX908" t="s">
        <v>88</v>
      </c>
      <c r="AY908" t="s">
        <v>88</v>
      </c>
      <c r="AZ908" t="s">
        <v>88</v>
      </c>
      <c r="BA908" t="s">
        <v>88</v>
      </c>
      <c r="BB908" t="s">
        <v>88</v>
      </c>
      <c r="BC908" t="s">
        <v>88</v>
      </c>
      <c r="BD908" t="s">
        <v>88</v>
      </c>
      <c r="BE908" t="s">
        <v>88</v>
      </c>
    </row>
    <row r="909" spans="1:57">
      <c r="A909" t="s">
        <v>1990</v>
      </c>
      <c r="B909" t="s">
        <v>80</v>
      </c>
      <c r="C909" t="s">
        <v>1984</v>
      </c>
      <c r="D909" t="s">
        <v>82</v>
      </c>
      <c r="E909" s="2" t="str">
        <f>HYPERLINK("capsilon://?command=openfolder&amp;siteaddress=FAM.docvelocity-na8.net&amp;folderid=FX4BBDFA8C-EE9D-2D62-CA40-3F21C9F94E39","FX21112950")</f>
        <v>FX21112950</v>
      </c>
      <c r="F909" t="s">
        <v>19</v>
      </c>
      <c r="G909" t="s">
        <v>19</v>
      </c>
      <c r="H909" t="s">
        <v>83</v>
      </c>
      <c r="I909" t="s">
        <v>1991</v>
      </c>
      <c r="J909">
        <v>50</v>
      </c>
      <c r="K909" t="s">
        <v>85</v>
      </c>
      <c r="L909" t="s">
        <v>86</v>
      </c>
      <c r="M909" t="s">
        <v>87</v>
      </c>
      <c r="N909">
        <v>2</v>
      </c>
      <c r="O909" s="1">
        <v>44510.754629629628</v>
      </c>
      <c r="P909" s="1">
        <v>44511.308807870373</v>
      </c>
      <c r="Q909">
        <v>47445</v>
      </c>
      <c r="R909">
        <v>436</v>
      </c>
      <c r="S909" t="b">
        <v>0</v>
      </c>
      <c r="T909" t="s">
        <v>88</v>
      </c>
      <c r="U909" t="b">
        <v>0</v>
      </c>
      <c r="V909" t="s">
        <v>186</v>
      </c>
      <c r="W909" s="1">
        <v>44510.766099537039</v>
      </c>
      <c r="X909">
        <v>105</v>
      </c>
      <c r="Y909">
        <v>45</v>
      </c>
      <c r="Z909">
        <v>0</v>
      </c>
      <c r="AA909">
        <v>45</v>
      </c>
      <c r="AB909">
        <v>0</v>
      </c>
      <c r="AC909">
        <v>3</v>
      </c>
      <c r="AD909">
        <v>5</v>
      </c>
      <c r="AE909">
        <v>0</v>
      </c>
      <c r="AF909">
        <v>0</v>
      </c>
      <c r="AG909">
        <v>0</v>
      </c>
      <c r="AH909" t="s">
        <v>99</v>
      </c>
      <c r="AI909" s="1">
        <v>44511.308807870373</v>
      </c>
      <c r="AJ909">
        <v>331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5</v>
      </c>
      <c r="AQ909">
        <v>0</v>
      </c>
      <c r="AR909">
        <v>0</v>
      </c>
      <c r="AS909">
        <v>0</v>
      </c>
      <c r="AT909" t="s">
        <v>88</v>
      </c>
      <c r="AU909" t="s">
        <v>88</v>
      </c>
      <c r="AV909" t="s">
        <v>88</v>
      </c>
      <c r="AW909" t="s">
        <v>88</v>
      </c>
      <c r="AX909" t="s">
        <v>88</v>
      </c>
      <c r="AY909" t="s">
        <v>88</v>
      </c>
      <c r="AZ909" t="s">
        <v>88</v>
      </c>
      <c r="BA909" t="s">
        <v>88</v>
      </c>
      <c r="BB909" t="s">
        <v>88</v>
      </c>
      <c r="BC909" t="s">
        <v>88</v>
      </c>
      <c r="BD909" t="s">
        <v>88</v>
      </c>
      <c r="BE909" t="s">
        <v>88</v>
      </c>
    </row>
    <row r="910" spans="1:57">
      <c r="A910" t="s">
        <v>1992</v>
      </c>
      <c r="B910" t="s">
        <v>80</v>
      </c>
      <c r="C910" t="s">
        <v>1984</v>
      </c>
      <c r="D910" t="s">
        <v>82</v>
      </c>
      <c r="E910" s="2" t="str">
        <f>HYPERLINK("capsilon://?command=openfolder&amp;siteaddress=FAM.docvelocity-na8.net&amp;folderid=FX4BBDFA8C-EE9D-2D62-CA40-3F21C9F94E39","FX21112950")</f>
        <v>FX21112950</v>
      </c>
      <c r="F910" t="s">
        <v>19</v>
      </c>
      <c r="G910" t="s">
        <v>19</v>
      </c>
      <c r="H910" t="s">
        <v>83</v>
      </c>
      <c r="I910" t="s">
        <v>1993</v>
      </c>
      <c r="J910">
        <v>50</v>
      </c>
      <c r="K910" t="s">
        <v>85</v>
      </c>
      <c r="L910" t="s">
        <v>86</v>
      </c>
      <c r="M910" t="s">
        <v>87</v>
      </c>
      <c r="N910">
        <v>2</v>
      </c>
      <c r="O910" s="1">
        <v>44510.75476851852</v>
      </c>
      <c r="P910" s="1">
        <v>44511.3127662037</v>
      </c>
      <c r="Q910">
        <v>47751</v>
      </c>
      <c r="R910">
        <v>460</v>
      </c>
      <c r="S910" t="b">
        <v>0</v>
      </c>
      <c r="T910" t="s">
        <v>88</v>
      </c>
      <c r="U910" t="b">
        <v>0</v>
      </c>
      <c r="V910" t="s">
        <v>186</v>
      </c>
      <c r="W910" s="1">
        <v>44510.767488425925</v>
      </c>
      <c r="X910">
        <v>119</v>
      </c>
      <c r="Y910">
        <v>45</v>
      </c>
      <c r="Z910">
        <v>0</v>
      </c>
      <c r="AA910">
        <v>45</v>
      </c>
      <c r="AB910">
        <v>0</v>
      </c>
      <c r="AC910">
        <v>3</v>
      </c>
      <c r="AD910">
        <v>5</v>
      </c>
      <c r="AE910">
        <v>0</v>
      </c>
      <c r="AF910">
        <v>0</v>
      </c>
      <c r="AG910">
        <v>0</v>
      </c>
      <c r="AH910" t="s">
        <v>99</v>
      </c>
      <c r="AI910" s="1">
        <v>44511.3127662037</v>
      </c>
      <c r="AJ910">
        <v>341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5</v>
      </c>
      <c r="AQ910">
        <v>0</v>
      </c>
      <c r="AR910">
        <v>0</v>
      </c>
      <c r="AS910">
        <v>0</v>
      </c>
      <c r="AT910" t="s">
        <v>88</v>
      </c>
      <c r="AU910" t="s">
        <v>88</v>
      </c>
      <c r="AV910" t="s">
        <v>88</v>
      </c>
      <c r="AW910" t="s">
        <v>88</v>
      </c>
      <c r="AX910" t="s">
        <v>88</v>
      </c>
      <c r="AY910" t="s">
        <v>88</v>
      </c>
      <c r="AZ910" t="s">
        <v>88</v>
      </c>
      <c r="BA910" t="s">
        <v>88</v>
      </c>
      <c r="BB910" t="s">
        <v>88</v>
      </c>
      <c r="BC910" t="s">
        <v>88</v>
      </c>
      <c r="BD910" t="s">
        <v>88</v>
      </c>
      <c r="BE910" t="s">
        <v>88</v>
      </c>
    </row>
    <row r="911" spans="1:57">
      <c r="A911" t="s">
        <v>1994</v>
      </c>
      <c r="B911" t="s">
        <v>80</v>
      </c>
      <c r="C911" t="s">
        <v>1984</v>
      </c>
      <c r="D911" t="s">
        <v>82</v>
      </c>
      <c r="E911" s="2" t="str">
        <f>HYPERLINK("capsilon://?command=openfolder&amp;siteaddress=FAM.docvelocity-na8.net&amp;folderid=FX4BBDFA8C-EE9D-2D62-CA40-3F21C9F94E39","FX21112950")</f>
        <v>FX21112950</v>
      </c>
      <c r="F911" t="s">
        <v>19</v>
      </c>
      <c r="G911" t="s">
        <v>19</v>
      </c>
      <c r="H911" t="s">
        <v>83</v>
      </c>
      <c r="I911" t="s">
        <v>1995</v>
      </c>
      <c r="J911">
        <v>67</v>
      </c>
      <c r="K911" t="s">
        <v>85</v>
      </c>
      <c r="L911" t="s">
        <v>86</v>
      </c>
      <c r="M911" t="s">
        <v>87</v>
      </c>
      <c r="N911">
        <v>2</v>
      </c>
      <c r="O911" s="1">
        <v>44510.754837962966</v>
      </c>
      <c r="P911" s="1">
        <v>44511.320856481485</v>
      </c>
      <c r="Q911">
        <v>47778</v>
      </c>
      <c r="R911">
        <v>1126</v>
      </c>
      <c r="S911" t="b">
        <v>0</v>
      </c>
      <c r="T911" t="s">
        <v>88</v>
      </c>
      <c r="U911" t="b">
        <v>0</v>
      </c>
      <c r="V911" t="s">
        <v>218</v>
      </c>
      <c r="W911" s="1">
        <v>44510.771689814814</v>
      </c>
      <c r="X911">
        <v>422</v>
      </c>
      <c r="Y911">
        <v>62</v>
      </c>
      <c r="Z911">
        <v>0</v>
      </c>
      <c r="AA911">
        <v>62</v>
      </c>
      <c r="AB911">
        <v>0</v>
      </c>
      <c r="AC911">
        <v>6</v>
      </c>
      <c r="AD911">
        <v>5</v>
      </c>
      <c r="AE911">
        <v>0</v>
      </c>
      <c r="AF911">
        <v>0</v>
      </c>
      <c r="AG911">
        <v>0</v>
      </c>
      <c r="AH911" t="s">
        <v>99</v>
      </c>
      <c r="AI911" s="1">
        <v>44511.320856481485</v>
      </c>
      <c r="AJ911">
        <v>698</v>
      </c>
      <c r="AK911">
        <v>1</v>
      </c>
      <c r="AL911">
        <v>0</v>
      </c>
      <c r="AM911">
        <v>1</v>
      </c>
      <c r="AN911">
        <v>0</v>
      </c>
      <c r="AO911">
        <v>1</v>
      </c>
      <c r="AP911">
        <v>4</v>
      </c>
      <c r="AQ911">
        <v>0</v>
      </c>
      <c r="AR911">
        <v>0</v>
      </c>
      <c r="AS911">
        <v>0</v>
      </c>
      <c r="AT911" t="s">
        <v>88</v>
      </c>
      <c r="AU911" t="s">
        <v>88</v>
      </c>
      <c r="AV911" t="s">
        <v>88</v>
      </c>
      <c r="AW911" t="s">
        <v>88</v>
      </c>
      <c r="AX911" t="s">
        <v>88</v>
      </c>
      <c r="AY911" t="s">
        <v>88</v>
      </c>
      <c r="AZ911" t="s">
        <v>88</v>
      </c>
      <c r="BA911" t="s">
        <v>88</v>
      </c>
      <c r="BB911" t="s">
        <v>88</v>
      </c>
      <c r="BC911" t="s">
        <v>88</v>
      </c>
      <c r="BD911" t="s">
        <v>88</v>
      </c>
      <c r="BE911" t="s">
        <v>88</v>
      </c>
    </row>
    <row r="912" spans="1:57">
      <c r="A912" t="s">
        <v>1996</v>
      </c>
      <c r="B912" t="s">
        <v>80</v>
      </c>
      <c r="C912" t="s">
        <v>1984</v>
      </c>
      <c r="D912" t="s">
        <v>82</v>
      </c>
      <c r="E912" s="2" t="str">
        <f>HYPERLINK("capsilon://?command=openfolder&amp;siteaddress=FAM.docvelocity-na8.net&amp;folderid=FX4BBDFA8C-EE9D-2D62-CA40-3F21C9F94E39","FX21112950")</f>
        <v>FX21112950</v>
      </c>
      <c r="F912" t="s">
        <v>19</v>
      </c>
      <c r="G912" t="s">
        <v>19</v>
      </c>
      <c r="H912" t="s">
        <v>83</v>
      </c>
      <c r="I912" t="s">
        <v>1997</v>
      </c>
      <c r="J912">
        <v>38</v>
      </c>
      <c r="K912" t="s">
        <v>85</v>
      </c>
      <c r="L912" t="s">
        <v>86</v>
      </c>
      <c r="M912" t="s">
        <v>87</v>
      </c>
      <c r="N912">
        <v>2</v>
      </c>
      <c r="O912" s="1">
        <v>44510.75640046296</v>
      </c>
      <c r="P912" s="1">
        <v>44511.328090277777</v>
      </c>
      <c r="Q912">
        <v>48989</v>
      </c>
      <c r="R912">
        <v>405</v>
      </c>
      <c r="S912" t="b">
        <v>0</v>
      </c>
      <c r="T912" t="s">
        <v>88</v>
      </c>
      <c r="U912" t="b">
        <v>0</v>
      </c>
      <c r="V912" t="s">
        <v>117</v>
      </c>
      <c r="W912" s="1">
        <v>44510.770532407405</v>
      </c>
      <c r="X912">
        <v>170</v>
      </c>
      <c r="Y912">
        <v>37</v>
      </c>
      <c r="Z912">
        <v>0</v>
      </c>
      <c r="AA912">
        <v>37</v>
      </c>
      <c r="AB912">
        <v>0</v>
      </c>
      <c r="AC912">
        <v>15</v>
      </c>
      <c r="AD912">
        <v>1</v>
      </c>
      <c r="AE912">
        <v>0</v>
      </c>
      <c r="AF912">
        <v>0</v>
      </c>
      <c r="AG912">
        <v>0</v>
      </c>
      <c r="AH912" t="s">
        <v>1043</v>
      </c>
      <c r="AI912" s="1">
        <v>44511.328090277777</v>
      </c>
      <c r="AJ912">
        <v>235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0</v>
      </c>
      <c r="AT912" t="s">
        <v>88</v>
      </c>
      <c r="AU912" t="s">
        <v>88</v>
      </c>
      <c r="AV912" t="s">
        <v>88</v>
      </c>
      <c r="AW912" t="s">
        <v>88</v>
      </c>
      <c r="AX912" t="s">
        <v>88</v>
      </c>
      <c r="AY912" t="s">
        <v>88</v>
      </c>
      <c r="AZ912" t="s">
        <v>88</v>
      </c>
      <c r="BA912" t="s">
        <v>88</v>
      </c>
      <c r="BB912" t="s">
        <v>88</v>
      </c>
      <c r="BC912" t="s">
        <v>88</v>
      </c>
      <c r="BD912" t="s">
        <v>88</v>
      </c>
      <c r="BE912" t="s">
        <v>88</v>
      </c>
    </row>
    <row r="913" spans="1:57">
      <c r="A913" t="s">
        <v>1998</v>
      </c>
      <c r="B913" t="s">
        <v>80</v>
      </c>
      <c r="C913" t="s">
        <v>1984</v>
      </c>
      <c r="D913" t="s">
        <v>82</v>
      </c>
      <c r="E913" s="2" t="str">
        <f>HYPERLINK("capsilon://?command=openfolder&amp;siteaddress=FAM.docvelocity-na8.net&amp;folderid=FX4BBDFA8C-EE9D-2D62-CA40-3F21C9F94E39","FX21112950")</f>
        <v>FX21112950</v>
      </c>
      <c r="F913" t="s">
        <v>19</v>
      </c>
      <c r="G913" t="s">
        <v>19</v>
      </c>
      <c r="H913" t="s">
        <v>83</v>
      </c>
      <c r="I913" t="s">
        <v>1999</v>
      </c>
      <c r="J913">
        <v>66</v>
      </c>
      <c r="K913" t="s">
        <v>85</v>
      </c>
      <c r="L913" t="s">
        <v>86</v>
      </c>
      <c r="M913" t="s">
        <v>87</v>
      </c>
      <c r="N913">
        <v>2</v>
      </c>
      <c r="O913" s="1">
        <v>44510.756655092591</v>
      </c>
      <c r="P913" s="1">
        <v>44511.329282407409</v>
      </c>
      <c r="Q913">
        <v>48844</v>
      </c>
      <c r="R913">
        <v>631</v>
      </c>
      <c r="S913" t="b">
        <v>0</v>
      </c>
      <c r="T913" t="s">
        <v>88</v>
      </c>
      <c r="U913" t="b">
        <v>0</v>
      </c>
      <c r="V913" t="s">
        <v>1625</v>
      </c>
      <c r="W913" s="1">
        <v>44510.773611111108</v>
      </c>
      <c r="X913">
        <v>316</v>
      </c>
      <c r="Y913">
        <v>52</v>
      </c>
      <c r="Z913">
        <v>0</v>
      </c>
      <c r="AA913">
        <v>52</v>
      </c>
      <c r="AB913">
        <v>0</v>
      </c>
      <c r="AC913">
        <v>15</v>
      </c>
      <c r="AD913">
        <v>14</v>
      </c>
      <c r="AE913">
        <v>0</v>
      </c>
      <c r="AF913">
        <v>0</v>
      </c>
      <c r="AG913">
        <v>0</v>
      </c>
      <c r="AH913" t="s">
        <v>90</v>
      </c>
      <c r="AI913" s="1">
        <v>44511.329282407409</v>
      </c>
      <c r="AJ913">
        <v>315</v>
      </c>
      <c r="AK913">
        <v>1</v>
      </c>
      <c r="AL913">
        <v>0</v>
      </c>
      <c r="AM913">
        <v>1</v>
      </c>
      <c r="AN913">
        <v>0</v>
      </c>
      <c r="AO913">
        <v>1</v>
      </c>
      <c r="AP913">
        <v>13</v>
      </c>
      <c r="AQ913">
        <v>0</v>
      </c>
      <c r="AR913">
        <v>0</v>
      </c>
      <c r="AS913">
        <v>0</v>
      </c>
      <c r="AT913" t="s">
        <v>88</v>
      </c>
      <c r="AU913" t="s">
        <v>88</v>
      </c>
      <c r="AV913" t="s">
        <v>88</v>
      </c>
      <c r="AW913" t="s">
        <v>88</v>
      </c>
      <c r="AX913" t="s">
        <v>88</v>
      </c>
      <c r="AY913" t="s">
        <v>88</v>
      </c>
      <c r="AZ913" t="s">
        <v>88</v>
      </c>
      <c r="BA913" t="s">
        <v>88</v>
      </c>
      <c r="BB913" t="s">
        <v>88</v>
      </c>
      <c r="BC913" t="s">
        <v>88</v>
      </c>
      <c r="BD913" t="s">
        <v>88</v>
      </c>
      <c r="BE913" t="s">
        <v>88</v>
      </c>
    </row>
    <row r="914" spans="1:57">
      <c r="A914" t="s">
        <v>2000</v>
      </c>
      <c r="B914" t="s">
        <v>80</v>
      </c>
      <c r="C914" t="s">
        <v>1984</v>
      </c>
      <c r="D914" t="s">
        <v>82</v>
      </c>
      <c r="E914" s="2" t="str">
        <f>HYPERLINK("capsilon://?command=openfolder&amp;siteaddress=FAM.docvelocity-na8.net&amp;folderid=FX4BBDFA8C-EE9D-2D62-CA40-3F21C9F94E39","FX21112950")</f>
        <v>FX21112950</v>
      </c>
      <c r="F914" t="s">
        <v>19</v>
      </c>
      <c r="G914" t="s">
        <v>19</v>
      </c>
      <c r="H914" t="s">
        <v>83</v>
      </c>
      <c r="I914" t="s">
        <v>2001</v>
      </c>
      <c r="J914">
        <v>28</v>
      </c>
      <c r="K914" t="s">
        <v>85</v>
      </c>
      <c r="L914" t="s">
        <v>86</v>
      </c>
      <c r="M914" t="s">
        <v>87</v>
      </c>
      <c r="N914">
        <v>2</v>
      </c>
      <c r="O914" s="1">
        <v>44510.756863425922</v>
      </c>
      <c r="P914" s="1">
        <v>44511.331296296295</v>
      </c>
      <c r="Q914">
        <v>49369</v>
      </c>
      <c r="R914">
        <v>262</v>
      </c>
      <c r="S914" t="b">
        <v>0</v>
      </c>
      <c r="T914" t="s">
        <v>88</v>
      </c>
      <c r="U914" t="b">
        <v>0</v>
      </c>
      <c r="V914" t="s">
        <v>117</v>
      </c>
      <c r="W914" s="1">
        <v>44510.771574074075</v>
      </c>
      <c r="X914">
        <v>89</v>
      </c>
      <c r="Y914">
        <v>21</v>
      </c>
      <c r="Z914">
        <v>0</v>
      </c>
      <c r="AA914">
        <v>21</v>
      </c>
      <c r="AB914">
        <v>0</v>
      </c>
      <c r="AC914">
        <v>0</v>
      </c>
      <c r="AD914">
        <v>7</v>
      </c>
      <c r="AE914">
        <v>0</v>
      </c>
      <c r="AF914">
        <v>0</v>
      </c>
      <c r="AG914">
        <v>0</v>
      </c>
      <c r="AH914" t="s">
        <v>90</v>
      </c>
      <c r="AI914" s="1">
        <v>44511.331296296295</v>
      </c>
      <c r="AJ914">
        <v>173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7</v>
      </c>
      <c r="AQ914">
        <v>0</v>
      </c>
      <c r="AR914">
        <v>0</v>
      </c>
      <c r="AS914">
        <v>0</v>
      </c>
      <c r="AT914" t="s">
        <v>88</v>
      </c>
      <c r="AU914" t="s">
        <v>88</v>
      </c>
      <c r="AV914" t="s">
        <v>88</v>
      </c>
      <c r="AW914" t="s">
        <v>88</v>
      </c>
      <c r="AX914" t="s">
        <v>88</v>
      </c>
      <c r="AY914" t="s">
        <v>88</v>
      </c>
      <c r="AZ914" t="s">
        <v>88</v>
      </c>
      <c r="BA914" t="s">
        <v>88</v>
      </c>
      <c r="BB914" t="s">
        <v>88</v>
      </c>
      <c r="BC914" t="s">
        <v>88</v>
      </c>
      <c r="BD914" t="s">
        <v>88</v>
      </c>
      <c r="BE914" t="s">
        <v>88</v>
      </c>
    </row>
    <row r="915" spans="1:57">
      <c r="A915" t="s">
        <v>2002</v>
      </c>
      <c r="B915" t="s">
        <v>80</v>
      </c>
      <c r="C915" t="s">
        <v>1984</v>
      </c>
      <c r="D915" t="s">
        <v>82</v>
      </c>
      <c r="E915" s="2" t="str">
        <f>HYPERLINK("capsilon://?command=openfolder&amp;siteaddress=FAM.docvelocity-na8.net&amp;folderid=FX4BBDFA8C-EE9D-2D62-CA40-3F21C9F94E39","FX21112950")</f>
        <v>FX21112950</v>
      </c>
      <c r="F915" t="s">
        <v>19</v>
      </c>
      <c r="G915" t="s">
        <v>19</v>
      </c>
      <c r="H915" t="s">
        <v>83</v>
      </c>
      <c r="I915" t="s">
        <v>2003</v>
      </c>
      <c r="J915">
        <v>28</v>
      </c>
      <c r="K915" t="s">
        <v>85</v>
      </c>
      <c r="L915" t="s">
        <v>86</v>
      </c>
      <c r="M915" t="s">
        <v>87</v>
      </c>
      <c r="N915">
        <v>2</v>
      </c>
      <c r="O915" s="1">
        <v>44510.756979166668</v>
      </c>
      <c r="P915" s="1">
        <v>44511.33384259259</v>
      </c>
      <c r="Q915">
        <v>49536</v>
      </c>
      <c r="R915">
        <v>305</v>
      </c>
      <c r="S915" t="b">
        <v>0</v>
      </c>
      <c r="T915" t="s">
        <v>88</v>
      </c>
      <c r="U915" t="b">
        <v>0</v>
      </c>
      <c r="V915" t="s">
        <v>117</v>
      </c>
      <c r="W915" s="1">
        <v>44510.772581018522</v>
      </c>
      <c r="X915">
        <v>86</v>
      </c>
      <c r="Y915">
        <v>21</v>
      </c>
      <c r="Z915">
        <v>0</v>
      </c>
      <c r="AA915">
        <v>21</v>
      </c>
      <c r="AB915">
        <v>0</v>
      </c>
      <c r="AC915">
        <v>0</v>
      </c>
      <c r="AD915">
        <v>7</v>
      </c>
      <c r="AE915">
        <v>0</v>
      </c>
      <c r="AF915">
        <v>0</v>
      </c>
      <c r="AG915">
        <v>0</v>
      </c>
      <c r="AH915" t="s">
        <v>90</v>
      </c>
      <c r="AI915" s="1">
        <v>44511.33384259259</v>
      </c>
      <c r="AJ915">
        <v>219</v>
      </c>
      <c r="AK915">
        <v>1</v>
      </c>
      <c r="AL915">
        <v>0</v>
      </c>
      <c r="AM915">
        <v>1</v>
      </c>
      <c r="AN915">
        <v>0</v>
      </c>
      <c r="AO915">
        <v>1</v>
      </c>
      <c r="AP915">
        <v>6</v>
      </c>
      <c r="AQ915">
        <v>0</v>
      </c>
      <c r="AR915">
        <v>0</v>
      </c>
      <c r="AS915">
        <v>0</v>
      </c>
      <c r="AT915" t="s">
        <v>88</v>
      </c>
      <c r="AU915" t="s">
        <v>88</v>
      </c>
      <c r="AV915" t="s">
        <v>88</v>
      </c>
      <c r="AW915" t="s">
        <v>88</v>
      </c>
      <c r="AX915" t="s">
        <v>88</v>
      </c>
      <c r="AY915" t="s">
        <v>88</v>
      </c>
      <c r="AZ915" t="s">
        <v>88</v>
      </c>
      <c r="BA915" t="s">
        <v>88</v>
      </c>
      <c r="BB915" t="s">
        <v>88</v>
      </c>
      <c r="BC915" t="s">
        <v>88</v>
      </c>
      <c r="BD915" t="s">
        <v>88</v>
      </c>
      <c r="BE915" t="s">
        <v>88</v>
      </c>
    </row>
    <row r="916" spans="1:57">
      <c r="A916" t="s">
        <v>2004</v>
      </c>
      <c r="B916" t="s">
        <v>80</v>
      </c>
      <c r="C916" t="s">
        <v>1984</v>
      </c>
      <c r="D916" t="s">
        <v>82</v>
      </c>
      <c r="E916" s="2" t="str">
        <f>HYPERLINK("capsilon://?command=openfolder&amp;siteaddress=FAM.docvelocity-na8.net&amp;folderid=FX4BBDFA8C-EE9D-2D62-CA40-3F21C9F94E39","FX21112950")</f>
        <v>FX21112950</v>
      </c>
      <c r="F916" t="s">
        <v>19</v>
      </c>
      <c r="G916" t="s">
        <v>19</v>
      </c>
      <c r="H916" t="s">
        <v>83</v>
      </c>
      <c r="I916" t="s">
        <v>2005</v>
      </c>
      <c r="J916">
        <v>28</v>
      </c>
      <c r="K916" t="s">
        <v>85</v>
      </c>
      <c r="L916" t="s">
        <v>86</v>
      </c>
      <c r="M916" t="s">
        <v>87</v>
      </c>
      <c r="N916">
        <v>2</v>
      </c>
      <c r="O916" s="1">
        <v>44510.757048611114</v>
      </c>
      <c r="P916" s="1">
        <v>44511.335439814815</v>
      </c>
      <c r="Q916">
        <v>49652</v>
      </c>
      <c r="R916">
        <v>321</v>
      </c>
      <c r="S916" t="b">
        <v>0</v>
      </c>
      <c r="T916" t="s">
        <v>88</v>
      </c>
      <c r="U916" t="b">
        <v>0</v>
      </c>
      <c r="V916" t="s">
        <v>218</v>
      </c>
      <c r="W916" s="1">
        <v>44510.773206018515</v>
      </c>
      <c r="X916">
        <v>131</v>
      </c>
      <c r="Y916">
        <v>21</v>
      </c>
      <c r="Z916">
        <v>0</v>
      </c>
      <c r="AA916">
        <v>21</v>
      </c>
      <c r="AB916">
        <v>0</v>
      </c>
      <c r="AC916">
        <v>1</v>
      </c>
      <c r="AD916">
        <v>7</v>
      </c>
      <c r="AE916">
        <v>0</v>
      </c>
      <c r="AF916">
        <v>0</v>
      </c>
      <c r="AG916">
        <v>0</v>
      </c>
      <c r="AH916" t="s">
        <v>106</v>
      </c>
      <c r="AI916" s="1">
        <v>44511.335439814815</v>
      </c>
      <c r="AJ916">
        <v>190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7</v>
      </c>
      <c r="AQ916">
        <v>0</v>
      </c>
      <c r="AR916">
        <v>0</v>
      </c>
      <c r="AS916">
        <v>0</v>
      </c>
      <c r="AT916" t="s">
        <v>88</v>
      </c>
      <c r="AU916" t="s">
        <v>88</v>
      </c>
      <c r="AV916" t="s">
        <v>88</v>
      </c>
      <c r="AW916" t="s">
        <v>88</v>
      </c>
      <c r="AX916" t="s">
        <v>88</v>
      </c>
      <c r="AY916" t="s">
        <v>88</v>
      </c>
      <c r="AZ916" t="s">
        <v>88</v>
      </c>
      <c r="BA916" t="s">
        <v>88</v>
      </c>
      <c r="BB916" t="s">
        <v>88</v>
      </c>
      <c r="BC916" t="s">
        <v>88</v>
      </c>
      <c r="BD916" t="s">
        <v>88</v>
      </c>
      <c r="BE916" t="s">
        <v>88</v>
      </c>
    </row>
    <row r="917" spans="1:57">
      <c r="A917" t="s">
        <v>2006</v>
      </c>
      <c r="B917" t="s">
        <v>80</v>
      </c>
      <c r="C917" t="s">
        <v>1984</v>
      </c>
      <c r="D917" t="s">
        <v>82</v>
      </c>
      <c r="E917" s="2" t="str">
        <f>HYPERLINK("capsilon://?command=openfolder&amp;siteaddress=FAM.docvelocity-na8.net&amp;folderid=FX4BBDFA8C-EE9D-2D62-CA40-3F21C9F94E39","FX21112950")</f>
        <v>FX21112950</v>
      </c>
      <c r="F917" t="s">
        <v>19</v>
      </c>
      <c r="G917" t="s">
        <v>19</v>
      </c>
      <c r="H917" t="s">
        <v>83</v>
      </c>
      <c r="I917" t="s">
        <v>2007</v>
      </c>
      <c r="J917">
        <v>28</v>
      </c>
      <c r="K917" t="s">
        <v>85</v>
      </c>
      <c r="L917" t="s">
        <v>86</v>
      </c>
      <c r="M917" t="s">
        <v>87</v>
      </c>
      <c r="N917">
        <v>2</v>
      </c>
      <c r="O917" s="1">
        <v>44510.757210648146</v>
      </c>
      <c r="P917" s="1">
        <v>44511.335601851853</v>
      </c>
      <c r="Q917">
        <v>49743</v>
      </c>
      <c r="R917">
        <v>230</v>
      </c>
      <c r="S917" t="b">
        <v>0</v>
      </c>
      <c r="T917" t="s">
        <v>88</v>
      </c>
      <c r="U917" t="b">
        <v>0</v>
      </c>
      <c r="V917" t="s">
        <v>117</v>
      </c>
      <c r="W917" s="1">
        <v>44510.7734837963</v>
      </c>
      <c r="X917">
        <v>78</v>
      </c>
      <c r="Y917">
        <v>21</v>
      </c>
      <c r="Z917">
        <v>0</v>
      </c>
      <c r="AA917">
        <v>21</v>
      </c>
      <c r="AB917">
        <v>0</v>
      </c>
      <c r="AC917">
        <v>1</v>
      </c>
      <c r="AD917">
        <v>7</v>
      </c>
      <c r="AE917">
        <v>0</v>
      </c>
      <c r="AF917">
        <v>0</v>
      </c>
      <c r="AG917">
        <v>0</v>
      </c>
      <c r="AH917" t="s">
        <v>90</v>
      </c>
      <c r="AI917" s="1">
        <v>44511.335601851853</v>
      </c>
      <c r="AJ917">
        <v>152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7</v>
      </c>
      <c r="AQ917">
        <v>0</v>
      </c>
      <c r="AR917">
        <v>0</v>
      </c>
      <c r="AS917">
        <v>0</v>
      </c>
      <c r="AT917" t="s">
        <v>88</v>
      </c>
      <c r="AU917" t="s">
        <v>88</v>
      </c>
      <c r="AV917" t="s">
        <v>88</v>
      </c>
      <c r="AW917" t="s">
        <v>88</v>
      </c>
      <c r="AX917" t="s">
        <v>88</v>
      </c>
      <c r="AY917" t="s">
        <v>88</v>
      </c>
      <c r="AZ917" t="s">
        <v>88</v>
      </c>
      <c r="BA917" t="s">
        <v>88</v>
      </c>
      <c r="BB917" t="s">
        <v>88</v>
      </c>
      <c r="BC917" t="s">
        <v>88</v>
      </c>
      <c r="BD917" t="s">
        <v>88</v>
      </c>
      <c r="BE917" t="s">
        <v>88</v>
      </c>
    </row>
    <row r="918" spans="1:57">
      <c r="A918" t="s">
        <v>2008</v>
      </c>
      <c r="B918" t="s">
        <v>80</v>
      </c>
      <c r="C918" t="s">
        <v>2009</v>
      </c>
      <c r="D918" t="s">
        <v>82</v>
      </c>
      <c r="E918" s="2" t="str">
        <f>HYPERLINK("capsilon://?command=openfolder&amp;siteaddress=FAM.docvelocity-na8.net&amp;folderid=FX28C4A852-2C22-443D-7EDB-274A92F644FC","FX21113859")</f>
        <v>FX21113859</v>
      </c>
      <c r="F918" t="s">
        <v>19</v>
      </c>
      <c r="G918" t="s">
        <v>19</v>
      </c>
      <c r="H918" t="s">
        <v>83</v>
      </c>
      <c r="I918" t="s">
        <v>2010</v>
      </c>
      <c r="J918">
        <v>246</v>
      </c>
      <c r="K918" t="s">
        <v>85</v>
      </c>
      <c r="L918" t="s">
        <v>86</v>
      </c>
      <c r="M918" t="s">
        <v>87</v>
      </c>
      <c r="N918">
        <v>1</v>
      </c>
      <c r="O918" s="1">
        <v>44510.765104166669</v>
      </c>
      <c r="P918" s="1">
        <v>44511.173819444448</v>
      </c>
      <c r="Q918">
        <v>34295</v>
      </c>
      <c r="R918">
        <v>1018</v>
      </c>
      <c r="S918" t="b">
        <v>0</v>
      </c>
      <c r="T918" t="s">
        <v>88</v>
      </c>
      <c r="U918" t="b">
        <v>0</v>
      </c>
      <c r="V918" t="s">
        <v>190</v>
      </c>
      <c r="W918" s="1">
        <v>44511.173819444448</v>
      </c>
      <c r="X918">
        <v>795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246</v>
      </c>
      <c r="AE918">
        <v>233</v>
      </c>
      <c r="AF918">
        <v>0</v>
      </c>
      <c r="AG918">
        <v>7</v>
      </c>
      <c r="AH918" t="s">
        <v>88</v>
      </c>
      <c r="AI918" t="s">
        <v>88</v>
      </c>
      <c r="AJ918" t="s">
        <v>88</v>
      </c>
      <c r="AK918" t="s">
        <v>88</v>
      </c>
      <c r="AL918" t="s">
        <v>88</v>
      </c>
      <c r="AM918" t="s">
        <v>88</v>
      </c>
      <c r="AN918" t="s">
        <v>88</v>
      </c>
      <c r="AO918" t="s">
        <v>88</v>
      </c>
      <c r="AP918" t="s">
        <v>88</v>
      </c>
      <c r="AQ918" t="s">
        <v>88</v>
      </c>
      <c r="AR918" t="s">
        <v>88</v>
      </c>
      <c r="AS918" t="s">
        <v>88</v>
      </c>
      <c r="AT918" t="s">
        <v>88</v>
      </c>
      <c r="AU918" t="s">
        <v>88</v>
      </c>
      <c r="AV918" t="s">
        <v>88</v>
      </c>
      <c r="AW918" t="s">
        <v>88</v>
      </c>
      <c r="AX918" t="s">
        <v>88</v>
      </c>
      <c r="AY918" t="s">
        <v>88</v>
      </c>
      <c r="AZ918" t="s">
        <v>88</v>
      </c>
      <c r="BA918" t="s">
        <v>88</v>
      </c>
      <c r="BB918" t="s">
        <v>88</v>
      </c>
      <c r="BC918" t="s">
        <v>88</v>
      </c>
      <c r="BD918" t="s">
        <v>88</v>
      </c>
      <c r="BE918" t="s">
        <v>88</v>
      </c>
    </row>
    <row r="919" spans="1:57">
      <c r="A919" t="s">
        <v>2011</v>
      </c>
      <c r="B919" t="s">
        <v>80</v>
      </c>
      <c r="C919" t="s">
        <v>1933</v>
      </c>
      <c r="D919" t="s">
        <v>82</v>
      </c>
      <c r="E919" s="2" t="str">
        <f>HYPERLINK("capsilon://?command=openfolder&amp;siteaddress=FAM.docvelocity-na8.net&amp;folderid=FXCAEF9C2B-7324-EFC8-CFD5-2450B0073684","FX21114497")</f>
        <v>FX21114497</v>
      </c>
      <c r="F919" t="s">
        <v>19</v>
      </c>
      <c r="G919" t="s">
        <v>19</v>
      </c>
      <c r="H919" t="s">
        <v>83</v>
      </c>
      <c r="I919" t="s">
        <v>1954</v>
      </c>
      <c r="J919">
        <v>280</v>
      </c>
      <c r="K919" t="s">
        <v>85</v>
      </c>
      <c r="L919" t="s">
        <v>86</v>
      </c>
      <c r="M919" t="s">
        <v>87</v>
      </c>
      <c r="N919">
        <v>2</v>
      </c>
      <c r="O919" s="1">
        <v>44510.767465277779</v>
      </c>
      <c r="P919" s="1">
        <v>44511.16542824074</v>
      </c>
      <c r="Q919">
        <v>30644</v>
      </c>
      <c r="R919">
        <v>3740</v>
      </c>
      <c r="S919" t="b">
        <v>0</v>
      </c>
      <c r="T919" t="s">
        <v>88</v>
      </c>
      <c r="U919" t="b">
        <v>1</v>
      </c>
      <c r="V919" t="s">
        <v>186</v>
      </c>
      <c r="W919" s="1">
        <v>44510.795300925929</v>
      </c>
      <c r="X919">
        <v>2402</v>
      </c>
      <c r="Y919">
        <v>228</v>
      </c>
      <c r="Z919">
        <v>0</v>
      </c>
      <c r="AA919">
        <v>228</v>
      </c>
      <c r="AB919">
        <v>0</v>
      </c>
      <c r="AC919">
        <v>34</v>
      </c>
      <c r="AD919">
        <v>52</v>
      </c>
      <c r="AE919">
        <v>0</v>
      </c>
      <c r="AF919">
        <v>0</v>
      </c>
      <c r="AG919">
        <v>0</v>
      </c>
      <c r="AH919" t="s">
        <v>90</v>
      </c>
      <c r="AI919" s="1">
        <v>44511.16542824074</v>
      </c>
      <c r="AJ919">
        <v>1325</v>
      </c>
      <c r="AK919">
        <v>17</v>
      </c>
      <c r="AL919">
        <v>0</v>
      </c>
      <c r="AM919">
        <v>17</v>
      </c>
      <c r="AN919">
        <v>0</v>
      </c>
      <c r="AO919">
        <v>17</v>
      </c>
      <c r="AP919">
        <v>35</v>
      </c>
      <c r="AQ919">
        <v>0</v>
      </c>
      <c r="AR919">
        <v>0</v>
      </c>
      <c r="AS919">
        <v>0</v>
      </c>
      <c r="AT919" t="s">
        <v>88</v>
      </c>
      <c r="AU919" t="s">
        <v>88</v>
      </c>
      <c r="AV919" t="s">
        <v>88</v>
      </c>
      <c r="AW919" t="s">
        <v>88</v>
      </c>
      <c r="AX919" t="s">
        <v>88</v>
      </c>
      <c r="AY919" t="s">
        <v>88</v>
      </c>
      <c r="AZ919" t="s">
        <v>88</v>
      </c>
      <c r="BA919" t="s">
        <v>88</v>
      </c>
      <c r="BB919" t="s">
        <v>88</v>
      </c>
      <c r="BC919" t="s">
        <v>88</v>
      </c>
      <c r="BD919" t="s">
        <v>88</v>
      </c>
      <c r="BE919" t="s">
        <v>88</v>
      </c>
    </row>
    <row r="920" spans="1:57">
      <c r="A920" t="s">
        <v>2012</v>
      </c>
      <c r="B920" t="s">
        <v>80</v>
      </c>
      <c r="C920" t="s">
        <v>2013</v>
      </c>
      <c r="D920" t="s">
        <v>82</v>
      </c>
      <c r="E920" s="2" t="str">
        <f>HYPERLINK("capsilon://?command=openfolder&amp;siteaddress=FAM.docvelocity-na8.net&amp;folderid=FXA59C39E8-4D9C-BD77-BC76-EC26660B89A1","FX21114756")</f>
        <v>FX21114756</v>
      </c>
      <c r="F920" t="s">
        <v>19</v>
      </c>
      <c r="G920" t="s">
        <v>19</v>
      </c>
      <c r="H920" t="s">
        <v>83</v>
      </c>
      <c r="I920" t="s">
        <v>2014</v>
      </c>
      <c r="J920">
        <v>361</v>
      </c>
      <c r="K920" t="s">
        <v>85</v>
      </c>
      <c r="L920" t="s">
        <v>86</v>
      </c>
      <c r="M920" t="s">
        <v>87</v>
      </c>
      <c r="N920">
        <v>1</v>
      </c>
      <c r="O920" s="1">
        <v>44510.772800925923</v>
      </c>
      <c r="P920" s="1">
        <v>44511.182233796295</v>
      </c>
      <c r="Q920">
        <v>34398</v>
      </c>
      <c r="R920">
        <v>977</v>
      </c>
      <c r="S920" t="b">
        <v>0</v>
      </c>
      <c r="T920" t="s">
        <v>88</v>
      </c>
      <c r="U920" t="b">
        <v>0</v>
      </c>
      <c r="V920" t="s">
        <v>190</v>
      </c>
      <c r="W920" s="1">
        <v>44511.182233796295</v>
      </c>
      <c r="X920">
        <v>726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361</v>
      </c>
      <c r="AE920">
        <v>322</v>
      </c>
      <c r="AF920">
        <v>0</v>
      </c>
      <c r="AG920">
        <v>7</v>
      </c>
      <c r="AH920" t="s">
        <v>88</v>
      </c>
      <c r="AI920" t="s">
        <v>88</v>
      </c>
      <c r="AJ920" t="s">
        <v>88</v>
      </c>
      <c r="AK920" t="s">
        <v>88</v>
      </c>
      <c r="AL920" t="s">
        <v>88</v>
      </c>
      <c r="AM920" t="s">
        <v>88</v>
      </c>
      <c r="AN920" t="s">
        <v>88</v>
      </c>
      <c r="AO920" t="s">
        <v>88</v>
      </c>
      <c r="AP920" t="s">
        <v>88</v>
      </c>
      <c r="AQ920" t="s">
        <v>88</v>
      </c>
      <c r="AR920" t="s">
        <v>88</v>
      </c>
      <c r="AS920" t="s">
        <v>88</v>
      </c>
      <c r="AT920" t="s">
        <v>88</v>
      </c>
      <c r="AU920" t="s">
        <v>88</v>
      </c>
      <c r="AV920" t="s">
        <v>88</v>
      </c>
      <c r="AW920" t="s">
        <v>88</v>
      </c>
      <c r="AX920" t="s">
        <v>88</v>
      </c>
      <c r="AY920" t="s">
        <v>88</v>
      </c>
      <c r="AZ920" t="s">
        <v>88</v>
      </c>
      <c r="BA920" t="s">
        <v>88</v>
      </c>
      <c r="BB920" t="s">
        <v>88</v>
      </c>
      <c r="BC920" t="s">
        <v>88</v>
      </c>
      <c r="BD920" t="s">
        <v>88</v>
      </c>
      <c r="BE920" t="s">
        <v>88</v>
      </c>
    </row>
    <row r="921" spans="1:57">
      <c r="A921" t="s">
        <v>2015</v>
      </c>
      <c r="B921" t="s">
        <v>80</v>
      </c>
      <c r="C921" t="s">
        <v>917</v>
      </c>
      <c r="D921" t="s">
        <v>82</v>
      </c>
      <c r="E921" s="2" t="str">
        <f>HYPERLINK("capsilon://?command=openfolder&amp;siteaddress=FAM.docvelocity-na8.net&amp;folderid=FX1128BAE8-BB11-5349-70DF-CB4922BADDE6","FX21112754")</f>
        <v>FX21112754</v>
      </c>
      <c r="F921" t="s">
        <v>19</v>
      </c>
      <c r="G921" t="s">
        <v>19</v>
      </c>
      <c r="H921" t="s">
        <v>83</v>
      </c>
      <c r="I921" t="s">
        <v>1969</v>
      </c>
      <c r="J921">
        <v>336</v>
      </c>
      <c r="K921" t="s">
        <v>85</v>
      </c>
      <c r="L921" t="s">
        <v>86</v>
      </c>
      <c r="M921" t="s">
        <v>87</v>
      </c>
      <c r="N921">
        <v>2</v>
      </c>
      <c r="O921" s="1">
        <v>44510.774641203701</v>
      </c>
      <c r="P921" s="1">
        <v>44511.251388888886</v>
      </c>
      <c r="Q921">
        <v>37263</v>
      </c>
      <c r="R921">
        <v>3928</v>
      </c>
      <c r="S921" t="b">
        <v>0</v>
      </c>
      <c r="T921" t="s">
        <v>88</v>
      </c>
      <c r="U921" t="b">
        <v>1</v>
      </c>
      <c r="V921" t="s">
        <v>131</v>
      </c>
      <c r="W921" s="1">
        <v>44510.819386574076</v>
      </c>
      <c r="X921">
        <v>1152</v>
      </c>
      <c r="Y921">
        <v>214</v>
      </c>
      <c r="Z921">
        <v>0</v>
      </c>
      <c r="AA921">
        <v>214</v>
      </c>
      <c r="AB921">
        <v>92</v>
      </c>
      <c r="AC921">
        <v>51</v>
      </c>
      <c r="AD921">
        <v>122</v>
      </c>
      <c r="AE921">
        <v>0</v>
      </c>
      <c r="AF921">
        <v>0</v>
      </c>
      <c r="AG921">
        <v>0</v>
      </c>
      <c r="AH921" t="s">
        <v>106</v>
      </c>
      <c r="AI921" s="1">
        <v>44511.251388888886</v>
      </c>
      <c r="AJ921">
        <v>2452</v>
      </c>
      <c r="AK921">
        <v>3</v>
      </c>
      <c r="AL921">
        <v>0</v>
      </c>
      <c r="AM921">
        <v>3</v>
      </c>
      <c r="AN921">
        <v>92</v>
      </c>
      <c r="AO921">
        <v>4</v>
      </c>
      <c r="AP921">
        <v>119</v>
      </c>
      <c r="AQ921">
        <v>0</v>
      </c>
      <c r="AR921">
        <v>0</v>
      </c>
      <c r="AS921">
        <v>0</v>
      </c>
      <c r="AT921" t="s">
        <v>88</v>
      </c>
      <c r="AU921" t="s">
        <v>88</v>
      </c>
      <c r="AV921" t="s">
        <v>88</v>
      </c>
      <c r="AW921" t="s">
        <v>88</v>
      </c>
      <c r="AX921" t="s">
        <v>88</v>
      </c>
      <c r="AY921" t="s">
        <v>88</v>
      </c>
      <c r="AZ921" t="s">
        <v>88</v>
      </c>
      <c r="BA921" t="s">
        <v>88</v>
      </c>
      <c r="BB921" t="s">
        <v>88</v>
      </c>
      <c r="BC921" t="s">
        <v>88</v>
      </c>
      <c r="BD921" t="s">
        <v>88</v>
      </c>
      <c r="BE921" t="s">
        <v>88</v>
      </c>
    </row>
    <row r="922" spans="1:57">
      <c r="A922" t="s">
        <v>2016</v>
      </c>
      <c r="B922" t="s">
        <v>80</v>
      </c>
      <c r="C922" t="s">
        <v>917</v>
      </c>
      <c r="D922" t="s">
        <v>82</v>
      </c>
      <c r="E922" s="2" t="str">
        <f>HYPERLINK("capsilon://?command=openfolder&amp;siteaddress=FAM.docvelocity-na8.net&amp;folderid=FX1128BAE8-BB11-5349-70DF-CB4922BADDE6","FX21112754")</f>
        <v>FX21112754</v>
      </c>
      <c r="F922" t="s">
        <v>19</v>
      </c>
      <c r="G922" t="s">
        <v>19</v>
      </c>
      <c r="H922" t="s">
        <v>83</v>
      </c>
      <c r="I922" t="s">
        <v>1967</v>
      </c>
      <c r="J922">
        <v>168</v>
      </c>
      <c r="K922" t="s">
        <v>85</v>
      </c>
      <c r="L922" t="s">
        <v>86</v>
      </c>
      <c r="M922" t="s">
        <v>87</v>
      </c>
      <c r="N922">
        <v>2</v>
      </c>
      <c r="O922" s="1">
        <v>44510.776631944442</v>
      </c>
      <c r="P922" s="1">
        <v>44511.240590277775</v>
      </c>
      <c r="Q922">
        <v>38803</v>
      </c>
      <c r="R922">
        <v>1283</v>
      </c>
      <c r="S922" t="b">
        <v>0</v>
      </c>
      <c r="T922" t="s">
        <v>88</v>
      </c>
      <c r="U922" t="b">
        <v>1</v>
      </c>
      <c r="V922" t="s">
        <v>1625</v>
      </c>
      <c r="W922" s="1">
        <v>44510.787708333337</v>
      </c>
      <c r="X922">
        <v>343</v>
      </c>
      <c r="Y922">
        <v>153</v>
      </c>
      <c r="Z922">
        <v>0</v>
      </c>
      <c r="AA922">
        <v>153</v>
      </c>
      <c r="AB922">
        <v>0</v>
      </c>
      <c r="AC922">
        <v>21</v>
      </c>
      <c r="AD922">
        <v>15</v>
      </c>
      <c r="AE922">
        <v>0</v>
      </c>
      <c r="AF922">
        <v>0</v>
      </c>
      <c r="AG922">
        <v>0</v>
      </c>
      <c r="AH922" t="s">
        <v>99</v>
      </c>
      <c r="AI922" s="1">
        <v>44511.240590277775</v>
      </c>
      <c r="AJ922">
        <v>940</v>
      </c>
      <c r="AK922">
        <v>1</v>
      </c>
      <c r="AL922">
        <v>0</v>
      </c>
      <c r="AM922">
        <v>1</v>
      </c>
      <c r="AN922">
        <v>0</v>
      </c>
      <c r="AO922">
        <v>2</v>
      </c>
      <c r="AP922">
        <v>14</v>
      </c>
      <c r="AQ922">
        <v>0</v>
      </c>
      <c r="AR922">
        <v>0</v>
      </c>
      <c r="AS922">
        <v>0</v>
      </c>
      <c r="AT922" t="s">
        <v>88</v>
      </c>
      <c r="AU922" t="s">
        <v>88</v>
      </c>
      <c r="AV922" t="s">
        <v>88</v>
      </c>
      <c r="AW922" t="s">
        <v>88</v>
      </c>
      <c r="AX922" t="s">
        <v>88</v>
      </c>
      <c r="AY922" t="s">
        <v>88</v>
      </c>
      <c r="AZ922" t="s">
        <v>88</v>
      </c>
      <c r="BA922" t="s">
        <v>88</v>
      </c>
      <c r="BB922" t="s">
        <v>88</v>
      </c>
      <c r="BC922" t="s">
        <v>88</v>
      </c>
      <c r="BD922" t="s">
        <v>88</v>
      </c>
      <c r="BE922" t="s">
        <v>88</v>
      </c>
    </row>
    <row r="923" spans="1:57">
      <c r="A923" t="s">
        <v>2017</v>
      </c>
      <c r="B923" t="s">
        <v>80</v>
      </c>
      <c r="C923" t="s">
        <v>1771</v>
      </c>
      <c r="D923" t="s">
        <v>82</v>
      </c>
      <c r="E923" s="2" t="str">
        <f>HYPERLINK("capsilon://?command=openfolder&amp;siteaddress=FAM.docvelocity-na8.net&amp;folderid=FX54F50AB3-8269-80B1-2938-EFA4F4FB777B","FX21114833")</f>
        <v>FX21114833</v>
      </c>
      <c r="F923" t="s">
        <v>19</v>
      </c>
      <c r="G923" t="s">
        <v>19</v>
      </c>
      <c r="H923" t="s">
        <v>83</v>
      </c>
      <c r="I923" t="s">
        <v>2018</v>
      </c>
      <c r="J923">
        <v>33</v>
      </c>
      <c r="K923" t="s">
        <v>85</v>
      </c>
      <c r="L923" t="s">
        <v>86</v>
      </c>
      <c r="M923" t="s">
        <v>87</v>
      </c>
      <c r="N923">
        <v>2</v>
      </c>
      <c r="O923" s="1">
        <v>44510.782199074078</v>
      </c>
      <c r="P923" s="1">
        <v>44511.336886574078</v>
      </c>
      <c r="Q923">
        <v>47725</v>
      </c>
      <c r="R923">
        <v>200</v>
      </c>
      <c r="S923" t="b">
        <v>0</v>
      </c>
      <c r="T923" t="s">
        <v>88</v>
      </c>
      <c r="U923" t="b">
        <v>0</v>
      </c>
      <c r="V923" t="s">
        <v>186</v>
      </c>
      <c r="W923" s="1">
        <v>44510.808379629627</v>
      </c>
      <c r="X923">
        <v>76</v>
      </c>
      <c r="Y923">
        <v>9</v>
      </c>
      <c r="Z923">
        <v>0</v>
      </c>
      <c r="AA923">
        <v>9</v>
      </c>
      <c r="AB923">
        <v>0</v>
      </c>
      <c r="AC923">
        <v>1</v>
      </c>
      <c r="AD923">
        <v>24</v>
      </c>
      <c r="AE923">
        <v>0</v>
      </c>
      <c r="AF923">
        <v>0</v>
      </c>
      <c r="AG923">
        <v>0</v>
      </c>
      <c r="AH923" t="s">
        <v>106</v>
      </c>
      <c r="AI923" s="1">
        <v>44511.336886574078</v>
      </c>
      <c r="AJ923">
        <v>124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24</v>
      </c>
      <c r="AQ923">
        <v>0</v>
      </c>
      <c r="AR923">
        <v>0</v>
      </c>
      <c r="AS923">
        <v>0</v>
      </c>
      <c r="AT923" t="s">
        <v>88</v>
      </c>
      <c r="AU923" t="s">
        <v>88</v>
      </c>
      <c r="AV923" t="s">
        <v>88</v>
      </c>
      <c r="AW923" t="s">
        <v>88</v>
      </c>
      <c r="AX923" t="s">
        <v>88</v>
      </c>
      <c r="AY923" t="s">
        <v>88</v>
      </c>
      <c r="AZ923" t="s">
        <v>88</v>
      </c>
      <c r="BA923" t="s">
        <v>88</v>
      </c>
      <c r="BB923" t="s">
        <v>88</v>
      </c>
      <c r="BC923" t="s">
        <v>88</v>
      </c>
      <c r="BD923" t="s">
        <v>88</v>
      </c>
      <c r="BE923" t="s">
        <v>88</v>
      </c>
    </row>
    <row r="924" spans="1:57">
      <c r="A924" t="s">
        <v>2019</v>
      </c>
      <c r="B924" t="s">
        <v>80</v>
      </c>
      <c r="C924" t="s">
        <v>2020</v>
      </c>
      <c r="D924" t="s">
        <v>82</v>
      </c>
      <c r="E924" s="2" t="str">
        <f>HYPERLINK("capsilon://?command=openfolder&amp;siteaddress=FAM.docvelocity-na8.net&amp;folderid=FX4F347B0C-8DE2-928D-3836-F2A6C5FC671F","FX21114501")</f>
        <v>FX21114501</v>
      </c>
      <c r="F924" t="s">
        <v>19</v>
      </c>
      <c r="G924" t="s">
        <v>19</v>
      </c>
      <c r="H924" t="s">
        <v>83</v>
      </c>
      <c r="I924" t="s">
        <v>2021</v>
      </c>
      <c r="J924">
        <v>308</v>
      </c>
      <c r="K924" t="s">
        <v>85</v>
      </c>
      <c r="L924" t="s">
        <v>86</v>
      </c>
      <c r="M924" t="s">
        <v>87</v>
      </c>
      <c r="N924">
        <v>1</v>
      </c>
      <c r="O924" s="1">
        <v>44510.787418981483</v>
      </c>
      <c r="P924" s="1">
        <v>44511.209849537037</v>
      </c>
      <c r="Q924">
        <v>33719</v>
      </c>
      <c r="R924">
        <v>2779</v>
      </c>
      <c r="S924" t="b">
        <v>0</v>
      </c>
      <c r="T924" t="s">
        <v>88</v>
      </c>
      <c r="U924" t="b">
        <v>0</v>
      </c>
      <c r="V924" t="s">
        <v>190</v>
      </c>
      <c r="W924" s="1">
        <v>44511.209849537037</v>
      </c>
      <c r="X924">
        <v>2385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308</v>
      </c>
      <c r="AE924">
        <v>0</v>
      </c>
      <c r="AF924">
        <v>0</v>
      </c>
      <c r="AG924">
        <v>16</v>
      </c>
      <c r="AH924" t="s">
        <v>88</v>
      </c>
      <c r="AI924" t="s">
        <v>88</v>
      </c>
      <c r="AJ924" t="s">
        <v>88</v>
      </c>
      <c r="AK924" t="s">
        <v>88</v>
      </c>
      <c r="AL924" t="s">
        <v>88</v>
      </c>
      <c r="AM924" t="s">
        <v>88</v>
      </c>
      <c r="AN924" t="s">
        <v>88</v>
      </c>
      <c r="AO924" t="s">
        <v>88</v>
      </c>
      <c r="AP924" t="s">
        <v>88</v>
      </c>
      <c r="AQ924" t="s">
        <v>88</v>
      </c>
      <c r="AR924" t="s">
        <v>88</v>
      </c>
      <c r="AS924" t="s">
        <v>88</v>
      </c>
      <c r="AT924" t="s">
        <v>88</v>
      </c>
      <c r="AU924" t="s">
        <v>88</v>
      </c>
      <c r="AV924" t="s">
        <v>88</v>
      </c>
      <c r="AW924" t="s">
        <v>88</v>
      </c>
      <c r="AX924" t="s">
        <v>88</v>
      </c>
      <c r="AY924" t="s">
        <v>88</v>
      </c>
      <c r="AZ924" t="s">
        <v>88</v>
      </c>
      <c r="BA924" t="s">
        <v>88</v>
      </c>
      <c r="BB924" t="s">
        <v>88</v>
      </c>
      <c r="BC924" t="s">
        <v>88</v>
      </c>
      <c r="BD924" t="s">
        <v>88</v>
      </c>
      <c r="BE924" t="s">
        <v>88</v>
      </c>
    </row>
    <row r="925" spans="1:57">
      <c r="A925" t="s">
        <v>2022</v>
      </c>
      <c r="B925" t="s">
        <v>80</v>
      </c>
      <c r="C925" t="s">
        <v>2023</v>
      </c>
      <c r="D925" t="s">
        <v>82</v>
      </c>
      <c r="E925" s="2" t="str">
        <f>HYPERLINK("capsilon://?command=openfolder&amp;siteaddress=FAM.docvelocity-na8.net&amp;folderid=FXE61C7E7F-FA56-4093-BC40-761F4A1A1930","FX21114334")</f>
        <v>FX21114334</v>
      </c>
      <c r="F925" t="s">
        <v>19</v>
      </c>
      <c r="G925" t="s">
        <v>19</v>
      </c>
      <c r="H925" t="s">
        <v>83</v>
      </c>
      <c r="I925" t="s">
        <v>2024</v>
      </c>
      <c r="J925">
        <v>122</v>
      </c>
      <c r="K925" t="s">
        <v>85</v>
      </c>
      <c r="L925" t="s">
        <v>86</v>
      </c>
      <c r="M925" t="s">
        <v>87</v>
      </c>
      <c r="N925">
        <v>1</v>
      </c>
      <c r="O925" s="1">
        <v>44510.793715277781</v>
      </c>
      <c r="P925" s="1">
        <v>44511.221944444442</v>
      </c>
      <c r="Q925">
        <v>35994</v>
      </c>
      <c r="R925">
        <v>1005</v>
      </c>
      <c r="S925" t="b">
        <v>0</v>
      </c>
      <c r="T925" t="s">
        <v>88</v>
      </c>
      <c r="U925" t="b">
        <v>0</v>
      </c>
      <c r="V925" t="s">
        <v>190</v>
      </c>
      <c r="W925" s="1">
        <v>44511.221944444442</v>
      </c>
      <c r="X925">
        <v>726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122</v>
      </c>
      <c r="AE925">
        <v>110</v>
      </c>
      <c r="AF925">
        <v>0</v>
      </c>
      <c r="AG925">
        <v>5</v>
      </c>
      <c r="AH925" t="s">
        <v>88</v>
      </c>
      <c r="AI925" t="s">
        <v>88</v>
      </c>
      <c r="AJ925" t="s">
        <v>88</v>
      </c>
      <c r="AK925" t="s">
        <v>88</v>
      </c>
      <c r="AL925" t="s">
        <v>88</v>
      </c>
      <c r="AM925" t="s">
        <v>88</v>
      </c>
      <c r="AN925" t="s">
        <v>88</v>
      </c>
      <c r="AO925" t="s">
        <v>88</v>
      </c>
      <c r="AP925" t="s">
        <v>88</v>
      </c>
      <c r="AQ925" t="s">
        <v>88</v>
      </c>
      <c r="AR925" t="s">
        <v>88</v>
      </c>
      <c r="AS925" t="s">
        <v>88</v>
      </c>
      <c r="AT925" t="s">
        <v>88</v>
      </c>
      <c r="AU925" t="s">
        <v>88</v>
      </c>
      <c r="AV925" t="s">
        <v>88</v>
      </c>
      <c r="AW925" t="s">
        <v>88</v>
      </c>
      <c r="AX925" t="s">
        <v>88</v>
      </c>
      <c r="AY925" t="s">
        <v>88</v>
      </c>
      <c r="AZ925" t="s">
        <v>88</v>
      </c>
      <c r="BA925" t="s">
        <v>88</v>
      </c>
      <c r="BB925" t="s">
        <v>88</v>
      </c>
      <c r="BC925" t="s">
        <v>88</v>
      </c>
      <c r="BD925" t="s">
        <v>88</v>
      </c>
      <c r="BE925" t="s">
        <v>88</v>
      </c>
    </row>
    <row r="926" spans="1:57">
      <c r="A926" t="s">
        <v>2025</v>
      </c>
      <c r="B926" t="s">
        <v>80</v>
      </c>
      <c r="C926" t="s">
        <v>2026</v>
      </c>
      <c r="D926" t="s">
        <v>82</v>
      </c>
      <c r="E926" s="2" t="str">
        <f>HYPERLINK("capsilon://?command=openfolder&amp;siteaddress=FAM.docvelocity-na8.net&amp;folderid=FX4169A7EB-DAD6-54DB-BACA-99334A079861","FX21115024")</f>
        <v>FX21115024</v>
      </c>
      <c r="F926" t="s">
        <v>19</v>
      </c>
      <c r="G926" t="s">
        <v>19</v>
      </c>
      <c r="H926" t="s">
        <v>83</v>
      </c>
      <c r="I926" t="s">
        <v>2027</v>
      </c>
      <c r="J926">
        <v>116</v>
      </c>
      <c r="K926" t="s">
        <v>85</v>
      </c>
      <c r="L926" t="s">
        <v>86</v>
      </c>
      <c r="M926" t="s">
        <v>87</v>
      </c>
      <c r="N926">
        <v>2</v>
      </c>
      <c r="O926" s="1">
        <v>44510.794548611113</v>
      </c>
      <c r="P926" s="1">
        <v>44511.344270833331</v>
      </c>
      <c r="Q926">
        <v>46695</v>
      </c>
      <c r="R926">
        <v>801</v>
      </c>
      <c r="S926" t="b">
        <v>0</v>
      </c>
      <c r="T926" t="s">
        <v>88</v>
      </c>
      <c r="U926" t="b">
        <v>0</v>
      </c>
      <c r="V926" t="s">
        <v>1625</v>
      </c>
      <c r="W926" s="1">
        <v>44510.81050925926</v>
      </c>
      <c r="X926">
        <v>159</v>
      </c>
      <c r="Y926">
        <v>106</v>
      </c>
      <c r="Z926">
        <v>0</v>
      </c>
      <c r="AA926">
        <v>106</v>
      </c>
      <c r="AB926">
        <v>0</v>
      </c>
      <c r="AC926">
        <v>1</v>
      </c>
      <c r="AD926">
        <v>10</v>
      </c>
      <c r="AE926">
        <v>0</v>
      </c>
      <c r="AF926">
        <v>0</v>
      </c>
      <c r="AG926">
        <v>0</v>
      </c>
      <c r="AH926" t="s">
        <v>106</v>
      </c>
      <c r="AI926" s="1">
        <v>44511.344270833331</v>
      </c>
      <c r="AJ926">
        <v>637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10</v>
      </c>
      <c r="AQ926">
        <v>0</v>
      </c>
      <c r="AR926">
        <v>0</v>
      </c>
      <c r="AS926">
        <v>0</v>
      </c>
      <c r="AT926" t="s">
        <v>88</v>
      </c>
      <c r="AU926" t="s">
        <v>88</v>
      </c>
      <c r="AV926" t="s">
        <v>88</v>
      </c>
      <c r="AW926" t="s">
        <v>88</v>
      </c>
      <c r="AX926" t="s">
        <v>88</v>
      </c>
      <c r="AY926" t="s">
        <v>88</v>
      </c>
      <c r="AZ926" t="s">
        <v>88</v>
      </c>
      <c r="BA926" t="s">
        <v>88</v>
      </c>
      <c r="BB926" t="s">
        <v>88</v>
      </c>
      <c r="BC926" t="s">
        <v>88</v>
      </c>
      <c r="BD926" t="s">
        <v>88</v>
      </c>
      <c r="BE926" t="s">
        <v>88</v>
      </c>
    </row>
    <row r="927" spans="1:57">
      <c r="A927" t="s">
        <v>2028</v>
      </c>
      <c r="B927" t="s">
        <v>80</v>
      </c>
      <c r="C927" t="s">
        <v>2026</v>
      </c>
      <c r="D927" t="s">
        <v>82</v>
      </c>
      <c r="E927" s="2" t="str">
        <f>HYPERLINK("capsilon://?command=openfolder&amp;siteaddress=FAM.docvelocity-na8.net&amp;folderid=FX4169A7EB-DAD6-54DB-BACA-99334A079861","FX21115024")</f>
        <v>FX21115024</v>
      </c>
      <c r="F927" t="s">
        <v>19</v>
      </c>
      <c r="G927" t="s">
        <v>19</v>
      </c>
      <c r="H927" t="s">
        <v>83</v>
      </c>
      <c r="I927" t="s">
        <v>2029</v>
      </c>
      <c r="J927">
        <v>116</v>
      </c>
      <c r="K927" t="s">
        <v>85</v>
      </c>
      <c r="L927" t="s">
        <v>86</v>
      </c>
      <c r="M927" t="s">
        <v>87</v>
      </c>
      <c r="N927">
        <v>2</v>
      </c>
      <c r="O927" s="1">
        <v>44510.794583333336</v>
      </c>
      <c r="P927" s="1">
        <v>44511.348333333335</v>
      </c>
      <c r="Q927">
        <v>46719</v>
      </c>
      <c r="R927">
        <v>1125</v>
      </c>
      <c r="S927" t="b">
        <v>0</v>
      </c>
      <c r="T927" t="s">
        <v>88</v>
      </c>
      <c r="U927" t="b">
        <v>0</v>
      </c>
      <c r="V927" t="s">
        <v>186</v>
      </c>
      <c r="W927" s="1">
        <v>44510.812615740739</v>
      </c>
      <c r="X927">
        <v>302</v>
      </c>
      <c r="Y927">
        <v>106</v>
      </c>
      <c r="Z927">
        <v>0</v>
      </c>
      <c r="AA927">
        <v>106</v>
      </c>
      <c r="AB927">
        <v>0</v>
      </c>
      <c r="AC927">
        <v>2</v>
      </c>
      <c r="AD927">
        <v>10</v>
      </c>
      <c r="AE927">
        <v>0</v>
      </c>
      <c r="AF927">
        <v>0</v>
      </c>
      <c r="AG927">
        <v>0</v>
      </c>
      <c r="AH927" t="s">
        <v>90</v>
      </c>
      <c r="AI927" s="1">
        <v>44511.348333333335</v>
      </c>
      <c r="AJ927">
        <v>823</v>
      </c>
      <c r="AK927">
        <v>6</v>
      </c>
      <c r="AL927">
        <v>0</v>
      </c>
      <c r="AM927">
        <v>6</v>
      </c>
      <c r="AN927">
        <v>0</v>
      </c>
      <c r="AO927">
        <v>6</v>
      </c>
      <c r="AP927">
        <v>4</v>
      </c>
      <c r="AQ927">
        <v>0</v>
      </c>
      <c r="AR927">
        <v>0</v>
      </c>
      <c r="AS927">
        <v>0</v>
      </c>
      <c r="AT927" t="s">
        <v>88</v>
      </c>
      <c r="AU927" t="s">
        <v>88</v>
      </c>
      <c r="AV927" t="s">
        <v>88</v>
      </c>
      <c r="AW927" t="s">
        <v>88</v>
      </c>
      <c r="AX927" t="s">
        <v>88</v>
      </c>
      <c r="AY927" t="s">
        <v>88</v>
      </c>
      <c r="AZ927" t="s">
        <v>88</v>
      </c>
      <c r="BA927" t="s">
        <v>88</v>
      </c>
      <c r="BB927" t="s">
        <v>88</v>
      </c>
      <c r="BC927" t="s">
        <v>88</v>
      </c>
      <c r="BD927" t="s">
        <v>88</v>
      </c>
      <c r="BE927" t="s">
        <v>88</v>
      </c>
    </row>
    <row r="928" spans="1:57">
      <c r="A928" t="s">
        <v>2030</v>
      </c>
      <c r="B928" t="s">
        <v>80</v>
      </c>
      <c r="C928" t="s">
        <v>2026</v>
      </c>
      <c r="D928" t="s">
        <v>82</v>
      </c>
      <c r="E928" s="2" t="str">
        <f>HYPERLINK("capsilon://?command=openfolder&amp;siteaddress=FAM.docvelocity-na8.net&amp;folderid=FX4169A7EB-DAD6-54DB-BACA-99334A079861","FX21115024")</f>
        <v>FX21115024</v>
      </c>
      <c r="F928" t="s">
        <v>19</v>
      </c>
      <c r="G928" t="s">
        <v>19</v>
      </c>
      <c r="H928" t="s">
        <v>83</v>
      </c>
      <c r="I928" t="s">
        <v>2031</v>
      </c>
      <c r="J928">
        <v>28</v>
      </c>
      <c r="K928" t="s">
        <v>85</v>
      </c>
      <c r="L928" t="s">
        <v>86</v>
      </c>
      <c r="M928" t="s">
        <v>87</v>
      </c>
      <c r="N928">
        <v>2</v>
      </c>
      <c r="O928" s="1">
        <v>44510.794895833336</v>
      </c>
      <c r="P928" s="1">
        <v>44511.347453703704</v>
      </c>
      <c r="Q928">
        <v>47352</v>
      </c>
      <c r="R928">
        <v>389</v>
      </c>
      <c r="S928" t="b">
        <v>0</v>
      </c>
      <c r="T928" t="s">
        <v>88</v>
      </c>
      <c r="U928" t="b">
        <v>0</v>
      </c>
      <c r="V928" t="s">
        <v>1625</v>
      </c>
      <c r="W928" s="1">
        <v>44510.811851851853</v>
      </c>
      <c r="X928">
        <v>115</v>
      </c>
      <c r="Y928">
        <v>21</v>
      </c>
      <c r="Z928">
        <v>0</v>
      </c>
      <c r="AA928">
        <v>21</v>
      </c>
      <c r="AB928">
        <v>0</v>
      </c>
      <c r="AC928">
        <v>0</v>
      </c>
      <c r="AD928">
        <v>7</v>
      </c>
      <c r="AE928">
        <v>0</v>
      </c>
      <c r="AF928">
        <v>0</v>
      </c>
      <c r="AG928">
        <v>0</v>
      </c>
      <c r="AH928" t="s">
        <v>106</v>
      </c>
      <c r="AI928" s="1">
        <v>44511.347453703704</v>
      </c>
      <c r="AJ928">
        <v>274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7</v>
      </c>
      <c r="AQ928">
        <v>0</v>
      </c>
      <c r="AR928">
        <v>0</v>
      </c>
      <c r="AS928">
        <v>0</v>
      </c>
      <c r="AT928" t="s">
        <v>88</v>
      </c>
      <c r="AU928" t="s">
        <v>88</v>
      </c>
      <c r="AV928" t="s">
        <v>88</v>
      </c>
      <c r="AW928" t="s">
        <v>88</v>
      </c>
      <c r="AX928" t="s">
        <v>88</v>
      </c>
      <c r="AY928" t="s">
        <v>88</v>
      </c>
      <c r="AZ928" t="s">
        <v>88</v>
      </c>
      <c r="BA928" t="s">
        <v>88</v>
      </c>
      <c r="BB928" t="s">
        <v>88</v>
      </c>
      <c r="BC928" t="s">
        <v>88</v>
      </c>
      <c r="BD928" t="s">
        <v>88</v>
      </c>
      <c r="BE928" t="s">
        <v>88</v>
      </c>
    </row>
    <row r="929" spans="1:57">
      <c r="A929" t="s">
        <v>2032</v>
      </c>
      <c r="B929" t="s">
        <v>80</v>
      </c>
      <c r="C929" t="s">
        <v>2026</v>
      </c>
      <c r="D929" t="s">
        <v>82</v>
      </c>
      <c r="E929" s="2" t="str">
        <f>HYPERLINK("capsilon://?command=openfolder&amp;siteaddress=FAM.docvelocity-na8.net&amp;folderid=FX4169A7EB-DAD6-54DB-BACA-99334A079861","FX21115024")</f>
        <v>FX21115024</v>
      </c>
      <c r="F929" t="s">
        <v>19</v>
      </c>
      <c r="G929" t="s">
        <v>19</v>
      </c>
      <c r="H929" t="s">
        <v>83</v>
      </c>
      <c r="I929" t="s">
        <v>2033</v>
      </c>
      <c r="J929">
        <v>28</v>
      </c>
      <c r="K929" t="s">
        <v>85</v>
      </c>
      <c r="L929" t="s">
        <v>86</v>
      </c>
      <c r="M929" t="s">
        <v>87</v>
      </c>
      <c r="N929">
        <v>2</v>
      </c>
      <c r="O929" s="1">
        <v>44510.795011574075</v>
      </c>
      <c r="P929" s="1">
        <v>44511.351655092592</v>
      </c>
      <c r="Q929">
        <v>47977</v>
      </c>
      <c r="R929">
        <v>117</v>
      </c>
      <c r="S929" t="b">
        <v>0</v>
      </c>
      <c r="T929" t="s">
        <v>88</v>
      </c>
      <c r="U929" t="b">
        <v>0</v>
      </c>
      <c r="V929" t="s">
        <v>1625</v>
      </c>
      <c r="W929" s="1">
        <v>44510.812569444446</v>
      </c>
      <c r="X929">
        <v>62</v>
      </c>
      <c r="Y929">
        <v>0</v>
      </c>
      <c r="Z929">
        <v>0</v>
      </c>
      <c r="AA929">
        <v>0</v>
      </c>
      <c r="AB929">
        <v>21</v>
      </c>
      <c r="AC929">
        <v>0</v>
      </c>
      <c r="AD929">
        <v>28</v>
      </c>
      <c r="AE929">
        <v>0</v>
      </c>
      <c r="AF929">
        <v>0</v>
      </c>
      <c r="AG929">
        <v>0</v>
      </c>
      <c r="AH929" t="s">
        <v>99</v>
      </c>
      <c r="AI929" s="1">
        <v>44511.351655092592</v>
      </c>
      <c r="AJ929">
        <v>55</v>
      </c>
      <c r="AK929">
        <v>0</v>
      </c>
      <c r="AL929">
        <v>0</v>
      </c>
      <c r="AM929">
        <v>0</v>
      </c>
      <c r="AN929">
        <v>21</v>
      </c>
      <c r="AO929">
        <v>0</v>
      </c>
      <c r="AP929">
        <v>28</v>
      </c>
      <c r="AQ929">
        <v>0</v>
      </c>
      <c r="AR929">
        <v>0</v>
      </c>
      <c r="AS929">
        <v>0</v>
      </c>
      <c r="AT929" t="s">
        <v>88</v>
      </c>
      <c r="AU929" t="s">
        <v>88</v>
      </c>
      <c r="AV929" t="s">
        <v>88</v>
      </c>
      <c r="AW929" t="s">
        <v>88</v>
      </c>
      <c r="AX929" t="s">
        <v>88</v>
      </c>
      <c r="AY929" t="s">
        <v>88</v>
      </c>
      <c r="AZ929" t="s">
        <v>88</v>
      </c>
      <c r="BA929" t="s">
        <v>88</v>
      </c>
      <c r="BB929" t="s">
        <v>88</v>
      </c>
      <c r="BC929" t="s">
        <v>88</v>
      </c>
      <c r="BD929" t="s">
        <v>88</v>
      </c>
      <c r="BE929" t="s">
        <v>88</v>
      </c>
    </row>
    <row r="930" spans="1:57">
      <c r="A930" t="s">
        <v>2034</v>
      </c>
      <c r="B930" t="s">
        <v>80</v>
      </c>
      <c r="C930" t="s">
        <v>2026</v>
      </c>
      <c r="D930" t="s">
        <v>82</v>
      </c>
      <c r="E930" s="2" t="str">
        <f>HYPERLINK("capsilon://?command=openfolder&amp;siteaddress=FAM.docvelocity-na8.net&amp;folderid=FX4169A7EB-DAD6-54DB-BACA-99334A079861","FX21115024")</f>
        <v>FX21115024</v>
      </c>
      <c r="F930" t="s">
        <v>19</v>
      </c>
      <c r="G930" t="s">
        <v>19</v>
      </c>
      <c r="H930" t="s">
        <v>83</v>
      </c>
      <c r="I930" t="s">
        <v>2035</v>
      </c>
      <c r="J930">
        <v>28</v>
      </c>
      <c r="K930" t="s">
        <v>85</v>
      </c>
      <c r="L930" t="s">
        <v>86</v>
      </c>
      <c r="M930" t="s">
        <v>87</v>
      </c>
      <c r="N930">
        <v>2</v>
      </c>
      <c r="O930" s="1">
        <v>44510.795219907406</v>
      </c>
      <c r="P930" s="1">
        <v>44511.354988425926</v>
      </c>
      <c r="Q930">
        <v>48033</v>
      </c>
      <c r="R930">
        <v>331</v>
      </c>
      <c r="S930" t="b">
        <v>0</v>
      </c>
      <c r="T930" t="s">
        <v>88</v>
      </c>
      <c r="U930" t="b">
        <v>0</v>
      </c>
      <c r="V930" t="s">
        <v>1625</v>
      </c>
      <c r="W930" s="1">
        <v>44510.813078703701</v>
      </c>
      <c r="X930">
        <v>43</v>
      </c>
      <c r="Y930">
        <v>21</v>
      </c>
      <c r="Z930">
        <v>0</v>
      </c>
      <c r="AA930">
        <v>21</v>
      </c>
      <c r="AB930">
        <v>0</v>
      </c>
      <c r="AC930">
        <v>0</v>
      </c>
      <c r="AD930">
        <v>7</v>
      </c>
      <c r="AE930">
        <v>0</v>
      </c>
      <c r="AF930">
        <v>0</v>
      </c>
      <c r="AG930">
        <v>0</v>
      </c>
      <c r="AH930" t="s">
        <v>99</v>
      </c>
      <c r="AI930" s="1">
        <v>44511.354988425926</v>
      </c>
      <c r="AJ930">
        <v>288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7</v>
      </c>
      <c r="AQ930">
        <v>0</v>
      </c>
      <c r="AR930">
        <v>0</v>
      </c>
      <c r="AS930">
        <v>0</v>
      </c>
      <c r="AT930" t="s">
        <v>88</v>
      </c>
      <c r="AU930" t="s">
        <v>88</v>
      </c>
      <c r="AV930" t="s">
        <v>88</v>
      </c>
      <c r="AW930" t="s">
        <v>88</v>
      </c>
      <c r="AX930" t="s">
        <v>88</v>
      </c>
      <c r="AY930" t="s">
        <v>88</v>
      </c>
      <c r="AZ930" t="s">
        <v>88</v>
      </c>
      <c r="BA930" t="s">
        <v>88</v>
      </c>
      <c r="BB930" t="s">
        <v>88</v>
      </c>
      <c r="BC930" t="s">
        <v>88</v>
      </c>
      <c r="BD930" t="s">
        <v>88</v>
      </c>
      <c r="BE930" t="s">
        <v>88</v>
      </c>
    </row>
    <row r="931" spans="1:57">
      <c r="A931" t="s">
        <v>2036</v>
      </c>
      <c r="B931" t="s">
        <v>80</v>
      </c>
      <c r="C931" t="s">
        <v>2023</v>
      </c>
      <c r="D931" t="s">
        <v>82</v>
      </c>
      <c r="E931" s="2" t="str">
        <f>HYPERLINK("capsilon://?command=openfolder&amp;siteaddress=FAM.docvelocity-na8.net&amp;folderid=FXE61C7E7F-FA56-4093-BC40-761F4A1A1930","FX21114334")</f>
        <v>FX21114334</v>
      </c>
      <c r="F931" t="s">
        <v>19</v>
      </c>
      <c r="G931" t="s">
        <v>19</v>
      </c>
      <c r="H931" t="s">
        <v>83</v>
      </c>
      <c r="I931" t="s">
        <v>2037</v>
      </c>
      <c r="J931">
        <v>157</v>
      </c>
      <c r="K931" t="s">
        <v>85</v>
      </c>
      <c r="L931" t="s">
        <v>86</v>
      </c>
      <c r="M931" t="s">
        <v>87</v>
      </c>
      <c r="N931">
        <v>1</v>
      </c>
      <c r="O931" s="1">
        <v>44510.795405092591</v>
      </c>
      <c r="P931" s="1">
        <v>44511.227858796294</v>
      </c>
      <c r="Q931">
        <v>36635</v>
      </c>
      <c r="R931">
        <v>729</v>
      </c>
      <c r="S931" t="b">
        <v>0</v>
      </c>
      <c r="T931" t="s">
        <v>88</v>
      </c>
      <c r="U931" t="b">
        <v>0</v>
      </c>
      <c r="V931" t="s">
        <v>190</v>
      </c>
      <c r="W931" s="1">
        <v>44511.227858796294</v>
      </c>
      <c r="X931">
        <v>511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157</v>
      </c>
      <c r="AE931">
        <v>0</v>
      </c>
      <c r="AF931">
        <v>0</v>
      </c>
      <c r="AG931">
        <v>7</v>
      </c>
      <c r="AH931" t="s">
        <v>88</v>
      </c>
      <c r="AI931" t="s">
        <v>88</v>
      </c>
      <c r="AJ931" t="s">
        <v>88</v>
      </c>
      <c r="AK931" t="s">
        <v>88</v>
      </c>
      <c r="AL931" t="s">
        <v>88</v>
      </c>
      <c r="AM931" t="s">
        <v>88</v>
      </c>
      <c r="AN931" t="s">
        <v>88</v>
      </c>
      <c r="AO931" t="s">
        <v>88</v>
      </c>
      <c r="AP931" t="s">
        <v>88</v>
      </c>
      <c r="AQ931" t="s">
        <v>88</v>
      </c>
      <c r="AR931" t="s">
        <v>88</v>
      </c>
      <c r="AS931" t="s">
        <v>88</v>
      </c>
      <c r="AT931" t="s">
        <v>88</v>
      </c>
      <c r="AU931" t="s">
        <v>88</v>
      </c>
      <c r="AV931" t="s">
        <v>88</v>
      </c>
      <c r="AW931" t="s">
        <v>88</v>
      </c>
      <c r="AX931" t="s">
        <v>88</v>
      </c>
      <c r="AY931" t="s">
        <v>88</v>
      </c>
      <c r="AZ931" t="s">
        <v>88</v>
      </c>
      <c r="BA931" t="s">
        <v>88</v>
      </c>
      <c r="BB931" t="s">
        <v>88</v>
      </c>
      <c r="BC931" t="s">
        <v>88</v>
      </c>
      <c r="BD931" t="s">
        <v>88</v>
      </c>
      <c r="BE931" t="s">
        <v>88</v>
      </c>
    </row>
    <row r="932" spans="1:57">
      <c r="A932" t="s">
        <v>2038</v>
      </c>
      <c r="B932" t="s">
        <v>80</v>
      </c>
      <c r="C932" t="s">
        <v>2039</v>
      </c>
      <c r="D932" t="s">
        <v>82</v>
      </c>
      <c r="E932" s="2" t="str">
        <f>HYPERLINK("capsilon://?command=openfolder&amp;siteaddress=FAM.docvelocity-na8.net&amp;folderid=FXB6B629A5-A998-37BC-400E-4CC1F1199BF5","FX21114208")</f>
        <v>FX21114208</v>
      </c>
      <c r="F932" t="s">
        <v>19</v>
      </c>
      <c r="G932" t="s">
        <v>19</v>
      </c>
      <c r="H932" t="s">
        <v>83</v>
      </c>
      <c r="I932" t="s">
        <v>2040</v>
      </c>
      <c r="J932">
        <v>195</v>
      </c>
      <c r="K932" t="s">
        <v>85</v>
      </c>
      <c r="L932" t="s">
        <v>86</v>
      </c>
      <c r="M932" t="s">
        <v>87</v>
      </c>
      <c r="N932">
        <v>1</v>
      </c>
      <c r="O932" s="1">
        <v>44510.799733796295</v>
      </c>
      <c r="P932" s="1">
        <v>44511.240844907406</v>
      </c>
      <c r="Q932">
        <v>36771</v>
      </c>
      <c r="R932">
        <v>1341</v>
      </c>
      <c r="S932" t="b">
        <v>0</v>
      </c>
      <c r="T932" t="s">
        <v>88</v>
      </c>
      <c r="U932" t="b">
        <v>0</v>
      </c>
      <c r="V932" t="s">
        <v>190</v>
      </c>
      <c r="W932" s="1">
        <v>44511.240844907406</v>
      </c>
      <c r="X932">
        <v>1121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195</v>
      </c>
      <c r="AE932">
        <v>176</v>
      </c>
      <c r="AF932">
        <v>0</v>
      </c>
      <c r="AG932">
        <v>14</v>
      </c>
      <c r="AH932" t="s">
        <v>88</v>
      </c>
      <c r="AI932" t="s">
        <v>88</v>
      </c>
      <c r="AJ932" t="s">
        <v>88</v>
      </c>
      <c r="AK932" t="s">
        <v>88</v>
      </c>
      <c r="AL932" t="s">
        <v>88</v>
      </c>
      <c r="AM932" t="s">
        <v>88</v>
      </c>
      <c r="AN932" t="s">
        <v>88</v>
      </c>
      <c r="AO932" t="s">
        <v>88</v>
      </c>
      <c r="AP932" t="s">
        <v>88</v>
      </c>
      <c r="AQ932" t="s">
        <v>88</v>
      </c>
      <c r="AR932" t="s">
        <v>88</v>
      </c>
      <c r="AS932" t="s">
        <v>88</v>
      </c>
      <c r="AT932" t="s">
        <v>88</v>
      </c>
      <c r="AU932" t="s">
        <v>88</v>
      </c>
      <c r="AV932" t="s">
        <v>88</v>
      </c>
      <c r="AW932" t="s">
        <v>88</v>
      </c>
      <c r="AX932" t="s">
        <v>88</v>
      </c>
      <c r="AY932" t="s">
        <v>88</v>
      </c>
      <c r="AZ932" t="s">
        <v>88</v>
      </c>
      <c r="BA932" t="s">
        <v>88</v>
      </c>
      <c r="BB932" t="s">
        <v>88</v>
      </c>
      <c r="BC932" t="s">
        <v>88</v>
      </c>
      <c r="BD932" t="s">
        <v>88</v>
      </c>
      <c r="BE932" t="s">
        <v>88</v>
      </c>
    </row>
    <row r="933" spans="1:57">
      <c r="A933" t="s">
        <v>2041</v>
      </c>
      <c r="B933" t="s">
        <v>80</v>
      </c>
      <c r="C933" t="s">
        <v>2042</v>
      </c>
      <c r="D933" t="s">
        <v>82</v>
      </c>
      <c r="E933" s="2" t="str">
        <f>HYPERLINK("capsilon://?command=openfolder&amp;siteaddress=FAM.docvelocity-na8.net&amp;folderid=FX5E684337-A19B-34BF-A2A3-5F6BBACFE47F","FX21114392")</f>
        <v>FX21114392</v>
      </c>
      <c r="F933" t="s">
        <v>19</v>
      </c>
      <c r="G933" t="s">
        <v>19</v>
      </c>
      <c r="H933" t="s">
        <v>83</v>
      </c>
      <c r="I933" t="s">
        <v>2043</v>
      </c>
      <c r="J933">
        <v>41</v>
      </c>
      <c r="K933" t="s">
        <v>85</v>
      </c>
      <c r="L933" t="s">
        <v>86</v>
      </c>
      <c r="M933" t="s">
        <v>87</v>
      </c>
      <c r="N933">
        <v>2</v>
      </c>
      <c r="O933" s="1">
        <v>44510.80190972222</v>
      </c>
      <c r="P933" s="1">
        <v>44511.359942129631</v>
      </c>
      <c r="Q933">
        <v>47574</v>
      </c>
      <c r="R933">
        <v>640</v>
      </c>
      <c r="S933" t="b">
        <v>0</v>
      </c>
      <c r="T933" t="s">
        <v>88</v>
      </c>
      <c r="U933" t="b">
        <v>0</v>
      </c>
      <c r="V933" t="s">
        <v>186</v>
      </c>
      <c r="W933" s="1">
        <v>44510.815740740742</v>
      </c>
      <c r="X933">
        <v>213</v>
      </c>
      <c r="Y933">
        <v>36</v>
      </c>
      <c r="Z933">
        <v>0</v>
      </c>
      <c r="AA933">
        <v>36</v>
      </c>
      <c r="AB933">
        <v>0</v>
      </c>
      <c r="AC933">
        <v>1</v>
      </c>
      <c r="AD933">
        <v>5</v>
      </c>
      <c r="AE933">
        <v>0</v>
      </c>
      <c r="AF933">
        <v>0</v>
      </c>
      <c r="AG933">
        <v>0</v>
      </c>
      <c r="AH933" t="s">
        <v>90</v>
      </c>
      <c r="AI933" s="1">
        <v>44511.359942129631</v>
      </c>
      <c r="AJ933">
        <v>427</v>
      </c>
      <c r="AK933">
        <v>1</v>
      </c>
      <c r="AL933">
        <v>0</v>
      </c>
      <c r="AM933">
        <v>1</v>
      </c>
      <c r="AN933">
        <v>0</v>
      </c>
      <c r="AO933">
        <v>1</v>
      </c>
      <c r="AP933">
        <v>4</v>
      </c>
      <c r="AQ933">
        <v>0</v>
      </c>
      <c r="AR933">
        <v>0</v>
      </c>
      <c r="AS933">
        <v>0</v>
      </c>
      <c r="AT933" t="s">
        <v>88</v>
      </c>
      <c r="AU933" t="s">
        <v>88</v>
      </c>
      <c r="AV933" t="s">
        <v>88</v>
      </c>
      <c r="AW933" t="s">
        <v>88</v>
      </c>
      <c r="AX933" t="s">
        <v>88</v>
      </c>
      <c r="AY933" t="s">
        <v>88</v>
      </c>
      <c r="AZ933" t="s">
        <v>88</v>
      </c>
      <c r="BA933" t="s">
        <v>88</v>
      </c>
      <c r="BB933" t="s">
        <v>88</v>
      </c>
      <c r="BC933" t="s">
        <v>88</v>
      </c>
      <c r="BD933" t="s">
        <v>88</v>
      </c>
      <c r="BE933" t="s">
        <v>88</v>
      </c>
    </row>
    <row r="934" spans="1:57">
      <c r="A934" t="s">
        <v>2044</v>
      </c>
      <c r="B934" t="s">
        <v>80</v>
      </c>
      <c r="C934" t="s">
        <v>2042</v>
      </c>
      <c r="D934" t="s">
        <v>82</v>
      </c>
      <c r="E934" s="2" t="str">
        <f>HYPERLINK("capsilon://?command=openfolder&amp;siteaddress=FAM.docvelocity-na8.net&amp;folderid=FX5E684337-A19B-34BF-A2A3-5F6BBACFE47F","FX21114392")</f>
        <v>FX21114392</v>
      </c>
      <c r="F934" t="s">
        <v>19</v>
      </c>
      <c r="G934" t="s">
        <v>19</v>
      </c>
      <c r="H934" t="s">
        <v>83</v>
      </c>
      <c r="I934" t="s">
        <v>2045</v>
      </c>
      <c r="J934">
        <v>69</v>
      </c>
      <c r="K934" t="s">
        <v>85</v>
      </c>
      <c r="L934" t="s">
        <v>86</v>
      </c>
      <c r="M934" t="s">
        <v>87</v>
      </c>
      <c r="N934">
        <v>2</v>
      </c>
      <c r="O934" s="1">
        <v>44510.802025462966</v>
      </c>
      <c r="P934" s="1">
        <v>44511.361307870371</v>
      </c>
      <c r="Q934">
        <v>47674</v>
      </c>
      <c r="R934">
        <v>648</v>
      </c>
      <c r="S934" t="b">
        <v>0</v>
      </c>
      <c r="T934" t="s">
        <v>88</v>
      </c>
      <c r="U934" t="b">
        <v>0</v>
      </c>
      <c r="V934" t="s">
        <v>1625</v>
      </c>
      <c r="W934" s="1">
        <v>44510.815162037034</v>
      </c>
      <c r="X934">
        <v>103</v>
      </c>
      <c r="Y934">
        <v>64</v>
      </c>
      <c r="Z934">
        <v>0</v>
      </c>
      <c r="AA934">
        <v>64</v>
      </c>
      <c r="AB934">
        <v>0</v>
      </c>
      <c r="AC934">
        <v>2</v>
      </c>
      <c r="AD934">
        <v>5</v>
      </c>
      <c r="AE934">
        <v>0</v>
      </c>
      <c r="AF934">
        <v>0</v>
      </c>
      <c r="AG934">
        <v>0</v>
      </c>
      <c r="AH934" t="s">
        <v>99</v>
      </c>
      <c r="AI934" s="1">
        <v>44511.361307870371</v>
      </c>
      <c r="AJ934">
        <v>545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5</v>
      </c>
      <c r="AQ934">
        <v>0</v>
      </c>
      <c r="AR934">
        <v>0</v>
      </c>
      <c r="AS934">
        <v>0</v>
      </c>
      <c r="AT934" t="s">
        <v>88</v>
      </c>
      <c r="AU934" t="s">
        <v>88</v>
      </c>
      <c r="AV934" t="s">
        <v>88</v>
      </c>
      <c r="AW934" t="s">
        <v>88</v>
      </c>
      <c r="AX934" t="s">
        <v>88</v>
      </c>
      <c r="AY934" t="s">
        <v>88</v>
      </c>
      <c r="AZ934" t="s">
        <v>88</v>
      </c>
      <c r="BA934" t="s">
        <v>88</v>
      </c>
      <c r="BB934" t="s">
        <v>88</v>
      </c>
      <c r="BC934" t="s">
        <v>88</v>
      </c>
      <c r="BD934" t="s">
        <v>88</v>
      </c>
      <c r="BE934" t="s">
        <v>88</v>
      </c>
    </row>
    <row r="935" spans="1:57">
      <c r="A935" t="s">
        <v>2046</v>
      </c>
      <c r="B935" t="s">
        <v>80</v>
      </c>
      <c r="C935" t="s">
        <v>2042</v>
      </c>
      <c r="D935" t="s">
        <v>82</v>
      </c>
      <c r="E935" s="2" t="str">
        <f>HYPERLINK("capsilon://?command=openfolder&amp;siteaddress=FAM.docvelocity-na8.net&amp;folderid=FX5E684337-A19B-34BF-A2A3-5F6BBACFE47F","FX21114392")</f>
        <v>FX21114392</v>
      </c>
      <c r="F935" t="s">
        <v>19</v>
      </c>
      <c r="G935" t="s">
        <v>19</v>
      </c>
      <c r="H935" t="s">
        <v>83</v>
      </c>
      <c r="I935" t="s">
        <v>2047</v>
      </c>
      <c r="J935">
        <v>69</v>
      </c>
      <c r="K935" t="s">
        <v>85</v>
      </c>
      <c r="L935" t="s">
        <v>86</v>
      </c>
      <c r="M935" t="s">
        <v>87</v>
      </c>
      <c r="N935">
        <v>2</v>
      </c>
      <c r="O935" s="1">
        <v>44510.802118055559</v>
      </c>
      <c r="P935" s="1">
        <v>44511.412731481483</v>
      </c>
      <c r="Q935">
        <v>52184</v>
      </c>
      <c r="R935">
        <v>573</v>
      </c>
      <c r="S935" t="b">
        <v>0</v>
      </c>
      <c r="T935" t="s">
        <v>88</v>
      </c>
      <c r="U935" t="b">
        <v>0</v>
      </c>
      <c r="V935" t="s">
        <v>1625</v>
      </c>
      <c r="W935" s="1">
        <v>44510.816006944442</v>
      </c>
      <c r="X935">
        <v>72</v>
      </c>
      <c r="Y935">
        <v>64</v>
      </c>
      <c r="Z935">
        <v>0</v>
      </c>
      <c r="AA935">
        <v>64</v>
      </c>
      <c r="AB935">
        <v>0</v>
      </c>
      <c r="AC935">
        <v>2</v>
      </c>
      <c r="AD935">
        <v>5</v>
      </c>
      <c r="AE935">
        <v>0</v>
      </c>
      <c r="AF935">
        <v>0</v>
      </c>
      <c r="AG935">
        <v>0</v>
      </c>
      <c r="AH935" t="s">
        <v>99</v>
      </c>
      <c r="AI935" s="1">
        <v>44511.412731481483</v>
      </c>
      <c r="AJ935">
        <v>501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5</v>
      </c>
      <c r="AQ935">
        <v>0</v>
      </c>
      <c r="AR935">
        <v>0</v>
      </c>
      <c r="AS935">
        <v>0</v>
      </c>
      <c r="AT935" t="s">
        <v>88</v>
      </c>
      <c r="AU935" t="s">
        <v>88</v>
      </c>
      <c r="AV935" t="s">
        <v>88</v>
      </c>
      <c r="AW935" t="s">
        <v>88</v>
      </c>
      <c r="AX935" t="s">
        <v>88</v>
      </c>
      <c r="AY935" t="s">
        <v>88</v>
      </c>
      <c r="AZ935" t="s">
        <v>88</v>
      </c>
      <c r="BA935" t="s">
        <v>88</v>
      </c>
      <c r="BB935" t="s">
        <v>88</v>
      </c>
      <c r="BC935" t="s">
        <v>88</v>
      </c>
      <c r="BD935" t="s">
        <v>88</v>
      </c>
      <c r="BE935" t="s">
        <v>88</v>
      </c>
    </row>
    <row r="936" spans="1:57">
      <c r="A936" t="s">
        <v>2048</v>
      </c>
      <c r="B936" t="s">
        <v>80</v>
      </c>
      <c r="C936" t="s">
        <v>2042</v>
      </c>
      <c r="D936" t="s">
        <v>82</v>
      </c>
      <c r="E936" s="2" t="str">
        <f>HYPERLINK("capsilon://?command=openfolder&amp;siteaddress=FAM.docvelocity-na8.net&amp;folderid=FX5E684337-A19B-34BF-A2A3-5F6BBACFE47F","FX21114392")</f>
        <v>FX21114392</v>
      </c>
      <c r="F936" t="s">
        <v>19</v>
      </c>
      <c r="G936" t="s">
        <v>19</v>
      </c>
      <c r="H936" t="s">
        <v>83</v>
      </c>
      <c r="I936" t="s">
        <v>2049</v>
      </c>
      <c r="J936">
        <v>41</v>
      </c>
      <c r="K936" t="s">
        <v>85</v>
      </c>
      <c r="L936" t="s">
        <v>86</v>
      </c>
      <c r="M936" t="s">
        <v>87</v>
      </c>
      <c r="N936">
        <v>2</v>
      </c>
      <c r="O936" s="1">
        <v>44510.802488425928</v>
      </c>
      <c r="P936" s="1">
        <v>44511.412407407406</v>
      </c>
      <c r="Q936">
        <v>52244</v>
      </c>
      <c r="R936">
        <v>453</v>
      </c>
      <c r="S936" t="b">
        <v>0</v>
      </c>
      <c r="T936" t="s">
        <v>88</v>
      </c>
      <c r="U936" t="b">
        <v>0</v>
      </c>
      <c r="V936" t="s">
        <v>1625</v>
      </c>
      <c r="W936" s="1">
        <v>44510.817175925928</v>
      </c>
      <c r="X936">
        <v>100</v>
      </c>
      <c r="Y936">
        <v>36</v>
      </c>
      <c r="Z936">
        <v>0</v>
      </c>
      <c r="AA936">
        <v>36</v>
      </c>
      <c r="AB936">
        <v>0</v>
      </c>
      <c r="AC936">
        <v>2</v>
      </c>
      <c r="AD936">
        <v>5</v>
      </c>
      <c r="AE936">
        <v>0</v>
      </c>
      <c r="AF936">
        <v>0</v>
      </c>
      <c r="AG936">
        <v>0</v>
      </c>
      <c r="AH936" t="s">
        <v>90</v>
      </c>
      <c r="AI936" s="1">
        <v>44511.412407407406</v>
      </c>
      <c r="AJ936">
        <v>353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5</v>
      </c>
      <c r="AQ936">
        <v>0</v>
      </c>
      <c r="AR936">
        <v>0</v>
      </c>
      <c r="AS936">
        <v>0</v>
      </c>
      <c r="AT936" t="s">
        <v>88</v>
      </c>
      <c r="AU936" t="s">
        <v>88</v>
      </c>
      <c r="AV936" t="s">
        <v>88</v>
      </c>
      <c r="AW936" t="s">
        <v>88</v>
      </c>
      <c r="AX936" t="s">
        <v>88</v>
      </c>
      <c r="AY936" t="s">
        <v>88</v>
      </c>
      <c r="AZ936" t="s">
        <v>88</v>
      </c>
      <c r="BA936" t="s">
        <v>88</v>
      </c>
      <c r="BB936" t="s">
        <v>88</v>
      </c>
      <c r="BC936" t="s">
        <v>88</v>
      </c>
      <c r="BD936" t="s">
        <v>88</v>
      </c>
      <c r="BE936" t="s">
        <v>88</v>
      </c>
    </row>
    <row r="937" spans="1:57">
      <c r="A937" t="s">
        <v>2050</v>
      </c>
      <c r="B937" t="s">
        <v>80</v>
      </c>
      <c r="C937" t="s">
        <v>2042</v>
      </c>
      <c r="D937" t="s">
        <v>82</v>
      </c>
      <c r="E937" s="2" t="str">
        <f>HYPERLINK("capsilon://?command=openfolder&amp;siteaddress=FAM.docvelocity-na8.net&amp;folderid=FX5E684337-A19B-34BF-A2A3-5F6BBACFE47F","FX21114392")</f>
        <v>FX21114392</v>
      </c>
      <c r="F937" t="s">
        <v>19</v>
      </c>
      <c r="G937" t="s">
        <v>19</v>
      </c>
      <c r="H937" t="s">
        <v>83</v>
      </c>
      <c r="I937" t="s">
        <v>2051</v>
      </c>
      <c r="J937">
        <v>28</v>
      </c>
      <c r="K937" t="s">
        <v>85</v>
      </c>
      <c r="L937" t="s">
        <v>86</v>
      </c>
      <c r="M937" t="s">
        <v>87</v>
      </c>
      <c r="N937">
        <v>2</v>
      </c>
      <c r="O937" s="1">
        <v>44510.802581018521</v>
      </c>
      <c r="P937" s="1">
        <v>44511.416284722225</v>
      </c>
      <c r="Q937">
        <v>52440</v>
      </c>
      <c r="R937">
        <v>584</v>
      </c>
      <c r="S937" t="b">
        <v>0</v>
      </c>
      <c r="T937" t="s">
        <v>88</v>
      </c>
      <c r="U937" t="b">
        <v>0</v>
      </c>
      <c r="V937" t="s">
        <v>186</v>
      </c>
      <c r="W937" s="1">
        <v>44510.818935185183</v>
      </c>
      <c r="X937">
        <v>250</v>
      </c>
      <c r="Y937">
        <v>21</v>
      </c>
      <c r="Z937">
        <v>0</v>
      </c>
      <c r="AA937">
        <v>21</v>
      </c>
      <c r="AB937">
        <v>0</v>
      </c>
      <c r="AC937">
        <v>0</v>
      </c>
      <c r="AD937">
        <v>7</v>
      </c>
      <c r="AE937">
        <v>0</v>
      </c>
      <c r="AF937">
        <v>0</v>
      </c>
      <c r="AG937">
        <v>0</v>
      </c>
      <c r="AH937" t="s">
        <v>90</v>
      </c>
      <c r="AI937" s="1">
        <v>44511.416284722225</v>
      </c>
      <c r="AJ937">
        <v>334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7</v>
      </c>
      <c r="AQ937">
        <v>0</v>
      </c>
      <c r="AR937">
        <v>0</v>
      </c>
      <c r="AS937">
        <v>0</v>
      </c>
      <c r="AT937" t="s">
        <v>88</v>
      </c>
      <c r="AU937" t="s">
        <v>88</v>
      </c>
      <c r="AV937" t="s">
        <v>88</v>
      </c>
      <c r="AW937" t="s">
        <v>88</v>
      </c>
      <c r="AX937" t="s">
        <v>88</v>
      </c>
      <c r="AY937" t="s">
        <v>88</v>
      </c>
      <c r="AZ937" t="s">
        <v>88</v>
      </c>
      <c r="BA937" t="s">
        <v>88</v>
      </c>
      <c r="BB937" t="s">
        <v>88</v>
      </c>
      <c r="BC937" t="s">
        <v>88</v>
      </c>
      <c r="BD937" t="s">
        <v>88</v>
      </c>
      <c r="BE937" t="s">
        <v>88</v>
      </c>
    </row>
    <row r="938" spans="1:57">
      <c r="A938" t="s">
        <v>2052</v>
      </c>
      <c r="B938" t="s">
        <v>80</v>
      </c>
      <c r="C938" t="s">
        <v>2042</v>
      </c>
      <c r="D938" t="s">
        <v>82</v>
      </c>
      <c r="E938" s="2" t="str">
        <f>HYPERLINK("capsilon://?command=openfolder&amp;siteaddress=FAM.docvelocity-na8.net&amp;folderid=FX5E684337-A19B-34BF-A2A3-5F6BBACFE47F","FX21114392")</f>
        <v>FX21114392</v>
      </c>
      <c r="F938" t="s">
        <v>19</v>
      </c>
      <c r="G938" t="s">
        <v>19</v>
      </c>
      <c r="H938" t="s">
        <v>83</v>
      </c>
      <c r="I938" t="s">
        <v>2053</v>
      </c>
      <c r="J938">
        <v>28</v>
      </c>
      <c r="K938" t="s">
        <v>85</v>
      </c>
      <c r="L938" t="s">
        <v>86</v>
      </c>
      <c r="M938" t="s">
        <v>87</v>
      </c>
      <c r="N938">
        <v>2</v>
      </c>
      <c r="O938" s="1">
        <v>44510.802812499998</v>
      </c>
      <c r="P938" s="1">
        <v>44511.416643518518</v>
      </c>
      <c r="Q938">
        <v>52621</v>
      </c>
      <c r="R938">
        <v>414</v>
      </c>
      <c r="S938" t="b">
        <v>0</v>
      </c>
      <c r="T938" t="s">
        <v>88</v>
      </c>
      <c r="U938" t="b">
        <v>0</v>
      </c>
      <c r="V938" t="s">
        <v>1625</v>
      </c>
      <c r="W938" s="1">
        <v>44510.818067129629</v>
      </c>
      <c r="X938">
        <v>77</v>
      </c>
      <c r="Y938">
        <v>21</v>
      </c>
      <c r="Z938">
        <v>0</v>
      </c>
      <c r="AA938">
        <v>21</v>
      </c>
      <c r="AB938">
        <v>0</v>
      </c>
      <c r="AC938">
        <v>0</v>
      </c>
      <c r="AD938">
        <v>7</v>
      </c>
      <c r="AE938">
        <v>0</v>
      </c>
      <c r="AF938">
        <v>0</v>
      </c>
      <c r="AG938">
        <v>0</v>
      </c>
      <c r="AH938" t="s">
        <v>99</v>
      </c>
      <c r="AI938" s="1">
        <v>44511.416643518518</v>
      </c>
      <c r="AJ938">
        <v>337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7</v>
      </c>
      <c r="AQ938">
        <v>0</v>
      </c>
      <c r="AR938">
        <v>0</v>
      </c>
      <c r="AS938">
        <v>0</v>
      </c>
      <c r="AT938" t="s">
        <v>88</v>
      </c>
      <c r="AU938" t="s">
        <v>88</v>
      </c>
      <c r="AV938" t="s">
        <v>88</v>
      </c>
      <c r="AW938" t="s">
        <v>88</v>
      </c>
      <c r="AX938" t="s">
        <v>88</v>
      </c>
      <c r="AY938" t="s">
        <v>88</v>
      </c>
      <c r="AZ938" t="s">
        <v>88</v>
      </c>
      <c r="BA938" t="s">
        <v>88</v>
      </c>
      <c r="BB938" t="s">
        <v>88</v>
      </c>
      <c r="BC938" t="s">
        <v>88</v>
      </c>
      <c r="BD938" t="s">
        <v>88</v>
      </c>
      <c r="BE938" t="s">
        <v>88</v>
      </c>
    </row>
    <row r="939" spans="1:57">
      <c r="A939" t="s">
        <v>2054</v>
      </c>
      <c r="B939" t="s">
        <v>80</v>
      </c>
      <c r="C939" t="s">
        <v>2042</v>
      </c>
      <c r="D939" t="s">
        <v>82</v>
      </c>
      <c r="E939" s="2" t="str">
        <f>HYPERLINK("capsilon://?command=openfolder&amp;siteaddress=FAM.docvelocity-na8.net&amp;folderid=FX5E684337-A19B-34BF-A2A3-5F6BBACFE47F","FX21114392")</f>
        <v>FX21114392</v>
      </c>
      <c r="F939" t="s">
        <v>19</v>
      </c>
      <c r="G939" t="s">
        <v>19</v>
      </c>
      <c r="H939" t="s">
        <v>83</v>
      </c>
      <c r="I939" t="s">
        <v>2055</v>
      </c>
      <c r="J939">
        <v>28</v>
      </c>
      <c r="K939" t="s">
        <v>85</v>
      </c>
      <c r="L939" t="s">
        <v>86</v>
      </c>
      <c r="M939" t="s">
        <v>87</v>
      </c>
      <c r="N939">
        <v>2</v>
      </c>
      <c r="O939" s="1">
        <v>44510.803518518522</v>
      </c>
      <c r="P939" s="1">
        <v>44511.423206018517</v>
      </c>
      <c r="Q939">
        <v>52883</v>
      </c>
      <c r="R939">
        <v>658</v>
      </c>
      <c r="S939" t="b">
        <v>0</v>
      </c>
      <c r="T939" t="s">
        <v>88</v>
      </c>
      <c r="U939" t="b">
        <v>0</v>
      </c>
      <c r="V939" t="s">
        <v>1625</v>
      </c>
      <c r="W939" s="1">
        <v>44510.818784722222</v>
      </c>
      <c r="X939">
        <v>61</v>
      </c>
      <c r="Y939">
        <v>21</v>
      </c>
      <c r="Z939">
        <v>0</v>
      </c>
      <c r="AA939">
        <v>21</v>
      </c>
      <c r="AB939">
        <v>0</v>
      </c>
      <c r="AC939">
        <v>2</v>
      </c>
      <c r="AD939">
        <v>7</v>
      </c>
      <c r="AE939">
        <v>0</v>
      </c>
      <c r="AF939">
        <v>0</v>
      </c>
      <c r="AG939">
        <v>0</v>
      </c>
      <c r="AH939" t="s">
        <v>90</v>
      </c>
      <c r="AI939" s="1">
        <v>44511.423206018517</v>
      </c>
      <c r="AJ939">
        <v>597</v>
      </c>
      <c r="AK939">
        <v>2</v>
      </c>
      <c r="AL939">
        <v>0</v>
      </c>
      <c r="AM939">
        <v>2</v>
      </c>
      <c r="AN939">
        <v>0</v>
      </c>
      <c r="AO939">
        <v>3</v>
      </c>
      <c r="AP939">
        <v>5</v>
      </c>
      <c r="AQ939">
        <v>0</v>
      </c>
      <c r="AR939">
        <v>0</v>
      </c>
      <c r="AS939">
        <v>0</v>
      </c>
      <c r="AT939" t="s">
        <v>88</v>
      </c>
      <c r="AU939" t="s">
        <v>88</v>
      </c>
      <c r="AV939" t="s">
        <v>88</v>
      </c>
      <c r="AW939" t="s">
        <v>88</v>
      </c>
      <c r="AX939" t="s">
        <v>88</v>
      </c>
      <c r="AY939" t="s">
        <v>88</v>
      </c>
      <c r="AZ939" t="s">
        <v>88</v>
      </c>
      <c r="BA939" t="s">
        <v>88</v>
      </c>
      <c r="BB939" t="s">
        <v>88</v>
      </c>
      <c r="BC939" t="s">
        <v>88</v>
      </c>
      <c r="BD939" t="s">
        <v>88</v>
      </c>
      <c r="BE939" t="s">
        <v>88</v>
      </c>
    </row>
    <row r="940" spans="1:57">
      <c r="A940" t="s">
        <v>2056</v>
      </c>
      <c r="B940" t="s">
        <v>80</v>
      </c>
      <c r="C940" t="s">
        <v>2042</v>
      </c>
      <c r="D940" t="s">
        <v>82</v>
      </c>
      <c r="E940" s="2" t="str">
        <f>HYPERLINK("capsilon://?command=openfolder&amp;siteaddress=FAM.docvelocity-na8.net&amp;folderid=FX5E684337-A19B-34BF-A2A3-5F6BBACFE47F","FX21114392")</f>
        <v>FX21114392</v>
      </c>
      <c r="F940" t="s">
        <v>19</v>
      </c>
      <c r="G940" t="s">
        <v>19</v>
      </c>
      <c r="H940" t="s">
        <v>83</v>
      </c>
      <c r="I940" t="s">
        <v>2057</v>
      </c>
      <c r="J940">
        <v>28</v>
      </c>
      <c r="K940" t="s">
        <v>85</v>
      </c>
      <c r="L940" t="s">
        <v>86</v>
      </c>
      <c r="M940" t="s">
        <v>87</v>
      </c>
      <c r="N940">
        <v>2</v>
      </c>
      <c r="O940" s="1">
        <v>44510.803576388891</v>
      </c>
      <c r="P940" s="1">
        <v>44511.423136574071</v>
      </c>
      <c r="Q940">
        <v>52908</v>
      </c>
      <c r="R940">
        <v>622</v>
      </c>
      <c r="S940" t="b">
        <v>0</v>
      </c>
      <c r="T940" t="s">
        <v>88</v>
      </c>
      <c r="U940" t="b">
        <v>0</v>
      </c>
      <c r="V940" t="s">
        <v>1625</v>
      </c>
      <c r="W940" s="1">
        <v>44510.819513888891</v>
      </c>
      <c r="X940">
        <v>62</v>
      </c>
      <c r="Y940">
        <v>21</v>
      </c>
      <c r="Z940">
        <v>0</v>
      </c>
      <c r="AA940">
        <v>21</v>
      </c>
      <c r="AB940">
        <v>0</v>
      </c>
      <c r="AC940">
        <v>2</v>
      </c>
      <c r="AD940">
        <v>7</v>
      </c>
      <c r="AE940">
        <v>0</v>
      </c>
      <c r="AF940">
        <v>0</v>
      </c>
      <c r="AG940">
        <v>0</v>
      </c>
      <c r="AH940" t="s">
        <v>99</v>
      </c>
      <c r="AI940" s="1">
        <v>44511.423136574071</v>
      </c>
      <c r="AJ940">
        <v>560</v>
      </c>
      <c r="AK940">
        <v>1</v>
      </c>
      <c r="AL940">
        <v>0</v>
      </c>
      <c r="AM940">
        <v>1</v>
      </c>
      <c r="AN940">
        <v>0</v>
      </c>
      <c r="AO940">
        <v>2</v>
      </c>
      <c r="AP940">
        <v>6</v>
      </c>
      <c r="AQ940">
        <v>0</v>
      </c>
      <c r="AR940">
        <v>0</v>
      </c>
      <c r="AS940">
        <v>0</v>
      </c>
      <c r="AT940" t="s">
        <v>88</v>
      </c>
      <c r="AU940" t="s">
        <v>88</v>
      </c>
      <c r="AV940" t="s">
        <v>88</v>
      </c>
      <c r="AW940" t="s">
        <v>88</v>
      </c>
      <c r="AX940" t="s">
        <v>88</v>
      </c>
      <c r="AY940" t="s">
        <v>88</v>
      </c>
      <c r="AZ940" t="s">
        <v>88</v>
      </c>
      <c r="BA940" t="s">
        <v>88</v>
      </c>
      <c r="BB940" t="s">
        <v>88</v>
      </c>
      <c r="BC940" t="s">
        <v>88</v>
      </c>
      <c r="BD940" t="s">
        <v>88</v>
      </c>
      <c r="BE940" t="s">
        <v>88</v>
      </c>
    </row>
    <row r="941" spans="1:57">
      <c r="A941" t="s">
        <v>2058</v>
      </c>
      <c r="B941" t="s">
        <v>80</v>
      </c>
      <c r="C941" t="s">
        <v>2059</v>
      </c>
      <c r="D941" t="s">
        <v>82</v>
      </c>
      <c r="E941" s="2" t="str">
        <f>HYPERLINK("capsilon://?command=openfolder&amp;siteaddress=FAM.docvelocity-na8.net&amp;folderid=FX0884AA54-2A9E-518A-B1B1-D482CED65476","FX21112801")</f>
        <v>FX21112801</v>
      </c>
      <c r="F941" t="s">
        <v>19</v>
      </c>
      <c r="G941" t="s">
        <v>19</v>
      </c>
      <c r="H941" t="s">
        <v>83</v>
      </c>
      <c r="I941" t="s">
        <v>2060</v>
      </c>
      <c r="J941">
        <v>211</v>
      </c>
      <c r="K941" t="s">
        <v>85</v>
      </c>
      <c r="L941" t="s">
        <v>86</v>
      </c>
      <c r="M941" t="s">
        <v>87</v>
      </c>
      <c r="N941">
        <v>1</v>
      </c>
      <c r="O941" s="1">
        <v>44510.804490740738</v>
      </c>
      <c r="P941" s="1">
        <v>44511.262141203704</v>
      </c>
      <c r="Q941">
        <v>37273</v>
      </c>
      <c r="R941">
        <v>2268</v>
      </c>
      <c r="S941" t="b">
        <v>0</v>
      </c>
      <c r="T941" t="s">
        <v>88</v>
      </c>
      <c r="U941" t="b">
        <v>0</v>
      </c>
      <c r="V941" t="s">
        <v>190</v>
      </c>
      <c r="W941" s="1">
        <v>44511.262141203704</v>
      </c>
      <c r="X941">
        <v>1840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211</v>
      </c>
      <c r="AE941">
        <v>187</v>
      </c>
      <c r="AF941">
        <v>0</v>
      </c>
      <c r="AG941">
        <v>10</v>
      </c>
      <c r="AH941" t="s">
        <v>88</v>
      </c>
      <c r="AI941" t="s">
        <v>88</v>
      </c>
      <c r="AJ941" t="s">
        <v>88</v>
      </c>
      <c r="AK941" t="s">
        <v>88</v>
      </c>
      <c r="AL941" t="s">
        <v>88</v>
      </c>
      <c r="AM941" t="s">
        <v>88</v>
      </c>
      <c r="AN941" t="s">
        <v>88</v>
      </c>
      <c r="AO941" t="s">
        <v>88</v>
      </c>
      <c r="AP941" t="s">
        <v>88</v>
      </c>
      <c r="AQ941" t="s">
        <v>88</v>
      </c>
      <c r="AR941" t="s">
        <v>88</v>
      </c>
      <c r="AS941" t="s">
        <v>88</v>
      </c>
      <c r="AT941" t="s">
        <v>88</v>
      </c>
      <c r="AU941" t="s">
        <v>88</v>
      </c>
      <c r="AV941" t="s">
        <v>88</v>
      </c>
      <c r="AW941" t="s">
        <v>88</v>
      </c>
      <c r="AX941" t="s">
        <v>88</v>
      </c>
      <c r="AY941" t="s">
        <v>88</v>
      </c>
      <c r="AZ941" t="s">
        <v>88</v>
      </c>
      <c r="BA941" t="s">
        <v>88</v>
      </c>
      <c r="BB941" t="s">
        <v>88</v>
      </c>
      <c r="BC941" t="s">
        <v>88</v>
      </c>
      <c r="BD941" t="s">
        <v>88</v>
      </c>
      <c r="BE941" t="s">
        <v>88</v>
      </c>
    </row>
    <row r="942" spans="1:57">
      <c r="A942" t="s">
        <v>2061</v>
      </c>
      <c r="B942" t="s">
        <v>80</v>
      </c>
      <c r="C942" t="s">
        <v>2062</v>
      </c>
      <c r="D942" t="s">
        <v>82</v>
      </c>
      <c r="E942" s="2" t="str">
        <f>HYPERLINK("capsilon://?command=openfolder&amp;siteaddress=FAM.docvelocity-na8.net&amp;folderid=FXBE2F08DA-E5FE-7ECF-816E-18AEDE0846FD","FX21115294")</f>
        <v>FX21115294</v>
      </c>
      <c r="F942" t="s">
        <v>19</v>
      </c>
      <c r="G942" t="s">
        <v>19</v>
      </c>
      <c r="H942" t="s">
        <v>83</v>
      </c>
      <c r="I942" t="s">
        <v>2063</v>
      </c>
      <c r="J942">
        <v>214</v>
      </c>
      <c r="K942" t="s">
        <v>85</v>
      </c>
      <c r="L942" t="s">
        <v>86</v>
      </c>
      <c r="M942" t="s">
        <v>87</v>
      </c>
      <c r="N942">
        <v>1</v>
      </c>
      <c r="O942" s="1">
        <v>44510.811979166669</v>
      </c>
      <c r="P942" s="1">
        <v>44511.268043981479</v>
      </c>
      <c r="Q942">
        <v>38539</v>
      </c>
      <c r="R942">
        <v>865</v>
      </c>
      <c r="S942" t="b">
        <v>0</v>
      </c>
      <c r="T942" t="s">
        <v>88</v>
      </c>
      <c r="U942" t="b">
        <v>0</v>
      </c>
      <c r="V942" t="s">
        <v>190</v>
      </c>
      <c r="W942" s="1">
        <v>44511.268043981479</v>
      </c>
      <c r="X942">
        <v>448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214</v>
      </c>
      <c r="AE942">
        <v>202</v>
      </c>
      <c r="AF942">
        <v>0</v>
      </c>
      <c r="AG942">
        <v>4</v>
      </c>
      <c r="AH942" t="s">
        <v>88</v>
      </c>
      <c r="AI942" t="s">
        <v>88</v>
      </c>
      <c r="AJ942" t="s">
        <v>88</v>
      </c>
      <c r="AK942" t="s">
        <v>88</v>
      </c>
      <c r="AL942" t="s">
        <v>88</v>
      </c>
      <c r="AM942" t="s">
        <v>88</v>
      </c>
      <c r="AN942" t="s">
        <v>88</v>
      </c>
      <c r="AO942" t="s">
        <v>88</v>
      </c>
      <c r="AP942" t="s">
        <v>88</v>
      </c>
      <c r="AQ942" t="s">
        <v>88</v>
      </c>
      <c r="AR942" t="s">
        <v>88</v>
      </c>
      <c r="AS942" t="s">
        <v>88</v>
      </c>
      <c r="AT942" t="s">
        <v>88</v>
      </c>
      <c r="AU942" t="s">
        <v>88</v>
      </c>
      <c r="AV942" t="s">
        <v>88</v>
      </c>
      <c r="AW942" t="s">
        <v>88</v>
      </c>
      <c r="AX942" t="s">
        <v>88</v>
      </c>
      <c r="AY942" t="s">
        <v>88</v>
      </c>
      <c r="AZ942" t="s">
        <v>88</v>
      </c>
      <c r="BA942" t="s">
        <v>88</v>
      </c>
      <c r="BB942" t="s">
        <v>88</v>
      </c>
      <c r="BC942" t="s">
        <v>88</v>
      </c>
      <c r="BD942" t="s">
        <v>88</v>
      </c>
      <c r="BE942" t="s">
        <v>88</v>
      </c>
    </row>
    <row r="943" spans="1:57">
      <c r="A943" t="s">
        <v>2064</v>
      </c>
      <c r="B943" t="s">
        <v>80</v>
      </c>
      <c r="C943" t="s">
        <v>2065</v>
      </c>
      <c r="D943" t="s">
        <v>82</v>
      </c>
      <c r="E943" s="2" t="str">
        <f>HYPERLINK("capsilon://?command=openfolder&amp;siteaddress=FAM.docvelocity-na8.net&amp;folderid=FXFB534988-8894-D60A-CCCC-52A4F7AF6500","FX21115027")</f>
        <v>FX21115027</v>
      </c>
      <c r="F943" t="s">
        <v>19</v>
      </c>
      <c r="G943" t="s">
        <v>19</v>
      </c>
      <c r="H943" t="s">
        <v>83</v>
      </c>
      <c r="I943" t="s">
        <v>2066</v>
      </c>
      <c r="J943">
        <v>66</v>
      </c>
      <c r="K943" t="s">
        <v>85</v>
      </c>
      <c r="L943" t="s">
        <v>86</v>
      </c>
      <c r="M943" t="s">
        <v>87</v>
      </c>
      <c r="N943">
        <v>2</v>
      </c>
      <c r="O943" s="1">
        <v>44510.813425925924</v>
      </c>
      <c r="P943" s="1">
        <v>44511.427662037036</v>
      </c>
      <c r="Q943">
        <v>52480</v>
      </c>
      <c r="R943">
        <v>590</v>
      </c>
      <c r="S943" t="b">
        <v>0</v>
      </c>
      <c r="T943" t="s">
        <v>88</v>
      </c>
      <c r="U943" t="b">
        <v>0</v>
      </c>
      <c r="V943" t="s">
        <v>1625</v>
      </c>
      <c r="W943" s="1">
        <v>44510.822453703702</v>
      </c>
      <c r="X943">
        <v>194</v>
      </c>
      <c r="Y943">
        <v>58</v>
      </c>
      <c r="Z943">
        <v>0</v>
      </c>
      <c r="AA943">
        <v>58</v>
      </c>
      <c r="AB943">
        <v>0</v>
      </c>
      <c r="AC943">
        <v>14</v>
      </c>
      <c r="AD943">
        <v>8</v>
      </c>
      <c r="AE943">
        <v>0</v>
      </c>
      <c r="AF943">
        <v>0</v>
      </c>
      <c r="AG943">
        <v>0</v>
      </c>
      <c r="AH943" t="s">
        <v>90</v>
      </c>
      <c r="AI943" s="1">
        <v>44511.427662037036</v>
      </c>
      <c r="AJ943">
        <v>384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8</v>
      </c>
      <c r="AQ943">
        <v>0</v>
      </c>
      <c r="AR943">
        <v>0</v>
      </c>
      <c r="AS943">
        <v>0</v>
      </c>
      <c r="AT943" t="s">
        <v>88</v>
      </c>
      <c r="AU943" t="s">
        <v>88</v>
      </c>
      <c r="AV943" t="s">
        <v>88</v>
      </c>
      <c r="AW943" t="s">
        <v>88</v>
      </c>
      <c r="AX943" t="s">
        <v>88</v>
      </c>
      <c r="AY943" t="s">
        <v>88</v>
      </c>
      <c r="AZ943" t="s">
        <v>88</v>
      </c>
      <c r="BA943" t="s">
        <v>88</v>
      </c>
      <c r="BB943" t="s">
        <v>88</v>
      </c>
      <c r="BC943" t="s">
        <v>88</v>
      </c>
      <c r="BD943" t="s">
        <v>88</v>
      </c>
      <c r="BE943" t="s">
        <v>88</v>
      </c>
    </row>
    <row r="944" spans="1:57">
      <c r="A944" t="s">
        <v>2067</v>
      </c>
      <c r="B944" t="s">
        <v>80</v>
      </c>
      <c r="C944" t="s">
        <v>2068</v>
      </c>
      <c r="D944" t="s">
        <v>82</v>
      </c>
      <c r="E944" s="2" t="str">
        <f>HYPERLINK("capsilon://?command=openfolder&amp;siteaddress=FAM.docvelocity-na8.net&amp;folderid=FXCF764062-A029-3BC0-13FF-A7DEEC54CB0E","FX21114649")</f>
        <v>FX21114649</v>
      </c>
      <c r="F944" t="s">
        <v>19</v>
      </c>
      <c r="G944" t="s">
        <v>19</v>
      </c>
      <c r="H944" t="s">
        <v>83</v>
      </c>
      <c r="I944" t="s">
        <v>2069</v>
      </c>
      <c r="J944">
        <v>98</v>
      </c>
      <c r="K944" t="s">
        <v>85</v>
      </c>
      <c r="L944" t="s">
        <v>86</v>
      </c>
      <c r="M944" t="s">
        <v>87</v>
      </c>
      <c r="N944">
        <v>1</v>
      </c>
      <c r="O944" s="1">
        <v>44510.822928240741</v>
      </c>
      <c r="P944" s="1">
        <v>44511.274780092594</v>
      </c>
      <c r="Q944">
        <v>38282</v>
      </c>
      <c r="R944">
        <v>758</v>
      </c>
      <c r="S944" t="b">
        <v>0</v>
      </c>
      <c r="T944" t="s">
        <v>88</v>
      </c>
      <c r="U944" t="b">
        <v>0</v>
      </c>
      <c r="V944" t="s">
        <v>190</v>
      </c>
      <c r="W944" s="1">
        <v>44511.274780092594</v>
      </c>
      <c r="X944">
        <v>581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98</v>
      </c>
      <c r="AE944">
        <v>93</v>
      </c>
      <c r="AF944">
        <v>0</v>
      </c>
      <c r="AG944">
        <v>2</v>
      </c>
      <c r="AH944" t="s">
        <v>88</v>
      </c>
      <c r="AI944" t="s">
        <v>88</v>
      </c>
      <c r="AJ944" t="s">
        <v>88</v>
      </c>
      <c r="AK944" t="s">
        <v>88</v>
      </c>
      <c r="AL944" t="s">
        <v>88</v>
      </c>
      <c r="AM944" t="s">
        <v>88</v>
      </c>
      <c r="AN944" t="s">
        <v>88</v>
      </c>
      <c r="AO944" t="s">
        <v>88</v>
      </c>
      <c r="AP944" t="s">
        <v>88</v>
      </c>
      <c r="AQ944" t="s">
        <v>88</v>
      </c>
      <c r="AR944" t="s">
        <v>88</v>
      </c>
      <c r="AS944" t="s">
        <v>88</v>
      </c>
      <c r="AT944" t="s">
        <v>88</v>
      </c>
      <c r="AU944" t="s">
        <v>88</v>
      </c>
      <c r="AV944" t="s">
        <v>88</v>
      </c>
      <c r="AW944" t="s">
        <v>88</v>
      </c>
      <c r="AX944" t="s">
        <v>88</v>
      </c>
      <c r="AY944" t="s">
        <v>88</v>
      </c>
      <c r="AZ944" t="s">
        <v>88</v>
      </c>
      <c r="BA944" t="s">
        <v>88</v>
      </c>
      <c r="BB944" t="s">
        <v>88</v>
      </c>
      <c r="BC944" t="s">
        <v>88</v>
      </c>
      <c r="BD944" t="s">
        <v>88</v>
      </c>
      <c r="BE944" t="s">
        <v>88</v>
      </c>
    </row>
    <row r="945" spans="1:57">
      <c r="A945" t="s">
        <v>2070</v>
      </c>
      <c r="B945" t="s">
        <v>80</v>
      </c>
      <c r="C945" t="s">
        <v>2071</v>
      </c>
      <c r="D945" t="s">
        <v>82</v>
      </c>
      <c r="E945" s="2" t="str">
        <f>HYPERLINK("capsilon://?command=openfolder&amp;siteaddress=FAM.docvelocity-na8.net&amp;folderid=FX7441EFFD-5A38-1A07-7D16-95265C293317","FX21114679")</f>
        <v>FX21114679</v>
      </c>
      <c r="F945" t="s">
        <v>19</v>
      </c>
      <c r="G945" t="s">
        <v>19</v>
      </c>
      <c r="H945" t="s">
        <v>83</v>
      </c>
      <c r="I945" t="s">
        <v>2072</v>
      </c>
      <c r="J945">
        <v>351</v>
      </c>
      <c r="K945" t="s">
        <v>85</v>
      </c>
      <c r="L945" t="s">
        <v>86</v>
      </c>
      <c r="M945" t="s">
        <v>87</v>
      </c>
      <c r="N945">
        <v>1</v>
      </c>
      <c r="O945" s="1">
        <v>44510.832696759258</v>
      </c>
      <c r="P945" s="1">
        <v>44511.278993055559</v>
      </c>
      <c r="Q945">
        <v>37958</v>
      </c>
      <c r="R945">
        <v>602</v>
      </c>
      <c r="S945" t="b">
        <v>0</v>
      </c>
      <c r="T945" t="s">
        <v>88</v>
      </c>
      <c r="U945" t="b">
        <v>0</v>
      </c>
      <c r="V945" t="s">
        <v>190</v>
      </c>
      <c r="W945" s="1">
        <v>44511.278993055559</v>
      </c>
      <c r="X945">
        <v>363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351</v>
      </c>
      <c r="AE945">
        <v>339</v>
      </c>
      <c r="AF945">
        <v>0</v>
      </c>
      <c r="AG945">
        <v>5</v>
      </c>
      <c r="AH945" t="s">
        <v>88</v>
      </c>
      <c r="AI945" t="s">
        <v>88</v>
      </c>
      <c r="AJ945" t="s">
        <v>88</v>
      </c>
      <c r="AK945" t="s">
        <v>88</v>
      </c>
      <c r="AL945" t="s">
        <v>88</v>
      </c>
      <c r="AM945" t="s">
        <v>88</v>
      </c>
      <c r="AN945" t="s">
        <v>88</v>
      </c>
      <c r="AO945" t="s">
        <v>88</v>
      </c>
      <c r="AP945" t="s">
        <v>88</v>
      </c>
      <c r="AQ945" t="s">
        <v>88</v>
      </c>
      <c r="AR945" t="s">
        <v>88</v>
      </c>
      <c r="AS945" t="s">
        <v>88</v>
      </c>
      <c r="AT945" t="s">
        <v>88</v>
      </c>
      <c r="AU945" t="s">
        <v>88</v>
      </c>
      <c r="AV945" t="s">
        <v>88</v>
      </c>
      <c r="AW945" t="s">
        <v>88</v>
      </c>
      <c r="AX945" t="s">
        <v>88</v>
      </c>
      <c r="AY945" t="s">
        <v>88</v>
      </c>
      <c r="AZ945" t="s">
        <v>88</v>
      </c>
      <c r="BA945" t="s">
        <v>88</v>
      </c>
      <c r="BB945" t="s">
        <v>88</v>
      </c>
      <c r="BC945" t="s">
        <v>88</v>
      </c>
      <c r="BD945" t="s">
        <v>88</v>
      </c>
      <c r="BE945" t="s">
        <v>88</v>
      </c>
    </row>
    <row r="946" spans="1:57">
      <c r="A946" t="s">
        <v>2073</v>
      </c>
      <c r="B946" t="s">
        <v>80</v>
      </c>
      <c r="C946" t="s">
        <v>2074</v>
      </c>
      <c r="D946" t="s">
        <v>82</v>
      </c>
      <c r="E946" s="2" t="str">
        <f>HYPERLINK("capsilon://?command=openfolder&amp;siteaddress=FAM.docvelocity-na8.net&amp;folderid=FX87DE749B-2E1C-863F-50B6-C8DC2949B529","FX211011983")</f>
        <v>FX211011983</v>
      </c>
      <c r="F946" t="s">
        <v>19</v>
      </c>
      <c r="G946" t="s">
        <v>19</v>
      </c>
      <c r="H946" t="s">
        <v>83</v>
      </c>
      <c r="I946" t="s">
        <v>2075</v>
      </c>
      <c r="J946">
        <v>494</v>
      </c>
      <c r="K946" t="s">
        <v>85</v>
      </c>
      <c r="L946" t="s">
        <v>86</v>
      </c>
      <c r="M946" t="s">
        <v>87</v>
      </c>
      <c r="N946">
        <v>1</v>
      </c>
      <c r="O946" s="1">
        <v>44510.835486111115</v>
      </c>
      <c r="P946" s="1">
        <v>44511.287430555552</v>
      </c>
      <c r="Q946">
        <v>38272</v>
      </c>
      <c r="R946">
        <v>776</v>
      </c>
      <c r="S946" t="b">
        <v>0</v>
      </c>
      <c r="T946" t="s">
        <v>88</v>
      </c>
      <c r="U946" t="b">
        <v>0</v>
      </c>
      <c r="V946" t="s">
        <v>190</v>
      </c>
      <c r="W946" s="1">
        <v>44511.287430555552</v>
      </c>
      <c r="X946">
        <v>571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494</v>
      </c>
      <c r="AE946">
        <v>423</v>
      </c>
      <c r="AF946">
        <v>0</v>
      </c>
      <c r="AG946">
        <v>11</v>
      </c>
      <c r="AH946" t="s">
        <v>88</v>
      </c>
      <c r="AI946" t="s">
        <v>88</v>
      </c>
      <c r="AJ946" t="s">
        <v>88</v>
      </c>
      <c r="AK946" t="s">
        <v>88</v>
      </c>
      <c r="AL946" t="s">
        <v>88</v>
      </c>
      <c r="AM946" t="s">
        <v>88</v>
      </c>
      <c r="AN946" t="s">
        <v>88</v>
      </c>
      <c r="AO946" t="s">
        <v>88</v>
      </c>
      <c r="AP946" t="s">
        <v>88</v>
      </c>
      <c r="AQ946" t="s">
        <v>88</v>
      </c>
      <c r="AR946" t="s">
        <v>88</v>
      </c>
      <c r="AS946" t="s">
        <v>88</v>
      </c>
      <c r="AT946" t="s">
        <v>88</v>
      </c>
      <c r="AU946" t="s">
        <v>88</v>
      </c>
      <c r="AV946" t="s">
        <v>88</v>
      </c>
      <c r="AW946" t="s">
        <v>88</v>
      </c>
      <c r="AX946" t="s">
        <v>88</v>
      </c>
      <c r="AY946" t="s">
        <v>88</v>
      </c>
      <c r="AZ946" t="s">
        <v>88</v>
      </c>
      <c r="BA946" t="s">
        <v>88</v>
      </c>
      <c r="BB946" t="s">
        <v>88</v>
      </c>
      <c r="BC946" t="s">
        <v>88</v>
      </c>
      <c r="BD946" t="s">
        <v>88</v>
      </c>
      <c r="BE946" t="s">
        <v>88</v>
      </c>
    </row>
    <row r="947" spans="1:57">
      <c r="A947" t="s">
        <v>2076</v>
      </c>
      <c r="B947" t="s">
        <v>80</v>
      </c>
      <c r="C947" t="s">
        <v>1271</v>
      </c>
      <c r="D947" t="s">
        <v>82</v>
      </c>
      <c r="E947" s="2" t="str">
        <f>HYPERLINK("capsilon://?command=openfolder&amp;siteaddress=FAM.docvelocity-na8.net&amp;folderid=FXA45A939C-AB8D-55EB-FC99-7BD2D8D535A1","FX21113708")</f>
        <v>FX21113708</v>
      </c>
      <c r="F947" t="s">
        <v>19</v>
      </c>
      <c r="G947" t="s">
        <v>19</v>
      </c>
      <c r="H947" t="s">
        <v>83</v>
      </c>
      <c r="I947" t="s">
        <v>2077</v>
      </c>
      <c r="J947">
        <v>319</v>
      </c>
      <c r="K947" t="s">
        <v>85</v>
      </c>
      <c r="L947" t="s">
        <v>86</v>
      </c>
      <c r="M947" t="s">
        <v>87</v>
      </c>
      <c r="N947">
        <v>1</v>
      </c>
      <c r="O947" s="1">
        <v>44510.835636574076</v>
      </c>
      <c r="P947" s="1">
        <v>44511.296574074076</v>
      </c>
      <c r="Q947">
        <v>38954</v>
      </c>
      <c r="R947">
        <v>871</v>
      </c>
      <c r="S947" t="b">
        <v>0</v>
      </c>
      <c r="T947" t="s">
        <v>88</v>
      </c>
      <c r="U947" t="b">
        <v>0</v>
      </c>
      <c r="V947" t="s">
        <v>190</v>
      </c>
      <c r="W947" s="1">
        <v>44511.296574074076</v>
      </c>
      <c r="X947">
        <v>789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319</v>
      </c>
      <c r="AE947">
        <v>295</v>
      </c>
      <c r="AF947">
        <v>0</v>
      </c>
      <c r="AG947">
        <v>10</v>
      </c>
      <c r="AH947" t="s">
        <v>88</v>
      </c>
      <c r="AI947" t="s">
        <v>88</v>
      </c>
      <c r="AJ947" t="s">
        <v>88</v>
      </c>
      <c r="AK947" t="s">
        <v>88</v>
      </c>
      <c r="AL947" t="s">
        <v>88</v>
      </c>
      <c r="AM947" t="s">
        <v>88</v>
      </c>
      <c r="AN947" t="s">
        <v>88</v>
      </c>
      <c r="AO947" t="s">
        <v>88</v>
      </c>
      <c r="AP947" t="s">
        <v>88</v>
      </c>
      <c r="AQ947" t="s">
        <v>88</v>
      </c>
      <c r="AR947" t="s">
        <v>88</v>
      </c>
      <c r="AS947" t="s">
        <v>88</v>
      </c>
      <c r="AT947" t="s">
        <v>88</v>
      </c>
      <c r="AU947" t="s">
        <v>88</v>
      </c>
      <c r="AV947" t="s">
        <v>88</v>
      </c>
      <c r="AW947" t="s">
        <v>88</v>
      </c>
      <c r="AX947" t="s">
        <v>88</v>
      </c>
      <c r="AY947" t="s">
        <v>88</v>
      </c>
      <c r="AZ947" t="s">
        <v>88</v>
      </c>
      <c r="BA947" t="s">
        <v>88</v>
      </c>
      <c r="BB947" t="s">
        <v>88</v>
      </c>
      <c r="BC947" t="s">
        <v>88</v>
      </c>
      <c r="BD947" t="s">
        <v>88</v>
      </c>
      <c r="BE947" t="s">
        <v>88</v>
      </c>
    </row>
    <row r="948" spans="1:57">
      <c r="A948" t="s">
        <v>2078</v>
      </c>
      <c r="B948" t="s">
        <v>80</v>
      </c>
      <c r="C948" t="s">
        <v>2079</v>
      </c>
      <c r="D948" t="s">
        <v>82</v>
      </c>
      <c r="E948" s="2" t="str">
        <f>HYPERLINK("capsilon://?command=openfolder&amp;siteaddress=FAM.docvelocity-na8.net&amp;folderid=FXA5E86114-2B7A-2839-3F53-82929DE6983E","FX21115421")</f>
        <v>FX21115421</v>
      </c>
      <c r="F948" t="s">
        <v>19</v>
      </c>
      <c r="G948" t="s">
        <v>19</v>
      </c>
      <c r="H948" t="s">
        <v>83</v>
      </c>
      <c r="I948" t="s">
        <v>2080</v>
      </c>
      <c r="J948">
        <v>706</v>
      </c>
      <c r="K948" t="s">
        <v>85</v>
      </c>
      <c r="L948" t="s">
        <v>86</v>
      </c>
      <c r="M948" t="s">
        <v>87</v>
      </c>
      <c r="N948">
        <v>1</v>
      </c>
      <c r="O948" s="1">
        <v>44510.850162037037</v>
      </c>
      <c r="P948" s="1">
        <v>44511.311157407406</v>
      </c>
      <c r="Q948">
        <v>38415</v>
      </c>
      <c r="R948">
        <v>1415</v>
      </c>
      <c r="S948" t="b">
        <v>0</v>
      </c>
      <c r="T948" t="s">
        <v>88</v>
      </c>
      <c r="U948" t="b">
        <v>0</v>
      </c>
      <c r="V948" t="s">
        <v>190</v>
      </c>
      <c r="W948" s="1">
        <v>44511.311157407406</v>
      </c>
      <c r="X948">
        <v>1259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706</v>
      </c>
      <c r="AE948">
        <v>0</v>
      </c>
      <c r="AF948">
        <v>0</v>
      </c>
      <c r="AG948">
        <v>18</v>
      </c>
      <c r="AH948" t="s">
        <v>88</v>
      </c>
      <c r="AI948" t="s">
        <v>88</v>
      </c>
      <c r="AJ948" t="s">
        <v>88</v>
      </c>
      <c r="AK948" t="s">
        <v>88</v>
      </c>
      <c r="AL948" t="s">
        <v>88</v>
      </c>
      <c r="AM948" t="s">
        <v>88</v>
      </c>
      <c r="AN948" t="s">
        <v>88</v>
      </c>
      <c r="AO948" t="s">
        <v>88</v>
      </c>
      <c r="AP948" t="s">
        <v>88</v>
      </c>
      <c r="AQ948" t="s">
        <v>88</v>
      </c>
      <c r="AR948" t="s">
        <v>88</v>
      </c>
      <c r="AS948" t="s">
        <v>88</v>
      </c>
      <c r="AT948" t="s">
        <v>88</v>
      </c>
      <c r="AU948" t="s">
        <v>88</v>
      </c>
      <c r="AV948" t="s">
        <v>88</v>
      </c>
      <c r="AW948" t="s">
        <v>88</v>
      </c>
      <c r="AX948" t="s">
        <v>88</v>
      </c>
      <c r="AY948" t="s">
        <v>88</v>
      </c>
      <c r="AZ948" t="s">
        <v>88</v>
      </c>
      <c r="BA948" t="s">
        <v>88</v>
      </c>
      <c r="BB948" t="s">
        <v>88</v>
      </c>
      <c r="BC948" t="s">
        <v>88</v>
      </c>
      <c r="BD948" t="s">
        <v>88</v>
      </c>
      <c r="BE948" t="s">
        <v>88</v>
      </c>
    </row>
    <row r="949" spans="1:57">
      <c r="A949" t="s">
        <v>2081</v>
      </c>
      <c r="B949" t="s">
        <v>80</v>
      </c>
      <c r="C949" t="s">
        <v>820</v>
      </c>
      <c r="D949" t="s">
        <v>82</v>
      </c>
      <c r="E949" s="2" t="str">
        <f>HYPERLINK("capsilon://?command=openfolder&amp;siteaddress=FAM.docvelocity-na8.net&amp;folderid=FXD3FAB762-2B89-5B1C-1221-16AAC3564311","FX211013596")</f>
        <v>FX211013596</v>
      </c>
      <c r="F949" t="s">
        <v>19</v>
      </c>
      <c r="G949" t="s">
        <v>19</v>
      </c>
      <c r="H949" t="s">
        <v>83</v>
      </c>
      <c r="I949" t="s">
        <v>2082</v>
      </c>
      <c r="J949">
        <v>29</v>
      </c>
      <c r="K949" t="s">
        <v>85</v>
      </c>
      <c r="L949" t="s">
        <v>86</v>
      </c>
      <c r="M949" t="s">
        <v>87</v>
      </c>
      <c r="N949">
        <v>2</v>
      </c>
      <c r="O949" s="1">
        <v>44501.729930555557</v>
      </c>
      <c r="P949" s="1">
        <v>44501.735150462962</v>
      </c>
      <c r="Q949">
        <v>300</v>
      </c>
      <c r="R949">
        <v>151</v>
      </c>
      <c r="S949" t="b">
        <v>0</v>
      </c>
      <c r="T949" t="s">
        <v>88</v>
      </c>
      <c r="U949" t="b">
        <v>0</v>
      </c>
      <c r="V949" t="s">
        <v>123</v>
      </c>
      <c r="W949" s="1">
        <v>44501.732662037037</v>
      </c>
      <c r="X949">
        <v>72</v>
      </c>
      <c r="Y949">
        <v>9</v>
      </c>
      <c r="Z949">
        <v>0</v>
      </c>
      <c r="AA949">
        <v>9</v>
      </c>
      <c r="AB949">
        <v>0</v>
      </c>
      <c r="AC949">
        <v>3</v>
      </c>
      <c r="AD949">
        <v>20</v>
      </c>
      <c r="AE949">
        <v>0</v>
      </c>
      <c r="AF949">
        <v>0</v>
      </c>
      <c r="AG949">
        <v>0</v>
      </c>
      <c r="AH949" t="s">
        <v>118</v>
      </c>
      <c r="AI949" s="1">
        <v>44501.735150462962</v>
      </c>
      <c r="AJ949">
        <v>79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20</v>
      </c>
      <c r="AQ949">
        <v>0</v>
      </c>
      <c r="AR949">
        <v>0</v>
      </c>
      <c r="AS949">
        <v>0</v>
      </c>
      <c r="AT949" t="s">
        <v>88</v>
      </c>
      <c r="AU949" t="s">
        <v>88</v>
      </c>
      <c r="AV949" t="s">
        <v>88</v>
      </c>
      <c r="AW949" t="s">
        <v>88</v>
      </c>
      <c r="AX949" t="s">
        <v>88</v>
      </c>
      <c r="AY949" t="s">
        <v>88</v>
      </c>
      <c r="AZ949" t="s">
        <v>88</v>
      </c>
      <c r="BA949" t="s">
        <v>88</v>
      </c>
      <c r="BB949" t="s">
        <v>88</v>
      </c>
      <c r="BC949" t="s">
        <v>88</v>
      </c>
      <c r="BD949" t="s">
        <v>88</v>
      </c>
      <c r="BE949" t="s">
        <v>88</v>
      </c>
    </row>
    <row r="950" spans="1:57">
      <c r="A950" t="s">
        <v>2083</v>
      </c>
      <c r="B950" t="s">
        <v>80</v>
      </c>
      <c r="C950" t="s">
        <v>2084</v>
      </c>
      <c r="D950" t="s">
        <v>82</v>
      </c>
      <c r="E950" s="2" t="str">
        <f>HYPERLINK("capsilon://?command=openfolder&amp;siteaddress=FAM.docvelocity-na8.net&amp;folderid=FXA980E9B0-A7BB-6C38-2D46-DE477E736E58","FX21115023")</f>
        <v>FX21115023</v>
      </c>
      <c r="F950" t="s">
        <v>19</v>
      </c>
      <c r="G950" t="s">
        <v>19</v>
      </c>
      <c r="H950" t="s">
        <v>83</v>
      </c>
      <c r="I950" t="s">
        <v>2085</v>
      </c>
      <c r="J950">
        <v>41</v>
      </c>
      <c r="K950" t="s">
        <v>85</v>
      </c>
      <c r="L950" t="s">
        <v>86</v>
      </c>
      <c r="M950" t="s">
        <v>87</v>
      </c>
      <c r="N950">
        <v>2</v>
      </c>
      <c r="O950" s="1">
        <v>44510.855150462965</v>
      </c>
      <c r="P950" s="1">
        <v>44511.429976851854</v>
      </c>
      <c r="Q950">
        <v>49064</v>
      </c>
      <c r="R950">
        <v>601</v>
      </c>
      <c r="S950" t="b">
        <v>0</v>
      </c>
      <c r="T950" t="s">
        <v>88</v>
      </c>
      <c r="U950" t="b">
        <v>0</v>
      </c>
      <c r="V950" t="s">
        <v>89</v>
      </c>
      <c r="W950" s="1">
        <v>44511.176585648151</v>
      </c>
      <c r="X950">
        <v>338</v>
      </c>
      <c r="Y950">
        <v>36</v>
      </c>
      <c r="Z950">
        <v>0</v>
      </c>
      <c r="AA950">
        <v>36</v>
      </c>
      <c r="AB950">
        <v>0</v>
      </c>
      <c r="AC950">
        <v>16</v>
      </c>
      <c r="AD950">
        <v>5</v>
      </c>
      <c r="AE950">
        <v>0</v>
      </c>
      <c r="AF950">
        <v>0</v>
      </c>
      <c r="AG950">
        <v>0</v>
      </c>
      <c r="AH950" t="s">
        <v>1043</v>
      </c>
      <c r="AI950" s="1">
        <v>44511.429976851854</v>
      </c>
      <c r="AJ950">
        <v>263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5</v>
      </c>
      <c r="AQ950">
        <v>0</v>
      </c>
      <c r="AR950">
        <v>0</v>
      </c>
      <c r="AS950">
        <v>0</v>
      </c>
      <c r="AT950" t="s">
        <v>88</v>
      </c>
      <c r="AU950" t="s">
        <v>88</v>
      </c>
      <c r="AV950" t="s">
        <v>88</v>
      </c>
      <c r="AW950" t="s">
        <v>88</v>
      </c>
      <c r="AX950" t="s">
        <v>88</v>
      </c>
      <c r="AY950" t="s">
        <v>88</v>
      </c>
      <c r="AZ950" t="s">
        <v>88</v>
      </c>
      <c r="BA950" t="s">
        <v>88</v>
      </c>
      <c r="BB950" t="s">
        <v>88</v>
      </c>
      <c r="BC950" t="s">
        <v>88</v>
      </c>
      <c r="BD950" t="s">
        <v>88</v>
      </c>
      <c r="BE950" t="s">
        <v>88</v>
      </c>
    </row>
    <row r="951" spans="1:57">
      <c r="A951" t="s">
        <v>2086</v>
      </c>
      <c r="B951" t="s">
        <v>80</v>
      </c>
      <c r="C951" t="s">
        <v>2084</v>
      </c>
      <c r="D951" t="s">
        <v>82</v>
      </c>
      <c r="E951" s="2" t="str">
        <f>HYPERLINK("capsilon://?command=openfolder&amp;siteaddress=FAM.docvelocity-na8.net&amp;folderid=FXA980E9B0-A7BB-6C38-2D46-DE477E736E58","FX21115023")</f>
        <v>FX21115023</v>
      </c>
      <c r="F951" t="s">
        <v>19</v>
      </c>
      <c r="G951" t="s">
        <v>19</v>
      </c>
      <c r="H951" t="s">
        <v>83</v>
      </c>
      <c r="I951" t="s">
        <v>2087</v>
      </c>
      <c r="J951">
        <v>69</v>
      </c>
      <c r="K951" t="s">
        <v>85</v>
      </c>
      <c r="L951" t="s">
        <v>86</v>
      </c>
      <c r="M951" t="s">
        <v>87</v>
      </c>
      <c r="N951">
        <v>2</v>
      </c>
      <c r="O951" s="1">
        <v>44510.855231481481</v>
      </c>
      <c r="P951" s="1">
        <v>44511.434490740743</v>
      </c>
      <c r="Q951">
        <v>49252</v>
      </c>
      <c r="R951">
        <v>796</v>
      </c>
      <c r="S951" t="b">
        <v>0</v>
      </c>
      <c r="T951" t="s">
        <v>88</v>
      </c>
      <c r="U951" t="b">
        <v>0</v>
      </c>
      <c r="V951" t="s">
        <v>89</v>
      </c>
      <c r="W951" s="1">
        <v>44511.178993055553</v>
      </c>
      <c r="X951">
        <v>207</v>
      </c>
      <c r="Y951">
        <v>64</v>
      </c>
      <c r="Z951">
        <v>0</v>
      </c>
      <c r="AA951">
        <v>64</v>
      </c>
      <c r="AB951">
        <v>0</v>
      </c>
      <c r="AC951">
        <v>37</v>
      </c>
      <c r="AD951">
        <v>5</v>
      </c>
      <c r="AE951">
        <v>0</v>
      </c>
      <c r="AF951">
        <v>0</v>
      </c>
      <c r="AG951">
        <v>0</v>
      </c>
      <c r="AH951" t="s">
        <v>90</v>
      </c>
      <c r="AI951" s="1">
        <v>44511.434490740743</v>
      </c>
      <c r="AJ951">
        <v>589</v>
      </c>
      <c r="AK951">
        <v>2</v>
      </c>
      <c r="AL951">
        <v>0</v>
      </c>
      <c r="AM951">
        <v>2</v>
      </c>
      <c r="AN951">
        <v>0</v>
      </c>
      <c r="AO951">
        <v>1</v>
      </c>
      <c r="AP951">
        <v>3</v>
      </c>
      <c r="AQ951">
        <v>0</v>
      </c>
      <c r="AR951">
        <v>0</v>
      </c>
      <c r="AS951">
        <v>0</v>
      </c>
      <c r="AT951" t="s">
        <v>88</v>
      </c>
      <c r="AU951" t="s">
        <v>88</v>
      </c>
      <c r="AV951" t="s">
        <v>88</v>
      </c>
      <c r="AW951" t="s">
        <v>88</v>
      </c>
      <c r="AX951" t="s">
        <v>88</v>
      </c>
      <c r="AY951" t="s">
        <v>88</v>
      </c>
      <c r="AZ951" t="s">
        <v>88</v>
      </c>
      <c r="BA951" t="s">
        <v>88</v>
      </c>
      <c r="BB951" t="s">
        <v>88</v>
      </c>
      <c r="BC951" t="s">
        <v>88</v>
      </c>
      <c r="BD951" t="s">
        <v>88</v>
      </c>
      <c r="BE951" t="s">
        <v>88</v>
      </c>
    </row>
    <row r="952" spans="1:57">
      <c r="A952" t="s">
        <v>2088</v>
      </c>
      <c r="B952" t="s">
        <v>80</v>
      </c>
      <c r="C952" t="s">
        <v>2084</v>
      </c>
      <c r="D952" t="s">
        <v>82</v>
      </c>
      <c r="E952" s="2" t="str">
        <f>HYPERLINK("capsilon://?command=openfolder&amp;siteaddress=FAM.docvelocity-na8.net&amp;folderid=FXA980E9B0-A7BB-6C38-2D46-DE477E736E58","FX21115023")</f>
        <v>FX21115023</v>
      </c>
      <c r="F952" t="s">
        <v>19</v>
      </c>
      <c r="G952" t="s">
        <v>19</v>
      </c>
      <c r="H952" t="s">
        <v>83</v>
      </c>
      <c r="I952" t="s">
        <v>2089</v>
      </c>
      <c r="J952">
        <v>69</v>
      </c>
      <c r="K952" t="s">
        <v>85</v>
      </c>
      <c r="L952" t="s">
        <v>86</v>
      </c>
      <c r="M952" t="s">
        <v>87</v>
      </c>
      <c r="N952">
        <v>2</v>
      </c>
      <c r="O952" s="1">
        <v>44510.855393518519</v>
      </c>
      <c r="P952" s="1">
        <v>44511.433252314811</v>
      </c>
      <c r="Q952">
        <v>49407</v>
      </c>
      <c r="R952">
        <v>520</v>
      </c>
      <c r="S952" t="b">
        <v>0</v>
      </c>
      <c r="T952" t="s">
        <v>88</v>
      </c>
      <c r="U952" t="b">
        <v>0</v>
      </c>
      <c r="V952" t="s">
        <v>89</v>
      </c>
      <c r="W952" s="1">
        <v>44511.181747685187</v>
      </c>
      <c r="X952">
        <v>237</v>
      </c>
      <c r="Y952">
        <v>64</v>
      </c>
      <c r="Z952">
        <v>0</v>
      </c>
      <c r="AA952">
        <v>64</v>
      </c>
      <c r="AB952">
        <v>0</v>
      </c>
      <c r="AC952">
        <v>41</v>
      </c>
      <c r="AD952">
        <v>5</v>
      </c>
      <c r="AE952">
        <v>0</v>
      </c>
      <c r="AF952">
        <v>0</v>
      </c>
      <c r="AG952">
        <v>0</v>
      </c>
      <c r="AH952" t="s">
        <v>1043</v>
      </c>
      <c r="AI952" s="1">
        <v>44511.433252314811</v>
      </c>
      <c r="AJ952">
        <v>283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5</v>
      </c>
      <c r="AQ952">
        <v>0</v>
      </c>
      <c r="AR952">
        <v>0</v>
      </c>
      <c r="AS952">
        <v>0</v>
      </c>
      <c r="AT952" t="s">
        <v>88</v>
      </c>
      <c r="AU952" t="s">
        <v>88</v>
      </c>
      <c r="AV952" t="s">
        <v>88</v>
      </c>
      <c r="AW952" t="s">
        <v>88</v>
      </c>
      <c r="AX952" t="s">
        <v>88</v>
      </c>
      <c r="AY952" t="s">
        <v>88</v>
      </c>
      <c r="AZ952" t="s">
        <v>88</v>
      </c>
      <c r="BA952" t="s">
        <v>88</v>
      </c>
      <c r="BB952" t="s">
        <v>88</v>
      </c>
      <c r="BC952" t="s">
        <v>88</v>
      </c>
      <c r="BD952" t="s">
        <v>88</v>
      </c>
      <c r="BE952" t="s">
        <v>88</v>
      </c>
    </row>
    <row r="953" spans="1:57">
      <c r="A953" t="s">
        <v>2090</v>
      </c>
      <c r="B953" t="s">
        <v>80</v>
      </c>
      <c r="C953" t="s">
        <v>2084</v>
      </c>
      <c r="D953" t="s">
        <v>82</v>
      </c>
      <c r="E953" s="2" t="str">
        <f>HYPERLINK("capsilon://?command=openfolder&amp;siteaddress=FAM.docvelocity-na8.net&amp;folderid=FXA980E9B0-A7BB-6C38-2D46-DE477E736E58","FX21115023")</f>
        <v>FX21115023</v>
      </c>
      <c r="F953" t="s">
        <v>19</v>
      </c>
      <c r="G953" t="s">
        <v>19</v>
      </c>
      <c r="H953" t="s">
        <v>83</v>
      </c>
      <c r="I953" t="s">
        <v>2091</v>
      </c>
      <c r="J953">
        <v>41</v>
      </c>
      <c r="K953" t="s">
        <v>85</v>
      </c>
      <c r="L953" t="s">
        <v>86</v>
      </c>
      <c r="M953" t="s">
        <v>87</v>
      </c>
      <c r="N953">
        <v>2</v>
      </c>
      <c r="O953" s="1">
        <v>44510.855740740742</v>
      </c>
      <c r="P953" s="1">
        <v>44511.435104166667</v>
      </c>
      <c r="Q953">
        <v>49493</v>
      </c>
      <c r="R953">
        <v>564</v>
      </c>
      <c r="S953" t="b">
        <v>0</v>
      </c>
      <c r="T953" t="s">
        <v>88</v>
      </c>
      <c r="U953" t="b">
        <v>0</v>
      </c>
      <c r="V953" t="s">
        <v>89</v>
      </c>
      <c r="W953" s="1">
        <v>44511.183206018519</v>
      </c>
      <c r="X953">
        <v>125</v>
      </c>
      <c r="Y953">
        <v>36</v>
      </c>
      <c r="Z953">
        <v>0</v>
      </c>
      <c r="AA953">
        <v>36</v>
      </c>
      <c r="AB953">
        <v>0</v>
      </c>
      <c r="AC953">
        <v>11</v>
      </c>
      <c r="AD953">
        <v>5</v>
      </c>
      <c r="AE953">
        <v>0</v>
      </c>
      <c r="AF953">
        <v>0</v>
      </c>
      <c r="AG953">
        <v>0</v>
      </c>
      <c r="AH953" t="s">
        <v>106</v>
      </c>
      <c r="AI953" s="1">
        <v>44511.435104166667</v>
      </c>
      <c r="AJ953">
        <v>439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5</v>
      </c>
      <c r="AQ953">
        <v>0</v>
      </c>
      <c r="AR953">
        <v>0</v>
      </c>
      <c r="AS953">
        <v>0</v>
      </c>
      <c r="AT953" t="s">
        <v>88</v>
      </c>
      <c r="AU953" t="s">
        <v>88</v>
      </c>
      <c r="AV953" t="s">
        <v>88</v>
      </c>
      <c r="AW953" t="s">
        <v>88</v>
      </c>
      <c r="AX953" t="s">
        <v>88</v>
      </c>
      <c r="AY953" t="s">
        <v>88</v>
      </c>
      <c r="AZ953" t="s">
        <v>88</v>
      </c>
      <c r="BA953" t="s">
        <v>88</v>
      </c>
      <c r="BB953" t="s">
        <v>88</v>
      </c>
      <c r="BC953" t="s">
        <v>88</v>
      </c>
      <c r="BD953" t="s">
        <v>88</v>
      </c>
      <c r="BE953" t="s">
        <v>88</v>
      </c>
    </row>
    <row r="954" spans="1:57">
      <c r="A954" t="s">
        <v>2092</v>
      </c>
      <c r="B954" t="s">
        <v>80</v>
      </c>
      <c r="C954" t="s">
        <v>2084</v>
      </c>
      <c r="D954" t="s">
        <v>82</v>
      </c>
      <c r="E954" s="2" t="str">
        <f>HYPERLINK("capsilon://?command=openfolder&amp;siteaddress=FAM.docvelocity-na8.net&amp;folderid=FXA980E9B0-A7BB-6C38-2D46-DE477E736E58","FX21115023")</f>
        <v>FX21115023</v>
      </c>
      <c r="F954" t="s">
        <v>19</v>
      </c>
      <c r="G954" t="s">
        <v>19</v>
      </c>
      <c r="H954" t="s">
        <v>83</v>
      </c>
      <c r="I954" t="s">
        <v>2093</v>
      </c>
      <c r="J954">
        <v>28</v>
      </c>
      <c r="K954" t="s">
        <v>85</v>
      </c>
      <c r="L954" t="s">
        <v>86</v>
      </c>
      <c r="M954" t="s">
        <v>87</v>
      </c>
      <c r="N954">
        <v>2</v>
      </c>
      <c r="O954" s="1">
        <v>44510.855775462966</v>
      </c>
      <c r="P954" s="1">
        <v>44511.435150462959</v>
      </c>
      <c r="Q954">
        <v>49710</v>
      </c>
      <c r="R954">
        <v>348</v>
      </c>
      <c r="S954" t="b">
        <v>0</v>
      </c>
      <c r="T954" t="s">
        <v>88</v>
      </c>
      <c r="U954" t="b">
        <v>0</v>
      </c>
      <c r="V954" t="s">
        <v>89</v>
      </c>
      <c r="W954" s="1">
        <v>44511.185358796298</v>
      </c>
      <c r="X954">
        <v>185</v>
      </c>
      <c r="Y954">
        <v>21</v>
      </c>
      <c r="Z954">
        <v>0</v>
      </c>
      <c r="AA954">
        <v>21</v>
      </c>
      <c r="AB954">
        <v>0</v>
      </c>
      <c r="AC954">
        <v>14</v>
      </c>
      <c r="AD954">
        <v>7</v>
      </c>
      <c r="AE954">
        <v>0</v>
      </c>
      <c r="AF954">
        <v>0</v>
      </c>
      <c r="AG954">
        <v>0</v>
      </c>
      <c r="AH954" t="s">
        <v>1043</v>
      </c>
      <c r="AI954" s="1">
        <v>44511.435150462959</v>
      </c>
      <c r="AJ954">
        <v>163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7</v>
      </c>
      <c r="AQ954">
        <v>0</v>
      </c>
      <c r="AR954">
        <v>0</v>
      </c>
      <c r="AS954">
        <v>0</v>
      </c>
      <c r="AT954" t="s">
        <v>88</v>
      </c>
      <c r="AU954" t="s">
        <v>88</v>
      </c>
      <c r="AV954" t="s">
        <v>88</v>
      </c>
      <c r="AW954" t="s">
        <v>88</v>
      </c>
      <c r="AX954" t="s">
        <v>88</v>
      </c>
      <c r="AY954" t="s">
        <v>88</v>
      </c>
      <c r="AZ954" t="s">
        <v>88</v>
      </c>
      <c r="BA954" t="s">
        <v>88</v>
      </c>
      <c r="BB954" t="s">
        <v>88</v>
      </c>
      <c r="BC954" t="s">
        <v>88</v>
      </c>
      <c r="BD954" t="s">
        <v>88</v>
      </c>
      <c r="BE954" t="s">
        <v>88</v>
      </c>
    </row>
    <row r="955" spans="1:57">
      <c r="A955" t="s">
        <v>2094</v>
      </c>
      <c r="B955" t="s">
        <v>80</v>
      </c>
      <c r="C955" t="s">
        <v>2084</v>
      </c>
      <c r="D955" t="s">
        <v>82</v>
      </c>
      <c r="E955" s="2" t="str">
        <f>HYPERLINK("capsilon://?command=openfolder&amp;siteaddress=FAM.docvelocity-na8.net&amp;folderid=FXA980E9B0-A7BB-6C38-2D46-DE477E736E58","FX21115023")</f>
        <v>FX21115023</v>
      </c>
      <c r="F955" t="s">
        <v>19</v>
      </c>
      <c r="G955" t="s">
        <v>19</v>
      </c>
      <c r="H955" t="s">
        <v>83</v>
      </c>
      <c r="I955" t="s">
        <v>2095</v>
      </c>
      <c r="J955">
        <v>28</v>
      </c>
      <c r="K955" t="s">
        <v>85</v>
      </c>
      <c r="L955" t="s">
        <v>86</v>
      </c>
      <c r="M955" t="s">
        <v>87</v>
      </c>
      <c r="N955">
        <v>2</v>
      </c>
      <c r="O955" s="1">
        <v>44510.856192129628</v>
      </c>
      <c r="P955" s="1">
        <v>44511.440324074072</v>
      </c>
      <c r="Q955">
        <v>49766</v>
      </c>
      <c r="R955">
        <v>703</v>
      </c>
      <c r="S955" t="b">
        <v>0</v>
      </c>
      <c r="T955" t="s">
        <v>88</v>
      </c>
      <c r="U955" t="b">
        <v>0</v>
      </c>
      <c r="V955" t="s">
        <v>89</v>
      </c>
      <c r="W955" s="1">
        <v>44511.187685185185</v>
      </c>
      <c r="X955">
        <v>200</v>
      </c>
      <c r="Y955">
        <v>21</v>
      </c>
      <c r="Z955">
        <v>0</v>
      </c>
      <c r="AA955">
        <v>21</v>
      </c>
      <c r="AB955">
        <v>0</v>
      </c>
      <c r="AC955">
        <v>15</v>
      </c>
      <c r="AD955">
        <v>7</v>
      </c>
      <c r="AE955">
        <v>0</v>
      </c>
      <c r="AF955">
        <v>0</v>
      </c>
      <c r="AG955">
        <v>0</v>
      </c>
      <c r="AH955" t="s">
        <v>90</v>
      </c>
      <c r="AI955" s="1">
        <v>44511.440324074072</v>
      </c>
      <c r="AJ955">
        <v>503</v>
      </c>
      <c r="AK955">
        <v>1</v>
      </c>
      <c r="AL955">
        <v>0</v>
      </c>
      <c r="AM955">
        <v>1</v>
      </c>
      <c r="AN955">
        <v>0</v>
      </c>
      <c r="AO955">
        <v>0</v>
      </c>
      <c r="AP955">
        <v>6</v>
      </c>
      <c r="AQ955">
        <v>0</v>
      </c>
      <c r="AR955">
        <v>0</v>
      </c>
      <c r="AS955">
        <v>0</v>
      </c>
      <c r="AT955" t="s">
        <v>88</v>
      </c>
      <c r="AU955" t="s">
        <v>88</v>
      </c>
      <c r="AV955" t="s">
        <v>88</v>
      </c>
      <c r="AW955" t="s">
        <v>88</v>
      </c>
      <c r="AX955" t="s">
        <v>88</v>
      </c>
      <c r="AY955" t="s">
        <v>88</v>
      </c>
      <c r="AZ955" t="s">
        <v>88</v>
      </c>
      <c r="BA955" t="s">
        <v>88</v>
      </c>
      <c r="BB955" t="s">
        <v>88</v>
      </c>
      <c r="BC955" t="s">
        <v>88</v>
      </c>
      <c r="BD955" t="s">
        <v>88</v>
      </c>
      <c r="BE955" t="s">
        <v>88</v>
      </c>
    </row>
    <row r="956" spans="1:57">
      <c r="A956" t="s">
        <v>2096</v>
      </c>
      <c r="B956" t="s">
        <v>80</v>
      </c>
      <c r="C956" t="s">
        <v>2084</v>
      </c>
      <c r="D956" t="s">
        <v>82</v>
      </c>
      <c r="E956" s="2" t="str">
        <f>HYPERLINK("capsilon://?command=openfolder&amp;siteaddress=FAM.docvelocity-na8.net&amp;folderid=FXA980E9B0-A7BB-6C38-2D46-DE477E736E58","FX21115023")</f>
        <v>FX21115023</v>
      </c>
      <c r="F956" t="s">
        <v>19</v>
      </c>
      <c r="G956" t="s">
        <v>19</v>
      </c>
      <c r="H956" t="s">
        <v>83</v>
      </c>
      <c r="I956" t="s">
        <v>2097</v>
      </c>
      <c r="J956">
        <v>28</v>
      </c>
      <c r="K956" t="s">
        <v>85</v>
      </c>
      <c r="L956" t="s">
        <v>86</v>
      </c>
      <c r="M956" t="s">
        <v>87</v>
      </c>
      <c r="N956">
        <v>2</v>
      </c>
      <c r="O956" s="1">
        <v>44510.856770833336</v>
      </c>
      <c r="P956" s="1">
        <v>44511.440150462964</v>
      </c>
      <c r="Q956">
        <v>49687</v>
      </c>
      <c r="R956">
        <v>717</v>
      </c>
      <c r="S956" t="b">
        <v>0</v>
      </c>
      <c r="T956" t="s">
        <v>88</v>
      </c>
      <c r="U956" t="b">
        <v>0</v>
      </c>
      <c r="V956" t="s">
        <v>89</v>
      </c>
      <c r="W956" s="1">
        <v>44511.190949074073</v>
      </c>
      <c r="X956">
        <v>281</v>
      </c>
      <c r="Y956">
        <v>21</v>
      </c>
      <c r="Z956">
        <v>0</v>
      </c>
      <c r="AA956">
        <v>21</v>
      </c>
      <c r="AB956">
        <v>0</v>
      </c>
      <c r="AC956">
        <v>5</v>
      </c>
      <c r="AD956">
        <v>7</v>
      </c>
      <c r="AE956">
        <v>0</v>
      </c>
      <c r="AF956">
        <v>0</v>
      </c>
      <c r="AG956">
        <v>0</v>
      </c>
      <c r="AH956" t="s">
        <v>106</v>
      </c>
      <c r="AI956" s="1">
        <v>44511.440150462964</v>
      </c>
      <c r="AJ956">
        <v>436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7</v>
      </c>
      <c r="AQ956">
        <v>0</v>
      </c>
      <c r="AR956">
        <v>0</v>
      </c>
      <c r="AS956">
        <v>0</v>
      </c>
      <c r="AT956" t="s">
        <v>88</v>
      </c>
      <c r="AU956" t="s">
        <v>88</v>
      </c>
      <c r="AV956" t="s">
        <v>88</v>
      </c>
      <c r="AW956" t="s">
        <v>88</v>
      </c>
      <c r="AX956" t="s">
        <v>88</v>
      </c>
      <c r="AY956" t="s">
        <v>88</v>
      </c>
      <c r="AZ956" t="s">
        <v>88</v>
      </c>
      <c r="BA956" t="s">
        <v>88</v>
      </c>
      <c r="BB956" t="s">
        <v>88</v>
      </c>
      <c r="BC956" t="s">
        <v>88</v>
      </c>
      <c r="BD956" t="s">
        <v>88</v>
      </c>
      <c r="BE956" t="s">
        <v>88</v>
      </c>
    </row>
    <row r="957" spans="1:57">
      <c r="A957" t="s">
        <v>2098</v>
      </c>
      <c r="B957" t="s">
        <v>80</v>
      </c>
      <c r="C957" t="s">
        <v>2084</v>
      </c>
      <c r="D957" t="s">
        <v>82</v>
      </c>
      <c r="E957" s="2" t="str">
        <f>HYPERLINK("capsilon://?command=openfolder&amp;siteaddress=FAM.docvelocity-na8.net&amp;folderid=FXA980E9B0-A7BB-6C38-2D46-DE477E736E58","FX21115023")</f>
        <v>FX21115023</v>
      </c>
      <c r="F957" t="s">
        <v>19</v>
      </c>
      <c r="G957" t="s">
        <v>19</v>
      </c>
      <c r="H957" t="s">
        <v>83</v>
      </c>
      <c r="I957" t="s">
        <v>2099</v>
      </c>
      <c r="J957">
        <v>28</v>
      </c>
      <c r="K957" t="s">
        <v>85</v>
      </c>
      <c r="L957" t="s">
        <v>86</v>
      </c>
      <c r="M957" t="s">
        <v>87</v>
      </c>
      <c r="N957">
        <v>2</v>
      </c>
      <c r="O957" s="1">
        <v>44510.857025462959</v>
      </c>
      <c r="P957" s="1">
        <v>44511.436932870369</v>
      </c>
      <c r="Q957">
        <v>49783</v>
      </c>
      <c r="R957">
        <v>321</v>
      </c>
      <c r="S957" t="b">
        <v>0</v>
      </c>
      <c r="T957" t="s">
        <v>88</v>
      </c>
      <c r="U957" t="b">
        <v>0</v>
      </c>
      <c r="V957" t="s">
        <v>393</v>
      </c>
      <c r="W957" s="1">
        <v>44511.191192129627</v>
      </c>
      <c r="X957">
        <v>168</v>
      </c>
      <c r="Y957">
        <v>21</v>
      </c>
      <c r="Z957">
        <v>0</v>
      </c>
      <c r="AA957">
        <v>21</v>
      </c>
      <c r="AB957">
        <v>0</v>
      </c>
      <c r="AC957">
        <v>3</v>
      </c>
      <c r="AD957">
        <v>7</v>
      </c>
      <c r="AE957">
        <v>0</v>
      </c>
      <c r="AF957">
        <v>0</v>
      </c>
      <c r="AG957">
        <v>0</v>
      </c>
      <c r="AH957" t="s">
        <v>1043</v>
      </c>
      <c r="AI957" s="1">
        <v>44511.436932870369</v>
      </c>
      <c r="AJ957">
        <v>153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7</v>
      </c>
      <c r="AQ957">
        <v>0</v>
      </c>
      <c r="AR957">
        <v>0</v>
      </c>
      <c r="AS957">
        <v>0</v>
      </c>
      <c r="AT957" t="s">
        <v>88</v>
      </c>
      <c r="AU957" t="s">
        <v>88</v>
      </c>
      <c r="AV957" t="s">
        <v>88</v>
      </c>
      <c r="AW957" t="s">
        <v>88</v>
      </c>
      <c r="AX957" t="s">
        <v>88</v>
      </c>
      <c r="AY957" t="s">
        <v>88</v>
      </c>
      <c r="AZ957" t="s">
        <v>88</v>
      </c>
      <c r="BA957" t="s">
        <v>88</v>
      </c>
      <c r="BB957" t="s">
        <v>88</v>
      </c>
      <c r="BC957" t="s">
        <v>88</v>
      </c>
      <c r="BD957" t="s">
        <v>88</v>
      </c>
      <c r="BE957" t="s">
        <v>88</v>
      </c>
    </row>
    <row r="958" spans="1:57">
      <c r="A958" t="s">
        <v>2100</v>
      </c>
      <c r="B958" t="s">
        <v>80</v>
      </c>
      <c r="C958" t="s">
        <v>2101</v>
      </c>
      <c r="D958" t="s">
        <v>82</v>
      </c>
      <c r="E958" s="2" t="str">
        <f>HYPERLINK("capsilon://?command=openfolder&amp;siteaddress=FAM.docvelocity-na8.net&amp;folderid=FX04DBF1FB-7A42-8012-A6F2-C2D7A9A5EB83","FX21114675")</f>
        <v>FX21114675</v>
      </c>
      <c r="F958" t="s">
        <v>19</v>
      </c>
      <c r="G958" t="s">
        <v>19</v>
      </c>
      <c r="H958" t="s">
        <v>83</v>
      </c>
      <c r="I958" t="s">
        <v>2102</v>
      </c>
      <c r="J958">
        <v>752</v>
      </c>
      <c r="K958" t="s">
        <v>85</v>
      </c>
      <c r="L958" t="s">
        <v>86</v>
      </c>
      <c r="M958" t="s">
        <v>87</v>
      </c>
      <c r="N958">
        <v>1</v>
      </c>
      <c r="O958" s="1">
        <v>44510.861087962963</v>
      </c>
      <c r="P958" s="1">
        <v>44511.319965277777</v>
      </c>
      <c r="Q958">
        <v>38774</v>
      </c>
      <c r="R958">
        <v>873</v>
      </c>
      <c r="S958" t="b">
        <v>0</v>
      </c>
      <c r="T958" t="s">
        <v>88</v>
      </c>
      <c r="U958" t="b">
        <v>0</v>
      </c>
      <c r="V958" t="s">
        <v>190</v>
      </c>
      <c r="W958" s="1">
        <v>44511.319965277777</v>
      </c>
      <c r="X958">
        <v>708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752</v>
      </c>
      <c r="AE958">
        <v>728</v>
      </c>
      <c r="AF958">
        <v>0</v>
      </c>
      <c r="AG958">
        <v>18</v>
      </c>
      <c r="AH958" t="s">
        <v>88</v>
      </c>
      <c r="AI958" t="s">
        <v>88</v>
      </c>
      <c r="AJ958" t="s">
        <v>88</v>
      </c>
      <c r="AK958" t="s">
        <v>88</v>
      </c>
      <c r="AL958" t="s">
        <v>88</v>
      </c>
      <c r="AM958" t="s">
        <v>88</v>
      </c>
      <c r="AN958" t="s">
        <v>88</v>
      </c>
      <c r="AO958" t="s">
        <v>88</v>
      </c>
      <c r="AP958" t="s">
        <v>88</v>
      </c>
      <c r="AQ958" t="s">
        <v>88</v>
      </c>
      <c r="AR958" t="s">
        <v>88</v>
      </c>
      <c r="AS958" t="s">
        <v>88</v>
      </c>
      <c r="AT958" t="s">
        <v>88</v>
      </c>
      <c r="AU958" t="s">
        <v>88</v>
      </c>
      <c r="AV958" t="s">
        <v>88</v>
      </c>
      <c r="AW958" t="s">
        <v>88</v>
      </c>
      <c r="AX958" t="s">
        <v>88</v>
      </c>
      <c r="AY958" t="s">
        <v>88</v>
      </c>
      <c r="AZ958" t="s">
        <v>88</v>
      </c>
      <c r="BA958" t="s">
        <v>88</v>
      </c>
      <c r="BB958" t="s">
        <v>88</v>
      </c>
      <c r="BC958" t="s">
        <v>88</v>
      </c>
      <c r="BD958" t="s">
        <v>88</v>
      </c>
      <c r="BE958" t="s">
        <v>88</v>
      </c>
    </row>
    <row r="959" spans="1:57">
      <c r="A959" t="s">
        <v>2103</v>
      </c>
      <c r="B959" t="s">
        <v>80</v>
      </c>
      <c r="C959" t="s">
        <v>2104</v>
      </c>
      <c r="D959" t="s">
        <v>82</v>
      </c>
      <c r="E959" s="2" t="str">
        <f>HYPERLINK("capsilon://?command=openfolder&amp;siteaddress=FAM.docvelocity-na8.net&amp;folderid=FX693D7DC3-0E01-0C86-34F2-6156EC706BB8","FX21114842")</f>
        <v>FX21114842</v>
      </c>
      <c r="F959" t="s">
        <v>19</v>
      </c>
      <c r="G959" t="s">
        <v>19</v>
      </c>
      <c r="H959" t="s">
        <v>83</v>
      </c>
      <c r="I959" t="s">
        <v>2105</v>
      </c>
      <c r="J959">
        <v>28</v>
      </c>
      <c r="K959" t="s">
        <v>85</v>
      </c>
      <c r="L959" t="s">
        <v>86</v>
      </c>
      <c r="M959" t="s">
        <v>87</v>
      </c>
      <c r="N959">
        <v>2</v>
      </c>
      <c r="O959" s="1">
        <v>44510.890520833331</v>
      </c>
      <c r="P959" s="1">
        <v>44511.440567129626</v>
      </c>
      <c r="Q959">
        <v>46911</v>
      </c>
      <c r="R959">
        <v>613</v>
      </c>
      <c r="S959" t="b">
        <v>0</v>
      </c>
      <c r="T959" t="s">
        <v>88</v>
      </c>
      <c r="U959" t="b">
        <v>0</v>
      </c>
      <c r="V959" t="s">
        <v>393</v>
      </c>
      <c r="W959" s="1">
        <v>44511.193229166667</v>
      </c>
      <c r="X959">
        <v>175</v>
      </c>
      <c r="Y959">
        <v>21</v>
      </c>
      <c r="Z959">
        <v>0</v>
      </c>
      <c r="AA959">
        <v>21</v>
      </c>
      <c r="AB959">
        <v>0</v>
      </c>
      <c r="AC959">
        <v>3</v>
      </c>
      <c r="AD959">
        <v>7</v>
      </c>
      <c r="AE959">
        <v>0</v>
      </c>
      <c r="AF959">
        <v>0</v>
      </c>
      <c r="AG959">
        <v>0</v>
      </c>
      <c r="AH959" t="s">
        <v>99</v>
      </c>
      <c r="AI959" s="1">
        <v>44511.440567129626</v>
      </c>
      <c r="AJ959">
        <v>434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7</v>
      </c>
      <c r="AQ959">
        <v>0</v>
      </c>
      <c r="AR959">
        <v>0</v>
      </c>
      <c r="AS959">
        <v>0</v>
      </c>
      <c r="AT959" t="s">
        <v>88</v>
      </c>
      <c r="AU959" t="s">
        <v>88</v>
      </c>
      <c r="AV959" t="s">
        <v>88</v>
      </c>
      <c r="AW959" t="s">
        <v>88</v>
      </c>
      <c r="AX959" t="s">
        <v>88</v>
      </c>
      <c r="AY959" t="s">
        <v>88</v>
      </c>
      <c r="AZ959" t="s">
        <v>88</v>
      </c>
      <c r="BA959" t="s">
        <v>88</v>
      </c>
      <c r="BB959" t="s">
        <v>88</v>
      </c>
      <c r="BC959" t="s">
        <v>88</v>
      </c>
      <c r="BD959" t="s">
        <v>88</v>
      </c>
      <c r="BE959" t="s">
        <v>88</v>
      </c>
    </row>
    <row r="960" spans="1:57">
      <c r="A960" t="s">
        <v>2106</v>
      </c>
      <c r="B960" t="s">
        <v>80</v>
      </c>
      <c r="C960" t="s">
        <v>2104</v>
      </c>
      <c r="D960" t="s">
        <v>82</v>
      </c>
      <c r="E960" s="2" t="str">
        <f>HYPERLINK("capsilon://?command=openfolder&amp;siteaddress=FAM.docvelocity-na8.net&amp;folderid=FX693D7DC3-0E01-0C86-34F2-6156EC706BB8","FX21114842")</f>
        <v>FX21114842</v>
      </c>
      <c r="F960" t="s">
        <v>19</v>
      </c>
      <c r="G960" t="s">
        <v>19</v>
      </c>
      <c r="H960" t="s">
        <v>83</v>
      </c>
      <c r="I960" t="s">
        <v>2107</v>
      </c>
      <c r="J960">
        <v>28</v>
      </c>
      <c r="K960" t="s">
        <v>85</v>
      </c>
      <c r="L960" t="s">
        <v>86</v>
      </c>
      <c r="M960" t="s">
        <v>87</v>
      </c>
      <c r="N960">
        <v>2</v>
      </c>
      <c r="O960" s="1">
        <v>44510.890520833331</v>
      </c>
      <c r="P960" s="1">
        <v>44511.44222222222</v>
      </c>
      <c r="Q960">
        <v>47032</v>
      </c>
      <c r="R960">
        <v>635</v>
      </c>
      <c r="S960" t="b">
        <v>0</v>
      </c>
      <c r="T960" t="s">
        <v>88</v>
      </c>
      <c r="U960" t="b">
        <v>0</v>
      </c>
      <c r="V960" t="s">
        <v>89</v>
      </c>
      <c r="W960" s="1">
        <v>44511.193437499998</v>
      </c>
      <c r="X960">
        <v>179</v>
      </c>
      <c r="Y960">
        <v>21</v>
      </c>
      <c r="Z960">
        <v>0</v>
      </c>
      <c r="AA960">
        <v>21</v>
      </c>
      <c r="AB960">
        <v>0</v>
      </c>
      <c r="AC960">
        <v>17</v>
      </c>
      <c r="AD960">
        <v>7</v>
      </c>
      <c r="AE960">
        <v>0</v>
      </c>
      <c r="AF960">
        <v>0</v>
      </c>
      <c r="AG960">
        <v>0</v>
      </c>
      <c r="AH960" t="s">
        <v>1043</v>
      </c>
      <c r="AI960" s="1">
        <v>44511.44222222222</v>
      </c>
      <c r="AJ960">
        <v>456</v>
      </c>
      <c r="AK960">
        <v>3</v>
      </c>
      <c r="AL960">
        <v>0</v>
      </c>
      <c r="AM960">
        <v>3</v>
      </c>
      <c r="AN960">
        <v>0</v>
      </c>
      <c r="AO960">
        <v>2</v>
      </c>
      <c r="AP960">
        <v>4</v>
      </c>
      <c r="AQ960">
        <v>0</v>
      </c>
      <c r="AR960">
        <v>0</v>
      </c>
      <c r="AS960">
        <v>0</v>
      </c>
      <c r="AT960" t="s">
        <v>88</v>
      </c>
      <c r="AU960" t="s">
        <v>88</v>
      </c>
      <c r="AV960" t="s">
        <v>88</v>
      </c>
      <c r="AW960" t="s">
        <v>88</v>
      </c>
      <c r="AX960" t="s">
        <v>88</v>
      </c>
      <c r="AY960" t="s">
        <v>88</v>
      </c>
      <c r="AZ960" t="s">
        <v>88</v>
      </c>
      <c r="BA960" t="s">
        <v>88</v>
      </c>
      <c r="BB960" t="s">
        <v>88</v>
      </c>
      <c r="BC960" t="s">
        <v>88</v>
      </c>
      <c r="BD960" t="s">
        <v>88</v>
      </c>
      <c r="BE960" t="s">
        <v>88</v>
      </c>
    </row>
    <row r="961" spans="1:57">
      <c r="A961" t="s">
        <v>2108</v>
      </c>
      <c r="B961" t="s">
        <v>80</v>
      </c>
      <c r="C961" t="s">
        <v>2104</v>
      </c>
      <c r="D961" t="s">
        <v>82</v>
      </c>
      <c r="E961" s="2" t="str">
        <f>HYPERLINK("capsilon://?command=openfolder&amp;siteaddress=FAM.docvelocity-na8.net&amp;folderid=FX693D7DC3-0E01-0C86-34F2-6156EC706BB8","FX21114842")</f>
        <v>FX21114842</v>
      </c>
      <c r="F961" t="s">
        <v>19</v>
      </c>
      <c r="G961" t="s">
        <v>19</v>
      </c>
      <c r="H961" t="s">
        <v>83</v>
      </c>
      <c r="I961" t="s">
        <v>2109</v>
      </c>
      <c r="J961">
        <v>203</v>
      </c>
      <c r="K961" t="s">
        <v>85</v>
      </c>
      <c r="L961" t="s">
        <v>86</v>
      </c>
      <c r="M961" t="s">
        <v>87</v>
      </c>
      <c r="N961">
        <v>1</v>
      </c>
      <c r="O961" s="1">
        <v>44510.890648148146</v>
      </c>
      <c r="P961" s="1">
        <v>44511.325902777775</v>
      </c>
      <c r="Q961">
        <v>36921</v>
      </c>
      <c r="R961">
        <v>685</v>
      </c>
      <c r="S961" t="b">
        <v>0</v>
      </c>
      <c r="T961" t="s">
        <v>88</v>
      </c>
      <c r="U961" t="b">
        <v>0</v>
      </c>
      <c r="V961" t="s">
        <v>190</v>
      </c>
      <c r="W961" s="1">
        <v>44511.325902777775</v>
      </c>
      <c r="X961">
        <v>512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203</v>
      </c>
      <c r="AE961">
        <v>198</v>
      </c>
      <c r="AF961">
        <v>0</v>
      </c>
      <c r="AG961">
        <v>4</v>
      </c>
      <c r="AH961" t="s">
        <v>88</v>
      </c>
      <c r="AI961" t="s">
        <v>88</v>
      </c>
      <c r="AJ961" t="s">
        <v>88</v>
      </c>
      <c r="AK961" t="s">
        <v>88</v>
      </c>
      <c r="AL961" t="s">
        <v>88</v>
      </c>
      <c r="AM961" t="s">
        <v>88</v>
      </c>
      <c r="AN961" t="s">
        <v>88</v>
      </c>
      <c r="AO961" t="s">
        <v>88</v>
      </c>
      <c r="AP961" t="s">
        <v>88</v>
      </c>
      <c r="AQ961" t="s">
        <v>88</v>
      </c>
      <c r="AR961" t="s">
        <v>88</v>
      </c>
      <c r="AS961" t="s">
        <v>88</v>
      </c>
      <c r="AT961" t="s">
        <v>88</v>
      </c>
      <c r="AU961" t="s">
        <v>88</v>
      </c>
      <c r="AV961" t="s">
        <v>88</v>
      </c>
      <c r="AW961" t="s">
        <v>88</v>
      </c>
      <c r="AX961" t="s">
        <v>88</v>
      </c>
      <c r="AY961" t="s">
        <v>88</v>
      </c>
      <c r="AZ961" t="s">
        <v>88</v>
      </c>
      <c r="BA961" t="s">
        <v>88</v>
      </c>
      <c r="BB961" t="s">
        <v>88</v>
      </c>
      <c r="BC961" t="s">
        <v>88</v>
      </c>
      <c r="BD961" t="s">
        <v>88</v>
      </c>
      <c r="BE961" t="s">
        <v>88</v>
      </c>
    </row>
    <row r="962" spans="1:57">
      <c r="A962" t="s">
        <v>2110</v>
      </c>
      <c r="B962" t="s">
        <v>80</v>
      </c>
      <c r="C962" t="s">
        <v>2104</v>
      </c>
      <c r="D962" t="s">
        <v>82</v>
      </c>
      <c r="E962" s="2" t="str">
        <f>HYPERLINK("capsilon://?command=openfolder&amp;siteaddress=FAM.docvelocity-na8.net&amp;folderid=FX693D7DC3-0E01-0C86-34F2-6156EC706BB8","FX21114842")</f>
        <v>FX21114842</v>
      </c>
      <c r="F962" t="s">
        <v>19</v>
      </c>
      <c r="G962" t="s">
        <v>19</v>
      </c>
      <c r="H962" t="s">
        <v>83</v>
      </c>
      <c r="I962" t="s">
        <v>2111</v>
      </c>
      <c r="J962">
        <v>28</v>
      </c>
      <c r="K962" t="s">
        <v>85</v>
      </c>
      <c r="L962" t="s">
        <v>86</v>
      </c>
      <c r="M962" t="s">
        <v>87</v>
      </c>
      <c r="N962">
        <v>2</v>
      </c>
      <c r="O962" s="1">
        <v>44510.890729166669</v>
      </c>
      <c r="P962" s="1">
        <v>44511.444907407407</v>
      </c>
      <c r="Q962">
        <v>47030</v>
      </c>
      <c r="R962">
        <v>851</v>
      </c>
      <c r="S962" t="b">
        <v>0</v>
      </c>
      <c r="T962" t="s">
        <v>88</v>
      </c>
      <c r="U962" t="b">
        <v>0</v>
      </c>
      <c r="V962" t="s">
        <v>393</v>
      </c>
      <c r="W962" s="1">
        <v>44511.199525462966</v>
      </c>
      <c r="X962">
        <v>441</v>
      </c>
      <c r="Y962">
        <v>21</v>
      </c>
      <c r="Z962">
        <v>0</v>
      </c>
      <c r="AA962">
        <v>21</v>
      </c>
      <c r="AB962">
        <v>0</v>
      </c>
      <c r="AC962">
        <v>14</v>
      </c>
      <c r="AD962">
        <v>7</v>
      </c>
      <c r="AE962">
        <v>0</v>
      </c>
      <c r="AF962">
        <v>0</v>
      </c>
      <c r="AG962">
        <v>0</v>
      </c>
      <c r="AH962" t="s">
        <v>106</v>
      </c>
      <c r="AI962" s="1">
        <v>44511.444907407407</v>
      </c>
      <c r="AJ962">
        <v>410</v>
      </c>
      <c r="AK962">
        <v>1</v>
      </c>
      <c r="AL962">
        <v>0</v>
      </c>
      <c r="AM962">
        <v>1</v>
      </c>
      <c r="AN962">
        <v>0</v>
      </c>
      <c r="AO962">
        <v>1</v>
      </c>
      <c r="AP962">
        <v>6</v>
      </c>
      <c r="AQ962">
        <v>0</v>
      </c>
      <c r="AR962">
        <v>0</v>
      </c>
      <c r="AS962">
        <v>0</v>
      </c>
      <c r="AT962" t="s">
        <v>88</v>
      </c>
      <c r="AU962" t="s">
        <v>88</v>
      </c>
      <c r="AV962" t="s">
        <v>88</v>
      </c>
      <c r="AW962" t="s">
        <v>88</v>
      </c>
      <c r="AX962" t="s">
        <v>88</v>
      </c>
      <c r="AY962" t="s">
        <v>88</v>
      </c>
      <c r="AZ962" t="s">
        <v>88</v>
      </c>
      <c r="BA962" t="s">
        <v>88</v>
      </c>
      <c r="BB962" t="s">
        <v>88</v>
      </c>
      <c r="BC962" t="s">
        <v>88</v>
      </c>
      <c r="BD962" t="s">
        <v>88</v>
      </c>
      <c r="BE962" t="s">
        <v>88</v>
      </c>
    </row>
    <row r="963" spans="1:57">
      <c r="A963" t="s">
        <v>2112</v>
      </c>
      <c r="B963" t="s">
        <v>80</v>
      </c>
      <c r="C963" t="s">
        <v>2104</v>
      </c>
      <c r="D963" t="s">
        <v>82</v>
      </c>
      <c r="E963" s="2" t="str">
        <f>HYPERLINK("capsilon://?command=openfolder&amp;siteaddress=FAM.docvelocity-na8.net&amp;folderid=FX693D7DC3-0E01-0C86-34F2-6156EC706BB8","FX21114842")</f>
        <v>FX21114842</v>
      </c>
      <c r="F963" t="s">
        <v>19</v>
      </c>
      <c r="G963" t="s">
        <v>19</v>
      </c>
      <c r="H963" t="s">
        <v>83</v>
      </c>
      <c r="I963" t="s">
        <v>2113</v>
      </c>
      <c r="J963">
        <v>75</v>
      </c>
      <c r="K963" t="s">
        <v>85</v>
      </c>
      <c r="L963" t="s">
        <v>86</v>
      </c>
      <c r="M963" t="s">
        <v>87</v>
      </c>
      <c r="N963">
        <v>2</v>
      </c>
      <c r="O963" s="1">
        <v>44510.891597222224</v>
      </c>
      <c r="P963" s="1">
        <v>44511.449374999997</v>
      </c>
      <c r="Q963">
        <v>47046</v>
      </c>
      <c r="R963">
        <v>1146</v>
      </c>
      <c r="S963" t="b">
        <v>0</v>
      </c>
      <c r="T963" t="s">
        <v>88</v>
      </c>
      <c r="U963" t="b">
        <v>0</v>
      </c>
      <c r="V963" t="s">
        <v>89</v>
      </c>
      <c r="W963" s="1">
        <v>44511.19971064815</v>
      </c>
      <c r="X963">
        <v>364</v>
      </c>
      <c r="Y963">
        <v>70</v>
      </c>
      <c r="Z963">
        <v>0</v>
      </c>
      <c r="AA963">
        <v>70</v>
      </c>
      <c r="AB963">
        <v>0</v>
      </c>
      <c r="AC963">
        <v>52</v>
      </c>
      <c r="AD963">
        <v>5</v>
      </c>
      <c r="AE963">
        <v>0</v>
      </c>
      <c r="AF963">
        <v>0</v>
      </c>
      <c r="AG963">
        <v>0</v>
      </c>
      <c r="AH963" t="s">
        <v>90</v>
      </c>
      <c r="AI963" s="1">
        <v>44511.449374999997</v>
      </c>
      <c r="AJ963">
        <v>782</v>
      </c>
      <c r="AK963">
        <v>7</v>
      </c>
      <c r="AL963">
        <v>0</v>
      </c>
      <c r="AM963">
        <v>7</v>
      </c>
      <c r="AN963">
        <v>0</v>
      </c>
      <c r="AO963">
        <v>6</v>
      </c>
      <c r="AP963">
        <v>-2</v>
      </c>
      <c r="AQ963">
        <v>0</v>
      </c>
      <c r="AR963">
        <v>0</v>
      </c>
      <c r="AS963">
        <v>0</v>
      </c>
      <c r="AT963" t="s">
        <v>88</v>
      </c>
      <c r="AU963" t="s">
        <v>88</v>
      </c>
      <c r="AV963" t="s">
        <v>88</v>
      </c>
      <c r="AW963" t="s">
        <v>88</v>
      </c>
      <c r="AX963" t="s">
        <v>88</v>
      </c>
      <c r="AY963" t="s">
        <v>88</v>
      </c>
      <c r="AZ963" t="s">
        <v>88</v>
      </c>
      <c r="BA963" t="s">
        <v>88</v>
      </c>
      <c r="BB963" t="s">
        <v>88</v>
      </c>
      <c r="BC963" t="s">
        <v>88</v>
      </c>
      <c r="BD963" t="s">
        <v>88</v>
      </c>
      <c r="BE963" t="s">
        <v>88</v>
      </c>
    </row>
    <row r="964" spans="1:57">
      <c r="A964" t="s">
        <v>2114</v>
      </c>
      <c r="B964" t="s">
        <v>80</v>
      </c>
      <c r="C964" t="s">
        <v>2104</v>
      </c>
      <c r="D964" t="s">
        <v>82</v>
      </c>
      <c r="E964" s="2" t="str">
        <f>HYPERLINK("capsilon://?command=openfolder&amp;siteaddress=FAM.docvelocity-na8.net&amp;folderid=FX693D7DC3-0E01-0C86-34F2-6156EC706BB8","FX21114842")</f>
        <v>FX21114842</v>
      </c>
      <c r="F964" t="s">
        <v>19</v>
      </c>
      <c r="G964" t="s">
        <v>19</v>
      </c>
      <c r="H964" t="s">
        <v>83</v>
      </c>
      <c r="I964" t="s">
        <v>2115</v>
      </c>
      <c r="J964">
        <v>75</v>
      </c>
      <c r="K964" t="s">
        <v>85</v>
      </c>
      <c r="L964" t="s">
        <v>86</v>
      </c>
      <c r="M964" t="s">
        <v>87</v>
      </c>
      <c r="N964">
        <v>2</v>
      </c>
      <c r="O964" s="1">
        <v>44510.891736111109</v>
      </c>
      <c r="P964" s="1">
        <v>44511.451041666667</v>
      </c>
      <c r="Q964">
        <v>46985</v>
      </c>
      <c r="R964">
        <v>1339</v>
      </c>
      <c r="S964" t="b">
        <v>0</v>
      </c>
      <c r="T964" t="s">
        <v>88</v>
      </c>
      <c r="U964" t="b">
        <v>0</v>
      </c>
      <c r="V964" t="s">
        <v>110</v>
      </c>
      <c r="W964" s="1">
        <v>44511.202499999999</v>
      </c>
      <c r="X964">
        <v>409</v>
      </c>
      <c r="Y964">
        <v>70</v>
      </c>
      <c r="Z964">
        <v>0</v>
      </c>
      <c r="AA964">
        <v>70</v>
      </c>
      <c r="AB964">
        <v>0</v>
      </c>
      <c r="AC964">
        <v>43</v>
      </c>
      <c r="AD964">
        <v>5</v>
      </c>
      <c r="AE964">
        <v>0</v>
      </c>
      <c r="AF964">
        <v>0</v>
      </c>
      <c r="AG964">
        <v>0</v>
      </c>
      <c r="AH964" t="s">
        <v>99</v>
      </c>
      <c r="AI964" s="1">
        <v>44511.451041666667</v>
      </c>
      <c r="AJ964">
        <v>904</v>
      </c>
      <c r="AK964">
        <v>2</v>
      </c>
      <c r="AL964">
        <v>0</v>
      </c>
      <c r="AM964">
        <v>2</v>
      </c>
      <c r="AN964">
        <v>0</v>
      </c>
      <c r="AO964">
        <v>2</v>
      </c>
      <c r="AP964">
        <v>3</v>
      </c>
      <c r="AQ964">
        <v>0</v>
      </c>
      <c r="AR964">
        <v>0</v>
      </c>
      <c r="AS964">
        <v>0</v>
      </c>
      <c r="AT964" t="s">
        <v>88</v>
      </c>
      <c r="AU964" t="s">
        <v>88</v>
      </c>
      <c r="AV964" t="s">
        <v>88</v>
      </c>
      <c r="AW964" t="s">
        <v>88</v>
      </c>
      <c r="AX964" t="s">
        <v>88</v>
      </c>
      <c r="AY964" t="s">
        <v>88</v>
      </c>
      <c r="AZ964" t="s">
        <v>88</v>
      </c>
      <c r="BA964" t="s">
        <v>88</v>
      </c>
      <c r="BB964" t="s">
        <v>88</v>
      </c>
      <c r="BC964" t="s">
        <v>88</v>
      </c>
      <c r="BD964" t="s">
        <v>88</v>
      </c>
      <c r="BE964" t="s">
        <v>88</v>
      </c>
    </row>
    <row r="965" spans="1:57">
      <c r="A965" t="s">
        <v>2116</v>
      </c>
      <c r="B965" t="s">
        <v>80</v>
      </c>
      <c r="C965" t="s">
        <v>2104</v>
      </c>
      <c r="D965" t="s">
        <v>82</v>
      </c>
      <c r="E965" s="2" t="str">
        <f>HYPERLINK("capsilon://?command=openfolder&amp;siteaddress=FAM.docvelocity-na8.net&amp;folderid=FX693D7DC3-0E01-0C86-34F2-6156EC706BB8","FX21114842")</f>
        <v>FX21114842</v>
      </c>
      <c r="F965" t="s">
        <v>19</v>
      </c>
      <c r="G965" t="s">
        <v>19</v>
      </c>
      <c r="H965" t="s">
        <v>83</v>
      </c>
      <c r="I965" t="s">
        <v>2117</v>
      </c>
      <c r="J965">
        <v>75</v>
      </c>
      <c r="K965" t="s">
        <v>85</v>
      </c>
      <c r="L965" t="s">
        <v>86</v>
      </c>
      <c r="M965" t="s">
        <v>87</v>
      </c>
      <c r="N965">
        <v>2</v>
      </c>
      <c r="O965" s="1">
        <v>44510.891851851855</v>
      </c>
      <c r="P965" s="1">
        <v>44511.447222222225</v>
      </c>
      <c r="Q965">
        <v>47048</v>
      </c>
      <c r="R965">
        <v>936</v>
      </c>
      <c r="S965" t="b">
        <v>0</v>
      </c>
      <c r="T965" t="s">
        <v>88</v>
      </c>
      <c r="U965" t="b">
        <v>0</v>
      </c>
      <c r="V965" t="s">
        <v>393</v>
      </c>
      <c r="W965" s="1">
        <v>44511.205185185187</v>
      </c>
      <c r="X965">
        <v>445</v>
      </c>
      <c r="Y965">
        <v>70</v>
      </c>
      <c r="Z965">
        <v>0</v>
      </c>
      <c r="AA965">
        <v>70</v>
      </c>
      <c r="AB965">
        <v>0</v>
      </c>
      <c r="AC965">
        <v>49</v>
      </c>
      <c r="AD965">
        <v>5</v>
      </c>
      <c r="AE965">
        <v>0</v>
      </c>
      <c r="AF965">
        <v>0</v>
      </c>
      <c r="AG965">
        <v>0</v>
      </c>
      <c r="AH965" t="s">
        <v>1043</v>
      </c>
      <c r="AI965" s="1">
        <v>44511.447222222225</v>
      </c>
      <c r="AJ965">
        <v>431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5</v>
      </c>
      <c r="AQ965">
        <v>0</v>
      </c>
      <c r="AR965">
        <v>0</v>
      </c>
      <c r="AS965">
        <v>0</v>
      </c>
      <c r="AT965" t="s">
        <v>88</v>
      </c>
      <c r="AU965" t="s">
        <v>88</v>
      </c>
      <c r="AV965" t="s">
        <v>88</v>
      </c>
      <c r="AW965" t="s">
        <v>88</v>
      </c>
      <c r="AX965" t="s">
        <v>88</v>
      </c>
      <c r="AY965" t="s">
        <v>88</v>
      </c>
      <c r="AZ965" t="s">
        <v>88</v>
      </c>
      <c r="BA965" t="s">
        <v>88</v>
      </c>
      <c r="BB965" t="s">
        <v>88</v>
      </c>
      <c r="BC965" t="s">
        <v>88</v>
      </c>
      <c r="BD965" t="s">
        <v>88</v>
      </c>
      <c r="BE965" t="s">
        <v>88</v>
      </c>
    </row>
    <row r="966" spans="1:57">
      <c r="A966" t="s">
        <v>2118</v>
      </c>
      <c r="B966" t="s">
        <v>80</v>
      </c>
      <c r="C966" t="s">
        <v>2104</v>
      </c>
      <c r="D966" t="s">
        <v>82</v>
      </c>
      <c r="E966" s="2" t="str">
        <f>HYPERLINK("capsilon://?command=openfolder&amp;siteaddress=FAM.docvelocity-na8.net&amp;folderid=FX693D7DC3-0E01-0C86-34F2-6156EC706BB8","FX21114842")</f>
        <v>FX21114842</v>
      </c>
      <c r="F966" t="s">
        <v>19</v>
      </c>
      <c r="G966" t="s">
        <v>19</v>
      </c>
      <c r="H966" t="s">
        <v>83</v>
      </c>
      <c r="I966" t="s">
        <v>2119</v>
      </c>
      <c r="J966">
        <v>75</v>
      </c>
      <c r="K966" t="s">
        <v>85</v>
      </c>
      <c r="L966" t="s">
        <v>86</v>
      </c>
      <c r="M966" t="s">
        <v>87</v>
      </c>
      <c r="N966">
        <v>2</v>
      </c>
      <c r="O966" s="1">
        <v>44510.892118055555</v>
      </c>
      <c r="P966" s="1">
        <v>44511.451620370368</v>
      </c>
      <c r="Q966">
        <v>47382</v>
      </c>
      <c r="R966">
        <v>959</v>
      </c>
      <c r="S966" t="b">
        <v>0</v>
      </c>
      <c r="T966" t="s">
        <v>88</v>
      </c>
      <c r="U966" t="b">
        <v>0</v>
      </c>
      <c r="V966" t="s">
        <v>89</v>
      </c>
      <c r="W966" s="1">
        <v>44511.204861111109</v>
      </c>
      <c r="X966">
        <v>380</v>
      </c>
      <c r="Y966">
        <v>70</v>
      </c>
      <c r="Z966">
        <v>0</v>
      </c>
      <c r="AA966">
        <v>70</v>
      </c>
      <c r="AB966">
        <v>0</v>
      </c>
      <c r="AC966">
        <v>50</v>
      </c>
      <c r="AD966">
        <v>5</v>
      </c>
      <c r="AE966">
        <v>0</v>
      </c>
      <c r="AF966">
        <v>0</v>
      </c>
      <c r="AG966">
        <v>0</v>
      </c>
      <c r="AH966" t="s">
        <v>106</v>
      </c>
      <c r="AI966" s="1">
        <v>44511.451620370368</v>
      </c>
      <c r="AJ966">
        <v>579</v>
      </c>
      <c r="AK966">
        <v>5</v>
      </c>
      <c r="AL966">
        <v>0</v>
      </c>
      <c r="AM966">
        <v>5</v>
      </c>
      <c r="AN966">
        <v>0</v>
      </c>
      <c r="AO966">
        <v>5</v>
      </c>
      <c r="AP966">
        <v>0</v>
      </c>
      <c r="AQ966">
        <v>0</v>
      </c>
      <c r="AR966">
        <v>0</v>
      </c>
      <c r="AS966">
        <v>0</v>
      </c>
      <c r="AT966" t="s">
        <v>88</v>
      </c>
      <c r="AU966" t="s">
        <v>88</v>
      </c>
      <c r="AV966" t="s">
        <v>88</v>
      </c>
      <c r="AW966" t="s">
        <v>88</v>
      </c>
      <c r="AX966" t="s">
        <v>88</v>
      </c>
      <c r="AY966" t="s">
        <v>88</v>
      </c>
      <c r="AZ966" t="s">
        <v>88</v>
      </c>
      <c r="BA966" t="s">
        <v>88</v>
      </c>
      <c r="BB966" t="s">
        <v>88</v>
      </c>
      <c r="BC966" t="s">
        <v>88</v>
      </c>
      <c r="BD966" t="s">
        <v>88</v>
      </c>
      <c r="BE966" t="s">
        <v>88</v>
      </c>
    </row>
    <row r="967" spans="1:57">
      <c r="A967" t="s">
        <v>2120</v>
      </c>
      <c r="B967" t="s">
        <v>80</v>
      </c>
      <c r="C967" t="s">
        <v>2104</v>
      </c>
      <c r="D967" t="s">
        <v>82</v>
      </c>
      <c r="E967" s="2" t="str">
        <f>HYPERLINK("capsilon://?command=openfolder&amp;siteaddress=FAM.docvelocity-na8.net&amp;folderid=FX693D7DC3-0E01-0C86-34F2-6156EC706BB8","FX21114842")</f>
        <v>FX21114842</v>
      </c>
      <c r="F967" t="s">
        <v>19</v>
      </c>
      <c r="G967" t="s">
        <v>19</v>
      </c>
      <c r="H967" t="s">
        <v>83</v>
      </c>
      <c r="I967" t="s">
        <v>2121</v>
      </c>
      <c r="J967">
        <v>75</v>
      </c>
      <c r="K967" t="s">
        <v>85</v>
      </c>
      <c r="L967" t="s">
        <v>86</v>
      </c>
      <c r="M967" t="s">
        <v>87</v>
      </c>
      <c r="N967">
        <v>2</v>
      </c>
      <c r="O967" s="1">
        <v>44510.892199074071</v>
      </c>
      <c r="P967" s="1">
        <v>44511.449502314812</v>
      </c>
      <c r="Q967">
        <v>47597</v>
      </c>
      <c r="R967">
        <v>554</v>
      </c>
      <c r="S967" t="b">
        <v>0</v>
      </c>
      <c r="T967" t="s">
        <v>88</v>
      </c>
      <c r="U967" t="b">
        <v>0</v>
      </c>
      <c r="V967" t="s">
        <v>110</v>
      </c>
      <c r="W967" s="1">
        <v>44511.206655092596</v>
      </c>
      <c r="X967">
        <v>358</v>
      </c>
      <c r="Y967">
        <v>70</v>
      </c>
      <c r="Z967">
        <v>0</v>
      </c>
      <c r="AA967">
        <v>70</v>
      </c>
      <c r="AB967">
        <v>0</v>
      </c>
      <c r="AC967">
        <v>41</v>
      </c>
      <c r="AD967">
        <v>5</v>
      </c>
      <c r="AE967">
        <v>0</v>
      </c>
      <c r="AF967">
        <v>0</v>
      </c>
      <c r="AG967">
        <v>0</v>
      </c>
      <c r="AH967" t="s">
        <v>1043</v>
      </c>
      <c r="AI967" s="1">
        <v>44511.449502314812</v>
      </c>
      <c r="AJ967">
        <v>196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5</v>
      </c>
      <c r="AQ967">
        <v>0</v>
      </c>
      <c r="AR967">
        <v>0</v>
      </c>
      <c r="AS967">
        <v>0</v>
      </c>
      <c r="AT967" t="s">
        <v>88</v>
      </c>
      <c r="AU967" t="s">
        <v>88</v>
      </c>
      <c r="AV967" t="s">
        <v>88</v>
      </c>
      <c r="AW967" t="s">
        <v>88</v>
      </c>
      <c r="AX967" t="s">
        <v>88</v>
      </c>
      <c r="AY967" t="s">
        <v>88</v>
      </c>
      <c r="AZ967" t="s">
        <v>88</v>
      </c>
      <c r="BA967" t="s">
        <v>88</v>
      </c>
      <c r="BB967" t="s">
        <v>88</v>
      </c>
      <c r="BC967" t="s">
        <v>88</v>
      </c>
      <c r="BD967" t="s">
        <v>88</v>
      </c>
      <c r="BE967" t="s">
        <v>88</v>
      </c>
    </row>
    <row r="968" spans="1:57">
      <c r="A968" t="s">
        <v>2122</v>
      </c>
      <c r="B968" t="s">
        <v>80</v>
      </c>
      <c r="C968" t="s">
        <v>2104</v>
      </c>
      <c r="D968" t="s">
        <v>82</v>
      </c>
      <c r="E968" s="2" t="str">
        <f>HYPERLINK("capsilon://?command=openfolder&amp;siteaddress=FAM.docvelocity-na8.net&amp;folderid=FX693D7DC3-0E01-0C86-34F2-6156EC706BB8","FX21114842")</f>
        <v>FX21114842</v>
      </c>
      <c r="F968" t="s">
        <v>19</v>
      </c>
      <c r="G968" t="s">
        <v>19</v>
      </c>
      <c r="H968" t="s">
        <v>83</v>
      </c>
      <c r="I968" t="s">
        <v>2123</v>
      </c>
      <c r="J968">
        <v>75</v>
      </c>
      <c r="K968" t="s">
        <v>85</v>
      </c>
      <c r="L968" t="s">
        <v>86</v>
      </c>
      <c r="M968" t="s">
        <v>87</v>
      </c>
      <c r="N968">
        <v>2</v>
      </c>
      <c r="O968" s="1">
        <v>44510.892407407409</v>
      </c>
      <c r="P968" s="1">
        <v>44511.453553240739</v>
      </c>
      <c r="Q968">
        <v>47866</v>
      </c>
      <c r="R968">
        <v>617</v>
      </c>
      <c r="S968" t="b">
        <v>0</v>
      </c>
      <c r="T968" t="s">
        <v>88</v>
      </c>
      <c r="U968" t="b">
        <v>0</v>
      </c>
      <c r="V968" t="s">
        <v>89</v>
      </c>
      <c r="W968" s="1">
        <v>44511.207835648151</v>
      </c>
      <c r="X968">
        <v>257</v>
      </c>
      <c r="Y968">
        <v>70</v>
      </c>
      <c r="Z968">
        <v>0</v>
      </c>
      <c r="AA968">
        <v>70</v>
      </c>
      <c r="AB968">
        <v>0</v>
      </c>
      <c r="AC968">
        <v>52</v>
      </c>
      <c r="AD968">
        <v>5</v>
      </c>
      <c r="AE968">
        <v>0</v>
      </c>
      <c r="AF968">
        <v>0</v>
      </c>
      <c r="AG968">
        <v>0</v>
      </c>
      <c r="AH968" t="s">
        <v>90</v>
      </c>
      <c r="AI968" s="1">
        <v>44511.453553240739</v>
      </c>
      <c r="AJ968">
        <v>360</v>
      </c>
      <c r="AK968">
        <v>6</v>
      </c>
      <c r="AL968">
        <v>0</v>
      </c>
      <c r="AM968">
        <v>6</v>
      </c>
      <c r="AN968">
        <v>0</v>
      </c>
      <c r="AO968">
        <v>5</v>
      </c>
      <c r="AP968">
        <v>-1</v>
      </c>
      <c r="AQ968">
        <v>0</v>
      </c>
      <c r="AR968">
        <v>0</v>
      </c>
      <c r="AS968">
        <v>0</v>
      </c>
      <c r="AT968" t="s">
        <v>88</v>
      </c>
      <c r="AU968" t="s">
        <v>88</v>
      </c>
      <c r="AV968" t="s">
        <v>88</v>
      </c>
      <c r="AW968" t="s">
        <v>88</v>
      </c>
      <c r="AX968" t="s">
        <v>88</v>
      </c>
      <c r="AY968" t="s">
        <v>88</v>
      </c>
      <c r="AZ968" t="s">
        <v>88</v>
      </c>
      <c r="BA968" t="s">
        <v>88</v>
      </c>
      <c r="BB968" t="s">
        <v>88</v>
      </c>
      <c r="BC968" t="s">
        <v>88</v>
      </c>
      <c r="BD968" t="s">
        <v>88</v>
      </c>
      <c r="BE968" t="s">
        <v>88</v>
      </c>
    </row>
    <row r="969" spans="1:57">
      <c r="A969" t="s">
        <v>2124</v>
      </c>
      <c r="B969" t="s">
        <v>80</v>
      </c>
      <c r="C969" t="s">
        <v>2104</v>
      </c>
      <c r="D969" t="s">
        <v>82</v>
      </c>
      <c r="E969" s="2" t="str">
        <f>HYPERLINK("capsilon://?command=openfolder&amp;siteaddress=FAM.docvelocity-na8.net&amp;folderid=FX693D7DC3-0E01-0C86-34F2-6156EC706BB8","FX21114842")</f>
        <v>FX21114842</v>
      </c>
      <c r="F969" t="s">
        <v>19</v>
      </c>
      <c r="G969" t="s">
        <v>19</v>
      </c>
      <c r="H969" t="s">
        <v>83</v>
      </c>
      <c r="I969" t="s">
        <v>2125</v>
      </c>
      <c r="J969">
        <v>75</v>
      </c>
      <c r="K969" t="s">
        <v>85</v>
      </c>
      <c r="L969" t="s">
        <v>86</v>
      </c>
      <c r="M969" t="s">
        <v>87</v>
      </c>
      <c r="N969">
        <v>2</v>
      </c>
      <c r="O969" s="1">
        <v>44510.892569444448</v>
      </c>
      <c r="P969" s="1">
        <v>44511.451331018521</v>
      </c>
      <c r="Q969">
        <v>47812</v>
      </c>
      <c r="R969">
        <v>465</v>
      </c>
      <c r="S969" t="b">
        <v>0</v>
      </c>
      <c r="T969" t="s">
        <v>88</v>
      </c>
      <c r="U969" t="b">
        <v>0</v>
      </c>
      <c r="V969" t="s">
        <v>393</v>
      </c>
      <c r="W969" s="1">
        <v>44511.208749999998</v>
      </c>
      <c r="X969">
        <v>307</v>
      </c>
      <c r="Y969">
        <v>70</v>
      </c>
      <c r="Z969">
        <v>0</v>
      </c>
      <c r="AA969">
        <v>70</v>
      </c>
      <c r="AB969">
        <v>0</v>
      </c>
      <c r="AC969">
        <v>49</v>
      </c>
      <c r="AD969">
        <v>5</v>
      </c>
      <c r="AE969">
        <v>0</v>
      </c>
      <c r="AF969">
        <v>0</v>
      </c>
      <c r="AG969">
        <v>0</v>
      </c>
      <c r="AH969" t="s">
        <v>1043</v>
      </c>
      <c r="AI969" s="1">
        <v>44511.451331018521</v>
      </c>
      <c r="AJ969">
        <v>158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5</v>
      </c>
      <c r="AQ969">
        <v>0</v>
      </c>
      <c r="AR969">
        <v>0</v>
      </c>
      <c r="AS969">
        <v>0</v>
      </c>
      <c r="AT969" t="s">
        <v>88</v>
      </c>
      <c r="AU969" t="s">
        <v>88</v>
      </c>
      <c r="AV969" t="s">
        <v>88</v>
      </c>
      <c r="AW969" t="s">
        <v>88</v>
      </c>
      <c r="AX969" t="s">
        <v>88</v>
      </c>
      <c r="AY969" t="s">
        <v>88</v>
      </c>
      <c r="AZ969" t="s">
        <v>88</v>
      </c>
      <c r="BA969" t="s">
        <v>88</v>
      </c>
      <c r="BB969" t="s">
        <v>88</v>
      </c>
      <c r="BC969" t="s">
        <v>88</v>
      </c>
      <c r="BD969" t="s">
        <v>88</v>
      </c>
      <c r="BE969" t="s">
        <v>88</v>
      </c>
    </row>
    <row r="970" spans="1:57">
      <c r="A970" t="s">
        <v>2126</v>
      </c>
      <c r="B970" t="s">
        <v>80</v>
      </c>
      <c r="C970" t="s">
        <v>2104</v>
      </c>
      <c r="D970" t="s">
        <v>82</v>
      </c>
      <c r="E970" s="2" t="str">
        <f>HYPERLINK("capsilon://?command=openfolder&amp;siteaddress=FAM.docvelocity-na8.net&amp;folderid=FX693D7DC3-0E01-0C86-34F2-6156EC706BB8","FX21114842")</f>
        <v>FX21114842</v>
      </c>
      <c r="F970" t="s">
        <v>19</v>
      </c>
      <c r="G970" t="s">
        <v>19</v>
      </c>
      <c r="H970" t="s">
        <v>83</v>
      </c>
      <c r="I970" t="s">
        <v>2127</v>
      </c>
      <c r="J970">
        <v>75</v>
      </c>
      <c r="K970" t="s">
        <v>85</v>
      </c>
      <c r="L970" t="s">
        <v>86</v>
      </c>
      <c r="M970" t="s">
        <v>87</v>
      </c>
      <c r="N970">
        <v>2</v>
      </c>
      <c r="O970" s="1">
        <v>44510.892870370371</v>
      </c>
      <c r="P970" s="1">
        <v>44511.455868055556</v>
      </c>
      <c r="Q970">
        <v>47974</v>
      </c>
      <c r="R970">
        <v>669</v>
      </c>
      <c r="S970" t="b">
        <v>0</v>
      </c>
      <c r="T970" t="s">
        <v>88</v>
      </c>
      <c r="U970" t="b">
        <v>0</v>
      </c>
      <c r="V970" t="s">
        <v>110</v>
      </c>
      <c r="W970" s="1">
        <v>44511.209583333337</v>
      </c>
      <c r="X970">
        <v>252</v>
      </c>
      <c r="Y970">
        <v>70</v>
      </c>
      <c r="Z970">
        <v>0</v>
      </c>
      <c r="AA970">
        <v>70</v>
      </c>
      <c r="AB970">
        <v>0</v>
      </c>
      <c r="AC970">
        <v>42</v>
      </c>
      <c r="AD970">
        <v>5</v>
      </c>
      <c r="AE970">
        <v>0</v>
      </c>
      <c r="AF970">
        <v>0</v>
      </c>
      <c r="AG970">
        <v>0</v>
      </c>
      <c r="AH970" t="s">
        <v>99</v>
      </c>
      <c r="AI970" s="1">
        <v>44511.455868055556</v>
      </c>
      <c r="AJ970">
        <v>417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5</v>
      </c>
      <c r="AQ970">
        <v>0</v>
      </c>
      <c r="AR970">
        <v>0</v>
      </c>
      <c r="AS970">
        <v>0</v>
      </c>
      <c r="AT970" t="s">
        <v>88</v>
      </c>
      <c r="AU970" t="s">
        <v>88</v>
      </c>
      <c r="AV970" t="s">
        <v>88</v>
      </c>
      <c r="AW970" t="s">
        <v>88</v>
      </c>
      <c r="AX970" t="s">
        <v>88</v>
      </c>
      <c r="AY970" t="s">
        <v>88</v>
      </c>
      <c r="AZ970" t="s">
        <v>88</v>
      </c>
      <c r="BA970" t="s">
        <v>88</v>
      </c>
      <c r="BB970" t="s">
        <v>88</v>
      </c>
      <c r="BC970" t="s">
        <v>88</v>
      </c>
      <c r="BD970" t="s">
        <v>88</v>
      </c>
      <c r="BE970" t="s">
        <v>88</v>
      </c>
    </row>
    <row r="971" spans="1:57">
      <c r="A971" t="s">
        <v>2128</v>
      </c>
      <c r="B971" t="s">
        <v>80</v>
      </c>
      <c r="C971" t="s">
        <v>2104</v>
      </c>
      <c r="D971" t="s">
        <v>82</v>
      </c>
      <c r="E971" s="2" t="str">
        <f>HYPERLINK("capsilon://?command=openfolder&amp;siteaddress=FAM.docvelocity-na8.net&amp;folderid=FX693D7DC3-0E01-0C86-34F2-6156EC706BB8","FX21114842")</f>
        <v>FX21114842</v>
      </c>
      <c r="F971" t="s">
        <v>19</v>
      </c>
      <c r="G971" t="s">
        <v>19</v>
      </c>
      <c r="H971" t="s">
        <v>83</v>
      </c>
      <c r="I971" t="s">
        <v>2129</v>
      </c>
      <c r="J971">
        <v>75</v>
      </c>
      <c r="K971" t="s">
        <v>85</v>
      </c>
      <c r="L971" t="s">
        <v>86</v>
      </c>
      <c r="M971" t="s">
        <v>87</v>
      </c>
      <c r="N971">
        <v>2</v>
      </c>
      <c r="O971" s="1">
        <v>44510.892939814818</v>
      </c>
      <c r="P971" s="1">
        <v>44511.458009259259</v>
      </c>
      <c r="Q971">
        <v>47990</v>
      </c>
      <c r="R971">
        <v>832</v>
      </c>
      <c r="S971" t="b">
        <v>0</v>
      </c>
      <c r="T971" t="s">
        <v>88</v>
      </c>
      <c r="U971" t="b">
        <v>0</v>
      </c>
      <c r="V971" t="s">
        <v>89</v>
      </c>
      <c r="W971" s="1">
        <v>44511.210798611108</v>
      </c>
      <c r="X971">
        <v>255</v>
      </c>
      <c r="Y971">
        <v>70</v>
      </c>
      <c r="Z971">
        <v>0</v>
      </c>
      <c r="AA971">
        <v>70</v>
      </c>
      <c r="AB971">
        <v>0</v>
      </c>
      <c r="AC971">
        <v>52</v>
      </c>
      <c r="AD971">
        <v>5</v>
      </c>
      <c r="AE971">
        <v>0</v>
      </c>
      <c r="AF971">
        <v>0</v>
      </c>
      <c r="AG971">
        <v>0</v>
      </c>
      <c r="AH971" t="s">
        <v>1043</v>
      </c>
      <c r="AI971" s="1">
        <v>44511.458009259259</v>
      </c>
      <c r="AJ971">
        <v>577</v>
      </c>
      <c r="AK971">
        <v>6</v>
      </c>
      <c r="AL971">
        <v>0</v>
      </c>
      <c r="AM971">
        <v>6</v>
      </c>
      <c r="AN971">
        <v>0</v>
      </c>
      <c r="AO971">
        <v>5</v>
      </c>
      <c r="AP971">
        <v>-1</v>
      </c>
      <c r="AQ971">
        <v>0</v>
      </c>
      <c r="AR971">
        <v>0</v>
      </c>
      <c r="AS971">
        <v>0</v>
      </c>
      <c r="AT971" t="s">
        <v>88</v>
      </c>
      <c r="AU971" t="s">
        <v>88</v>
      </c>
      <c r="AV971" t="s">
        <v>88</v>
      </c>
      <c r="AW971" t="s">
        <v>88</v>
      </c>
      <c r="AX971" t="s">
        <v>88</v>
      </c>
      <c r="AY971" t="s">
        <v>88</v>
      </c>
      <c r="AZ971" t="s">
        <v>88</v>
      </c>
      <c r="BA971" t="s">
        <v>88</v>
      </c>
      <c r="BB971" t="s">
        <v>88</v>
      </c>
      <c r="BC971" t="s">
        <v>88</v>
      </c>
      <c r="BD971" t="s">
        <v>88</v>
      </c>
      <c r="BE971" t="s">
        <v>88</v>
      </c>
    </row>
    <row r="972" spans="1:57">
      <c r="A972" t="s">
        <v>2130</v>
      </c>
      <c r="B972" t="s">
        <v>80</v>
      </c>
      <c r="C972" t="s">
        <v>2104</v>
      </c>
      <c r="D972" t="s">
        <v>82</v>
      </c>
      <c r="E972" s="2" t="str">
        <f>HYPERLINK("capsilon://?command=openfolder&amp;siteaddress=FAM.docvelocity-na8.net&amp;folderid=FX693D7DC3-0E01-0C86-34F2-6156EC706BB8","FX21114842")</f>
        <v>FX21114842</v>
      </c>
      <c r="F972" t="s">
        <v>19</v>
      </c>
      <c r="G972" t="s">
        <v>19</v>
      </c>
      <c r="H972" t="s">
        <v>83</v>
      </c>
      <c r="I972" t="s">
        <v>2131</v>
      </c>
      <c r="J972">
        <v>75</v>
      </c>
      <c r="K972" t="s">
        <v>85</v>
      </c>
      <c r="L972" t="s">
        <v>86</v>
      </c>
      <c r="M972" t="s">
        <v>87</v>
      </c>
      <c r="N972">
        <v>2</v>
      </c>
      <c r="O972" s="1">
        <v>44510.893148148149</v>
      </c>
      <c r="P972" s="1">
        <v>44511.45585648148</v>
      </c>
      <c r="Q972">
        <v>47981</v>
      </c>
      <c r="R972">
        <v>637</v>
      </c>
      <c r="S972" t="b">
        <v>0</v>
      </c>
      <c r="T972" t="s">
        <v>88</v>
      </c>
      <c r="U972" t="b">
        <v>0</v>
      </c>
      <c r="V972" t="s">
        <v>393</v>
      </c>
      <c r="W972" s="1">
        <v>44511.211898148147</v>
      </c>
      <c r="X972">
        <v>272</v>
      </c>
      <c r="Y972">
        <v>70</v>
      </c>
      <c r="Z972">
        <v>0</v>
      </c>
      <c r="AA972">
        <v>70</v>
      </c>
      <c r="AB972">
        <v>0</v>
      </c>
      <c r="AC972">
        <v>50</v>
      </c>
      <c r="AD972">
        <v>5</v>
      </c>
      <c r="AE972">
        <v>0</v>
      </c>
      <c r="AF972">
        <v>0</v>
      </c>
      <c r="AG972">
        <v>0</v>
      </c>
      <c r="AH972" t="s">
        <v>106</v>
      </c>
      <c r="AI972" s="1">
        <v>44511.45585648148</v>
      </c>
      <c r="AJ972">
        <v>365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5</v>
      </c>
      <c r="AQ972">
        <v>0</v>
      </c>
      <c r="AR972">
        <v>0</v>
      </c>
      <c r="AS972">
        <v>0</v>
      </c>
      <c r="AT972" t="s">
        <v>88</v>
      </c>
      <c r="AU972" t="s">
        <v>88</v>
      </c>
      <c r="AV972" t="s">
        <v>88</v>
      </c>
      <c r="AW972" t="s">
        <v>88</v>
      </c>
      <c r="AX972" t="s">
        <v>88</v>
      </c>
      <c r="AY972" t="s">
        <v>88</v>
      </c>
      <c r="AZ972" t="s">
        <v>88</v>
      </c>
      <c r="BA972" t="s">
        <v>88</v>
      </c>
      <c r="BB972" t="s">
        <v>88</v>
      </c>
      <c r="BC972" t="s">
        <v>88</v>
      </c>
      <c r="BD972" t="s">
        <v>88</v>
      </c>
      <c r="BE972" t="s">
        <v>88</v>
      </c>
    </row>
    <row r="973" spans="1:57">
      <c r="A973" t="s">
        <v>2132</v>
      </c>
      <c r="B973" t="s">
        <v>80</v>
      </c>
      <c r="C973" t="s">
        <v>2104</v>
      </c>
      <c r="D973" t="s">
        <v>82</v>
      </c>
      <c r="E973" s="2" t="str">
        <f>HYPERLINK("capsilon://?command=openfolder&amp;siteaddress=FAM.docvelocity-na8.net&amp;folderid=FX693D7DC3-0E01-0C86-34F2-6156EC706BB8","FX21114842")</f>
        <v>FX21114842</v>
      </c>
      <c r="F973" t="s">
        <v>19</v>
      </c>
      <c r="G973" t="s">
        <v>19</v>
      </c>
      <c r="H973" t="s">
        <v>83</v>
      </c>
      <c r="I973" t="s">
        <v>2133</v>
      </c>
      <c r="J973">
        <v>75</v>
      </c>
      <c r="K973" t="s">
        <v>85</v>
      </c>
      <c r="L973" t="s">
        <v>86</v>
      </c>
      <c r="M973" t="s">
        <v>87</v>
      </c>
      <c r="N973">
        <v>2</v>
      </c>
      <c r="O973" s="1">
        <v>44510.893217592595</v>
      </c>
      <c r="P973" s="1">
        <v>44511.457592592589</v>
      </c>
      <c r="Q973">
        <v>48147</v>
      </c>
      <c r="R973">
        <v>615</v>
      </c>
      <c r="S973" t="b">
        <v>0</v>
      </c>
      <c r="T973" t="s">
        <v>88</v>
      </c>
      <c r="U973" t="b">
        <v>0</v>
      </c>
      <c r="V973" t="s">
        <v>110</v>
      </c>
      <c r="W973" s="1">
        <v>44511.212488425925</v>
      </c>
      <c r="X973">
        <v>250</v>
      </c>
      <c r="Y973">
        <v>70</v>
      </c>
      <c r="Z973">
        <v>0</v>
      </c>
      <c r="AA973">
        <v>70</v>
      </c>
      <c r="AB973">
        <v>0</v>
      </c>
      <c r="AC973">
        <v>40</v>
      </c>
      <c r="AD973">
        <v>5</v>
      </c>
      <c r="AE973">
        <v>0</v>
      </c>
      <c r="AF973">
        <v>0</v>
      </c>
      <c r="AG973">
        <v>0</v>
      </c>
      <c r="AH973" t="s">
        <v>90</v>
      </c>
      <c r="AI973" s="1">
        <v>44511.457592592589</v>
      </c>
      <c r="AJ973">
        <v>349</v>
      </c>
      <c r="AK973">
        <v>1</v>
      </c>
      <c r="AL973">
        <v>0</v>
      </c>
      <c r="AM973">
        <v>1</v>
      </c>
      <c r="AN973">
        <v>0</v>
      </c>
      <c r="AO973">
        <v>1</v>
      </c>
      <c r="AP973">
        <v>4</v>
      </c>
      <c r="AQ973">
        <v>0</v>
      </c>
      <c r="AR973">
        <v>0</v>
      </c>
      <c r="AS973">
        <v>0</v>
      </c>
      <c r="AT973" t="s">
        <v>88</v>
      </c>
      <c r="AU973" t="s">
        <v>88</v>
      </c>
      <c r="AV973" t="s">
        <v>88</v>
      </c>
      <c r="AW973" t="s">
        <v>88</v>
      </c>
      <c r="AX973" t="s">
        <v>88</v>
      </c>
      <c r="AY973" t="s">
        <v>88</v>
      </c>
      <c r="AZ973" t="s">
        <v>88</v>
      </c>
      <c r="BA973" t="s">
        <v>88</v>
      </c>
      <c r="BB973" t="s">
        <v>88</v>
      </c>
      <c r="BC973" t="s">
        <v>88</v>
      </c>
      <c r="BD973" t="s">
        <v>88</v>
      </c>
      <c r="BE973" t="s">
        <v>88</v>
      </c>
    </row>
    <row r="974" spans="1:57">
      <c r="A974" t="s">
        <v>2134</v>
      </c>
      <c r="B974" t="s">
        <v>80</v>
      </c>
      <c r="C974" t="s">
        <v>2104</v>
      </c>
      <c r="D974" t="s">
        <v>82</v>
      </c>
      <c r="E974" s="2" t="str">
        <f>HYPERLINK("capsilon://?command=openfolder&amp;siteaddress=FAM.docvelocity-na8.net&amp;folderid=FX693D7DC3-0E01-0C86-34F2-6156EC706BB8","FX21114842")</f>
        <v>FX21114842</v>
      </c>
      <c r="F974" t="s">
        <v>19</v>
      </c>
      <c r="G974" t="s">
        <v>19</v>
      </c>
      <c r="H974" t="s">
        <v>83</v>
      </c>
      <c r="I974" t="s">
        <v>2135</v>
      </c>
      <c r="J974">
        <v>75</v>
      </c>
      <c r="K974" t="s">
        <v>85</v>
      </c>
      <c r="L974" t="s">
        <v>86</v>
      </c>
      <c r="M974" t="s">
        <v>87</v>
      </c>
      <c r="N974">
        <v>2</v>
      </c>
      <c r="O974" s="1">
        <v>44510.893287037034</v>
      </c>
      <c r="P974" s="1">
        <v>44511.462476851855</v>
      </c>
      <c r="Q974">
        <v>48363</v>
      </c>
      <c r="R974">
        <v>815</v>
      </c>
      <c r="S974" t="b">
        <v>0</v>
      </c>
      <c r="T974" t="s">
        <v>88</v>
      </c>
      <c r="U974" t="b">
        <v>0</v>
      </c>
      <c r="V974" t="s">
        <v>89</v>
      </c>
      <c r="W974" s="1">
        <v>44511.213622685187</v>
      </c>
      <c r="X974">
        <v>243</v>
      </c>
      <c r="Y974">
        <v>70</v>
      </c>
      <c r="Z974">
        <v>0</v>
      </c>
      <c r="AA974">
        <v>70</v>
      </c>
      <c r="AB974">
        <v>0</v>
      </c>
      <c r="AC974">
        <v>52</v>
      </c>
      <c r="AD974">
        <v>5</v>
      </c>
      <c r="AE974">
        <v>0</v>
      </c>
      <c r="AF974">
        <v>0</v>
      </c>
      <c r="AG974">
        <v>0</v>
      </c>
      <c r="AH974" t="s">
        <v>106</v>
      </c>
      <c r="AI974" s="1">
        <v>44511.462476851855</v>
      </c>
      <c r="AJ974">
        <v>572</v>
      </c>
      <c r="AK974">
        <v>5</v>
      </c>
      <c r="AL974">
        <v>0</v>
      </c>
      <c r="AM974">
        <v>5</v>
      </c>
      <c r="AN974">
        <v>0</v>
      </c>
      <c r="AO974">
        <v>5</v>
      </c>
      <c r="AP974">
        <v>0</v>
      </c>
      <c r="AQ974">
        <v>0</v>
      </c>
      <c r="AR974">
        <v>0</v>
      </c>
      <c r="AS974">
        <v>0</v>
      </c>
      <c r="AT974" t="s">
        <v>88</v>
      </c>
      <c r="AU974" t="s">
        <v>88</v>
      </c>
      <c r="AV974" t="s">
        <v>88</v>
      </c>
      <c r="AW974" t="s">
        <v>88</v>
      </c>
      <c r="AX974" t="s">
        <v>88</v>
      </c>
      <c r="AY974" t="s">
        <v>88</v>
      </c>
      <c r="AZ974" t="s">
        <v>88</v>
      </c>
      <c r="BA974" t="s">
        <v>88</v>
      </c>
      <c r="BB974" t="s">
        <v>88</v>
      </c>
      <c r="BC974" t="s">
        <v>88</v>
      </c>
      <c r="BD974" t="s">
        <v>88</v>
      </c>
      <c r="BE974" t="s">
        <v>88</v>
      </c>
    </row>
    <row r="975" spans="1:57">
      <c r="A975" t="s">
        <v>2136</v>
      </c>
      <c r="B975" t="s">
        <v>80</v>
      </c>
      <c r="C975" t="s">
        <v>2104</v>
      </c>
      <c r="D975" t="s">
        <v>82</v>
      </c>
      <c r="E975" s="2" t="str">
        <f>HYPERLINK("capsilon://?command=openfolder&amp;siteaddress=FAM.docvelocity-na8.net&amp;folderid=FX693D7DC3-0E01-0C86-34F2-6156EC706BB8","FX21114842")</f>
        <v>FX21114842</v>
      </c>
      <c r="F975" t="s">
        <v>19</v>
      </c>
      <c r="G975" t="s">
        <v>19</v>
      </c>
      <c r="H975" t="s">
        <v>83</v>
      </c>
      <c r="I975" t="s">
        <v>2137</v>
      </c>
      <c r="J975">
        <v>75</v>
      </c>
      <c r="K975" t="s">
        <v>85</v>
      </c>
      <c r="L975" t="s">
        <v>86</v>
      </c>
      <c r="M975" t="s">
        <v>87</v>
      </c>
      <c r="N975">
        <v>2</v>
      </c>
      <c r="O975" s="1">
        <v>44510.893449074072</v>
      </c>
      <c r="P975" s="1">
        <v>44511.461041666669</v>
      </c>
      <c r="Q975">
        <v>48325</v>
      </c>
      <c r="R975">
        <v>715</v>
      </c>
      <c r="S975" t="b">
        <v>0</v>
      </c>
      <c r="T975" t="s">
        <v>88</v>
      </c>
      <c r="U975" t="b">
        <v>0</v>
      </c>
      <c r="V975" t="s">
        <v>110</v>
      </c>
      <c r="W975" s="1">
        <v>44511.215416666666</v>
      </c>
      <c r="X975">
        <v>252</v>
      </c>
      <c r="Y975">
        <v>70</v>
      </c>
      <c r="Z975">
        <v>0</v>
      </c>
      <c r="AA975">
        <v>70</v>
      </c>
      <c r="AB975">
        <v>0</v>
      </c>
      <c r="AC975">
        <v>43</v>
      </c>
      <c r="AD975">
        <v>5</v>
      </c>
      <c r="AE975">
        <v>0</v>
      </c>
      <c r="AF975">
        <v>0</v>
      </c>
      <c r="AG975">
        <v>0</v>
      </c>
      <c r="AH975" t="s">
        <v>99</v>
      </c>
      <c r="AI975" s="1">
        <v>44511.461041666669</v>
      </c>
      <c r="AJ975">
        <v>446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5</v>
      </c>
      <c r="AQ975">
        <v>0</v>
      </c>
      <c r="AR975">
        <v>0</v>
      </c>
      <c r="AS975">
        <v>0</v>
      </c>
      <c r="AT975" t="s">
        <v>88</v>
      </c>
      <c r="AU975" t="s">
        <v>88</v>
      </c>
      <c r="AV975" t="s">
        <v>88</v>
      </c>
      <c r="AW975" t="s">
        <v>88</v>
      </c>
      <c r="AX975" t="s">
        <v>88</v>
      </c>
      <c r="AY975" t="s">
        <v>88</v>
      </c>
      <c r="AZ975" t="s">
        <v>88</v>
      </c>
      <c r="BA975" t="s">
        <v>88</v>
      </c>
      <c r="BB975" t="s">
        <v>88</v>
      </c>
      <c r="BC975" t="s">
        <v>88</v>
      </c>
      <c r="BD975" t="s">
        <v>88</v>
      </c>
      <c r="BE975" t="s">
        <v>88</v>
      </c>
    </row>
    <row r="976" spans="1:57">
      <c r="A976" t="s">
        <v>2138</v>
      </c>
      <c r="B976" t="s">
        <v>80</v>
      </c>
      <c r="C976" t="s">
        <v>2104</v>
      </c>
      <c r="D976" t="s">
        <v>82</v>
      </c>
      <c r="E976" s="2" t="str">
        <f>HYPERLINK("capsilon://?command=openfolder&amp;siteaddress=FAM.docvelocity-na8.net&amp;folderid=FX693D7DC3-0E01-0C86-34F2-6156EC706BB8","FX21114842")</f>
        <v>FX21114842</v>
      </c>
      <c r="F976" t="s">
        <v>19</v>
      </c>
      <c r="G976" t="s">
        <v>19</v>
      </c>
      <c r="H976" t="s">
        <v>83</v>
      </c>
      <c r="I976" t="s">
        <v>2139</v>
      </c>
      <c r="J976">
        <v>75</v>
      </c>
      <c r="K976" t="s">
        <v>85</v>
      </c>
      <c r="L976" t="s">
        <v>86</v>
      </c>
      <c r="M976" t="s">
        <v>87</v>
      </c>
      <c r="N976">
        <v>2</v>
      </c>
      <c r="O976" s="1">
        <v>44510.893611111111</v>
      </c>
      <c r="P976" s="1">
        <v>44511.464178240742</v>
      </c>
      <c r="Q976">
        <v>48453</v>
      </c>
      <c r="R976">
        <v>844</v>
      </c>
      <c r="S976" t="b">
        <v>0</v>
      </c>
      <c r="T976" t="s">
        <v>88</v>
      </c>
      <c r="U976" t="b">
        <v>0</v>
      </c>
      <c r="V976" t="s">
        <v>89</v>
      </c>
      <c r="W976" s="1">
        <v>44511.216828703706</v>
      </c>
      <c r="X976">
        <v>276</v>
      </c>
      <c r="Y976">
        <v>70</v>
      </c>
      <c r="Z976">
        <v>0</v>
      </c>
      <c r="AA976">
        <v>70</v>
      </c>
      <c r="AB976">
        <v>0</v>
      </c>
      <c r="AC976">
        <v>53</v>
      </c>
      <c r="AD976">
        <v>5</v>
      </c>
      <c r="AE976">
        <v>0</v>
      </c>
      <c r="AF976">
        <v>0</v>
      </c>
      <c r="AG976">
        <v>0</v>
      </c>
      <c r="AH976" t="s">
        <v>90</v>
      </c>
      <c r="AI976" s="1">
        <v>44511.464178240742</v>
      </c>
      <c r="AJ976">
        <v>568</v>
      </c>
      <c r="AK976">
        <v>5</v>
      </c>
      <c r="AL976">
        <v>0</v>
      </c>
      <c r="AM976">
        <v>5</v>
      </c>
      <c r="AN976">
        <v>0</v>
      </c>
      <c r="AO976">
        <v>5</v>
      </c>
      <c r="AP976">
        <v>0</v>
      </c>
      <c r="AQ976">
        <v>0</v>
      </c>
      <c r="AR976">
        <v>0</v>
      </c>
      <c r="AS976">
        <v>0</v>
      </c>
      <c r="AT976" t="s">
        <v>88</v>
      </c>
      <c r="AU976" t="s">
        <v>88</v>
      </c>
      <c r="AV976" t="s">
        <v>88</v>
      </c>
      <c r="AW976" t="s">
        <v>88</v>
      </c>
      <c r="AX976" t="s">
        <v>88</v>
      </c>
      <c r="AY976" t="s">
        <v>88</v>
      </c>
      <c r="AZ976" t="s">
        <v>88</v>
      </c>
      <c r="BA976" t="s">
        <v>88</v>
      </c>
      <c r="BB976" t="s">
        <v>88</v>
      </c>
      <c r="BC976" t="s">
        <v>88</v>
      </c>
      <c r="BD976" t="s">
        <v>88</v>
      </c>
      <c r="BE976" t="s">
        <v>88</v>
      </c>
    </row>
    <row r="977" spans="1:57">
      <c r="A977" t="s">
        <v>2140</v>
      </c>
      <c r="B977" t="s">
        <v>80</v>
      </c>
      <c r="C977" t="s">
        <v>2104</v>
      </c>
      <c r="D977" t="s">
        <v>82</v>
      </c>
      <c r="E977" s="2" t="str">
        <f>HYPERLINK("capsilon://?command=openfolder&amp;siteaddress=FAM.docvelocity-na8.net&amp;folderid=FX693D7DC3-0E01-0C86-34F2-6156EC706BB8","FX21114842")</f>
        <v>FX21114842</v>
      </c>
      <c r="F977" t="s">
        <v>19</v>
      </c>
      <c r="G977" t="s">
        <v>19</v>
      </c>
      <c r="H977" t="s">
        <v>83</v>
      </c>
      <c r="I977" t="s">
        <v>2141</v>
      </c>
      <c r="J977">
        <v>28</v>
      </c>
      <c r="K977" t="s">
        <v>85</v>
      </c>
      <c r="L977" t="s">
        <v>86</v>
      </c>
      <c r="M977" t="s">
        <v>87</v>
      </c>
      <c r="N977">
        <v>2</v>
      </c>
      <c r="O977" s="1">
        <v>44510.894375000003</v>
      </c>
      <c r="P977" s="1">
        <v>44511.461053240739</v>
      </c>
      <c r="Q977">
        <v>48420</v>
      </c>
      <c r="R977">
        <v>541</v>
      </c>
      <c r="S977" t="b">
        <v>0</v>
      </c>
      <c r="T977" t="s">
        <v>88</v>
      </c>
      <c r="U977" t="b">
        <v>0</v>
      </c>
      <c r="V977" t="s">
        <v>89</v>
      </c>
      <c r="W977" s="1">
        <v>44511.219953703701</v>
      </c>
      <c r="X977">
        <v>270</v>
      </c>
      <c r="Y977">
        <v>21</v>
      </c>
      <c r="Z977">
        <v>0</v>
      </c>
      <c r="AA977">
        <v>21</v>
      </c>
      <c r="AB977">
        <v>0</v>
      </c>
      <c r="AC977">
        <v>16</v>
      </c>
      <c r="AD977">
        <v>7</v>
      </c>
      <c r="AE977">
        <v>0</v>
      </c>
      <c r="AF977">
        <v>0</v>
      </c>
      <c r="AG977">
        <v>0</v>
      </c>
      <c r="AH977" t="s">
        <v>1043</v>
      </c>
      <c r="AI977" s="1">
        <v>44511.461053240739</v>
      </c>
      <c r="AJ977">
        <v>262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7</v>
      </c>
      <c r="AQ977">
        <v>0</v>
      </c>
      <c r="AR977">
        <v>0</v>
      </c>
      <c r="AS977">
        <v>0</v>
      </c>
      <c r="AT977" t="s">
        <v>88</v>
      </c>
      <c r="AU977" t="s">
        <v>88</v>
      </c>
      <c r="AV977" t="s">
        <v>88</v>
      </c>
      <c r="AW977" t="s">
        <v>88</v>
      </c>
      <c r="AX977" t="s">
        <v>88</v>
      </c>
      <c r="AY977" t="s">
        <v>88</v>
      </c>
      <c r="AZ977" t="s">
        <v>88</v>
      </c>
      <c r="BA977" t="s">
        <v>88</v>
      </c>
      <c r="BB977" t="s">
        <v>88</v>
      </c>
      <c r="BC977" t="s">
        <v>88</v>
      </c>
      <c r="BD977" t="s">
        <v>88</v>
      </c>
      <c r="BE977" t="s">
        <v>88</v>
      </c>
    </row>
    <row r="978" spans="1:57">
      <c r="A978" t="s">
        <v>2142</v>
      </c>
      <c r="B978" t="s">
        <v>80</v>
      </c>
      <c r="C978" t="s">
        <v>2104</v>
      </c>
      <c r="D978" t="s">
        <v>82</v>
      </c>
      <c r="E978" s="2" t="str">
        <f>HYPERLINK("capsilon://?command=openfolder&amp;siteaddress=FAM.docvelocity-na8.net&amp;folderid=FX693D7DC3-0E01-0C86-34F2-6156EC706BB8","FX21114842")</f>
        <v>FX21114842</v>
      </c>
      <c r="F978" t="s">
        <v>19</v>
      </c>
      <c r="G978" t="s">
        <v>19</v>
      </c>
      <c r="H978" t="s">
        <v>83</v>
      </c>
      <c r="I978" t="s">
        <v>2143</v>
      </c>
      <c r="J978">
        <v>28</v>
      </c>
      <c r="K978" t="s">
        <v>85</v>
      </c>
      <c r="L978" t="s">
        <v>86</v>
      </c>
      <c r="M978" t="s">
        <v>87</v>
      </c>
      <c r="N978">
        <v>2</v>
      </c>
      <c r="O978" s="1">
        <v>44510.894444444442</v>
      </c>
      <c r="P978" s="1">
        <v>44511.465127314812</v>
      </c>
      <c r="Q978">
        <v>48835</v>
      </c>
      <c r="R978">
        <v>472</v>
      </c>
      <c r="S978" t="b">
        <v>0</v>
      </c>
      <c r="T978" t="s">
        <v>88</v>
      </c>
      <c r="U978" t="b">
        <v>0</v>
      </c>
      <c r="V978" t="s">
        <v>110</v>
      </c>
      <c r="W978" s="1">
        <v>44511.218877314815</v>
      </c>
      <c r="X978">
        <v>120</v>
      </c>
      <c r="Y978">
        <v>21</v>
      </c>
      <c r="Z978">
        <v>0</v>
      </c>
      <c r="AA978">
        <v>21</v>
      </c>
      <c r="AB978">
        <v>0</v>
      </c>
      <c r="AC978">
        <v>2</v>
      </c>
      <c r="AD978">
        <v>7</v>
      </c>
      <c r="AE978">
        <v>0</v>
      </c>
      <c r="AF978">
        <v>0</v>
      </c>
      <c r="AG978">
        <v>0</v>
      </c>
      <c r="AH978" t="s">
        <v>99</v>
      </c>
      <c r="AI978" s="1">
        <v>44511.465127314812</v>
      </c>
      <c r="AJ978">
        <v>352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7</v>
      </c>
      <c r="AQ978">
        <v>0</v>
      </c>
      <c r="AR978">
        <v>0</v>
      </c>
      <c r="AS978">
        <v>0</v>
      </c>
      <c r="AT978" t="s">
        <v>88</v>
      </c>
      <c r="AU978" t="s">
        <v>88</v>
      </c>
      <c r="AV978" t="s">
        <v>88</v>
      </c>
      <c r="AW978" t="s">
        <v>88</v>
      </c>
      <c r="AX978" t="s">
        <v>88</v>
      </c>
      <c r="AY978" t="s">
        <v>88</v>
      </c>
      <c r="AZ978" t="s">
        <v>88</v>
      </c>
      <c r="BA978" t="s">
        <v>88</v>
      </c>
      <c r="BB978" t="s">
        <v>88</v>
      </c>
      <c r="BC978" t="s">
        <v>88</v>
      </c>
      <c r="BD978" t="s">
        <v>88</v>
      </c>
      <c r="BE978" t="s">
        <v>88</v>
      </c>
    </row>
    <row r="979" spans="1:57">
      <c r="A979" t="s">
        <v>2144</v>
      </c>
      <c r="B979" t="s">
        <v>80</v>
      </c>
      <c r="C979" t="s">
        <v>2145</v>
      </c>
      <c r="D979" t="s">
        <v>82</v>
      </c>
      <c r="E979" s="2" t="str">
        <f>HYPERLINK("capsilon://?command=openfolder&amp;siteaddress=FAM.docvelocity-na8.net&amp;folderid=FX55AAEB86-6259-6A0D-6F23-720B6E78F003","FX21111721")</f>
        <v>FX21111721</v>
      </c>
      <c r="F979" t="s">
        <v>19</v>
      </c>
      <c r="G979" t="s">
        <v>19</v>
      </c>
      <c r="H979" t="s">
        <v>83</v>
      </c>
      <c r="I979" t="s">
        <v>2146</v>
      </c>
      <c r="J979">
        <v>66</v>
      </c>
      <c r="K979" t="s">
        <v>85</v>
      </c>
      <c r="L979" t="s">
        <v>86</v>
      </c>
      <c r="M979" t="s">
        <v>87</v>
      </c>
      <c r="N979">
        <v>2</v>
      </c>
      <c r="O979" s="1">
        <v>44510.931643518517</v>
      </c>
      <c r="P979" s="1">
        <v>44511.465648148151</v>
      </c>
      <c r="Q979">
        <v>45235</v>
      </c>
      <c r="R979">
        <v>903</v>
      </c>
      <c r="S979" t="b">
        <v>0</v>
      </c>
      <c r="T979" t="s">
        <v>88</v>
      </c>
      <c r="U979" t="b">
        <v>0</v>
      </c>
      <c r="V979" t="s">
        <v>89</v>
      </c>
      <c r="W979" s="1">
        <v>44511.225659722222</v>
      </c>
      <c r="X979">
        <v>493</v>
      </c>
      <c r="Y979">
        <v>61</v>
      </c>
      <c r="Z979">
        <v>0</v>
      </c>
      <c r="AA979">
        <v>61</v>
      </c>
      <c r="AB979">
        <v>0</v>
      </c>
      <c r="AC979">
        <v>42</v>
      </c>
      <c r="AD979">
        <v>5</v>
      </c>
      <c r="AE979">
        <v>0</v>
      </c>
      <c r="AF979">
        <v>0</v>
      </c>
      <c r="AG979">
        <v>0</v>
      </c>
      <c r="AH979" t="s">
        <v>1043</v>
      </c>
      <c r="AI979" s="1">
        <v>44511.465648148151</v>
      </c>
      <c r="AJ979">
        <v>396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5</v>
      </c>
      <c r="AQ979">
        <v>0</v>
      </c>
      <c r="AR979">
        <v>0</v>
      </c>
      <c r="AS979">
        <v>0</v>
      </c>
      <c r="AT979" t="s">
        <v>88</v>
      </c>
      <c r="AU979" t="s">
        <v>88</v>
      </c>
      <c r="AV979" t="s">
        <v>88</v>
      </c>
      <c r="AW979" t="s">
        <v>88</v>
      </c>
      <c r="AX979" t="s">
        <v>88</v>
      </c>
      <c r="AY979" t="s">
        <v>88</v>
      </c>
      <c r="AZ979" t="s">
        <v>88</v>
      </c>
      <c r="BA979" t="s">
        <v>88</v>
      </c>
      <c r="BB979" t="s">
        <v>88</v>
      </c>
      <c r="BC979" t="s">
        <v>88</v>
      </c>
      <c r="BD979" t="s">
        <v>88</v>
      </c>
      <c r="BE979" t="s">
        <v>88</v>
      </c>
    </row>
    <row r="980" spans="1:57">
      <c r="A980" t="s">
        <v>2147</v>
      </c>
      <c r="B980" t="s">
        <v>80</v>
      </c>
      <c r="C980" t="s">
        <v>2145</v>
      </c>
      <c r="D980" t="s">
        <v>82</v>
      </c>
      <c r="E980" s="2" t="str">
        <f>HYPERLINK("capsilon://?command=openfolder&amp;siteaddress=FAM.docvelocity-na8.net&amp;folderid=FX55AAEB86-6259-6A0D-6F23-720B6E78F003","FX21111721")</f>
        <v>FX21111721</v>
      </c>
      <c r="F980" t="s">
        <v>19</v>
      </c>
      <c r="G980" t="s">
        <v>19</v>
      </c>
      <c r="H980" t="s">
        <v>83</v>
      </c>
      <c r="I980" t="s">
        <v>2148</v>
      </c>
      <c r="J980">
        <v>66</v>
      </c>
      <c r="K980" t="s">
        <v>85</v>
      </c>
      <c r="L980" t="s">
        <v>86</v>
      </c>
      <c r="M980" t="s">
        <v>87</v>
      </c>
      <c r="N980">
        <v>2</v>
      </c>
      <c r="O980" s="1">
        <v>44510.93167824074</v>
      </c>
      <c r="P980" s="1">
        <v>44511.468518518515</v>
      </c>
      <c r="Q980">
        <v>45661</v>
      </c>
      <c r="R980">
        <v>722</v>
      </c>
      <c r="S980" t="b">
        <v>0</v>
      </c>
      <c r="T980" t="s">
        <v>88</v>
      </c>
      <c r="U980" t="b">
        <v>0</v>
      </c>
      <c r="V980" t="s">
        <v>110</v>
      </c>
      <c r="W980" s="1">
        <v>44511.225983796299</v>
      </c>
      <c r="X980">
        <v>201</v>
      </c>
      <c r="Y980">
        <v>61</v>
      </c>
      <c r="Z980">
        <v>0</v>
      </c>
      <c r="AA980">
        <v>61</v>
      </c>
      <c r="AB980">
        <v>0</v>
      </c>
      <c r="AC980">
        <v>4</v>
      </c>
      <c r="AD980">
        <v>5</v>
      </c>
      <c r="AE980">
        <v>0</v>
      </c>
      <c r="AF980">
        <v>0</v>
      </c>
      <c r="AG980">
        <v>0</v>
      </c>
      <c r="AH980" t="s">
        <v>106</v>
      </c>
      <c r="AI980" s="1">
        <v>44511.468518518515</v>
      </c>
      <c r="AJ980">
        <v>521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5</v>
      </c>
      <c r="AQ980">
        <v>0</v>
      </c>
      <c r="AR980">
        <v>0</v>
      </c>
      <c r="AS980">
        <v>0</v>
      </c>
      <c r="AT980" t="s">
        <v>88</v>
      </c>
      <c r="AU980" t="s">
        <v>88</v>
      </c>
      <c r="AV980" t="s">
        <v>88</v>
      </c>
      <c r="AW980" t="s">
        <v>88</v>
      </c>
      <c r="AX980" t="s">
        <v>88</v>
      </c>
      <c r="AY980" t="s">
        <v>88</v>
      </c>
      <c r="AZ980" t="s">
        <v>88</v>
      </c>
      <c r="BA980" t="s">
        <v>88</v>
      </c>
      <c r="BB980" t="s">
        <v>88</v>
      </c>
      <c r="BC980" t="s">
        <v>88</v>
      </c>
      <c r="BD980" t="s">
        <v>88</v>
      </c>
      <c r="BE980" t="s">
        <v>88</v>
      </c>
    </row>
    <row r="981" spans="1:57">
      <c r="A981" t="s">
        <v>2149</v>
      </c>
      <c r="B981" t="s">
        <v>80</v>
      </c>
      <c r="C981" t="s">
        <v>2145</v>
      </c>
      <c r="D981" t="s">
        <v>82</v>
      </c>
      <c r="E981" s="2" t="str">
        <f>HYPERLINK("capsilon://?command=openfolder&amp;siteaddress=FAM.docvelocity-na8.net&amp;folderid=FX55AAEB86-6259-6A0D-6F23-720B6E78F003","FX21111721")</f>
        <v>FX21111721</v>
      </c>
      <c r="F981" t="s">
        <v>19</v>
      </c>
      <c r="G981" t="s">
        <v>19</v>
      </c>
      <c r="H981" t="s">
        <v>83</v>
      </c>
      <c r="I981" t="s">
        <v>2150</v>
      </c>
      <c r="J981">
        <v>28</v>
      </c>
      <c r="K981" t="s">
        <v>85</v>
      </c>
      <c r="L981" t="s">
        <v>86</v>
      </c>
      <c r="M981" t="s">
        <v>87</v>
      </c>
      <c r="N981">
        <v>2</v>
      </c>
      <c r="O981" s="1">
        <v>44510.932800925926</v>
      </c>
      <c r="P981" s="1">
        <v>44511.468946759262</v>
      </c>
      <c r="Q981">
        <v>45737</v>
      </c>
      <c r="R981">
        <v>586</v>
      </c>
      <c r="S981" t="b">
        <v>0</v>
      </c>
      <c r="T981" t="s">
        <v>88</v>
      </c>
      <c r="U981" t="b">
        <v>0</v>
      </c>
      <c r="V981" t="s">
        <v>89</v>
      </c>
      <c r="W981" s="1">
        <v>44511.227685185186</v>
      </c>
      <c r="X981">
        <v>175</v>
      </c>
      <c r="Y981">
        <v>21</v>
      </c>
      <c r="Z981">
        <v>0</v>
      </c>
      <c r="AA981">
        <v>21</v>
      </c>
      <c r="AB981">
        <v>0</v>
      </c>
      <c r="AC981">
        <v>16</v>
      </c>
      <c r="AD981">
        <v>7</v>
      </c>
      <c r="AE981">
        <v>0</v>
      </c>
      <c r="AF981">
        <v>0</v>
      </c>
      <c r="AG981">
        <v>0</v>
      </c>
      <c r="AH981" t="s">
        <v>90</v>
      </c>
      <c r="AI981" s="1">
        <v>44511.468946759262</v>
      </c>
      <c r="AJ981">
        <v>411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88</v>
      </c>
      <c r="AU981" t="s">
        <v>88</v>
      </c>
      <c r="AV981" t="s">
        <v>88</v>
      </c>
      <c r="AW981" t="s">
        <v>88</v>
      </c>
      <c r="AX981" t="s">
        <v>88</v>
      </c>
      <c r="AY981" t="s">
        <v>88</v>
      </c>
      <c r="AZ981" t="s">
        <v>88</v>
      </c>
      <c r="BA981" t="s">
        <v>88</v>
      </c>
      <c r="BB981" t="s">
        <v>88</v>
      </c>
      <c r="BC981" t="s">
        <v>88</v>
      </c>
      <c r="BD981" t="s">
        <v>88</v>
      </c>
      <c r="BE981" t="s">
        <v>88</v>
      </c>
    </row>
    <row r="982" spans="1:57">
      <c r="A982" t="s">
        <v>2151</v>
      </c>
      <c r="B982" t="s">
        <v>80</v>
      </c>
      <c r="C982" t="s">
        <v>2145</v>
      </c>
      <c r="D982" t="s">
        <v>82</v>
      </c>
      <c r="E982" s="2" t="str">
        <f>HYPERLINK("capsilon://?command=openfolder&amp;siteaddress=FAM.docvelocity-na8.net&amp;folderid=FX55AAEB86-6259-6A0D-6F23-720B6E78F003","FX21111721")</f>
        <v>FX21111721</v>
      </c>
      <c r="F982" t="s">
        <v>19</v>
      </c>
      <c r="G982" t="s">
        <v>19</v>
      </c>
      <c r="H982" t="s">
        <v>83</v>
      </c>
      <c r="I982" t="s">
        <v>2152</v>
      </c>
      <c r="J982">
        <v>28</v>
      </c>
      <c r="K982" t="s">
        <v>85</v>
      </c>
      <c r="L982" t="s">
        <v>86</v>
      </c>
      <c r="M982" t="s">
        <v>87</v>
      </c>
      <c r="N982">
        <v>2</v>
      </c>
      <c r="O982" s="1">
        <v>44510.933333333334</v>
      </c>
      <c r="P982" s="1">
        <v>44511.469560185185</v>
      </c>
      <c r="Q982">
        <v>45842</v>
      </c>
      <c r="R982">
        <v>488</v>
      </c>
      <c r="S982" t="b">
        <v>0</v>
      </c>
      <c r="T982" t="s">
        <v>88</v>
      </c>
      <c r="U982" t="b">
        <v>0</v>
      </c>
      <c r="V982" t="s">
        <v>110</v>
      </c>
      <c r="W982" s="1">
        <v>44511.227222222224</v>
      </c>
      <c r="X982">
        <v>106</v>
      </c>
      <c r="Y982">
        <v>21</v>
      </c>
      <c r="Z982">
        <v>0</v>
      </c>
      <c r="AA982">
        <v>21</v>
      </c>
      <c r="AB982">
        <v>0</v>
      </c>
      <c r="AC982">
        <v>2</v>
      </c>
      <c r="AD982">
        <v>7</v>
      </c>
      <c r="AE982">
        <v>0</v>
      </c>
      <c r="AF982">
        <v>0</v>
      </c>
      <c r="AG982">
        <v>0</v>
      </c>
      <c r="AH982" t="s">
        <v>99</v>
      </c>
      <c r="AI982" s="1">
        <v>44511.469560185185</v>
      </c>
      <c r="AJ982">
        <v>382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7</v>
      </c>
      <c r="AQ982">
        <v>0</v>
      </c>
      <c r="AR982">
        <v>0</v>
      </c>
      <c r="AS982">
        <v>0</v>
      </c>
      <c r="AT982" t="s">
        <v>88</v>
      </c>
      <c r="AU982" t="s">
        <v>88</v>
      </c>
      <c r="AV982" t="s">
        <v>88</v>
      </c>
      <c r="AW982" t="s">
        <v>88</v>
      </c>
      <c r="AX982" t="s">
        <v>88</v>
      </c>
      <c r="AY982" t="s">
        <v>88</v>
      </c>
      <c r="AZ982" t="s">
        <v>88</v>
      </c>
      <c r="BA982" t="s">
        <v>88</v>
      </c>
      <c r="BB982" t="s">
        <v>88</v>
      </c>
      <c r="BC982" t="s">
        <v>88</v>
      </c>
      <c r="BD982" t="s">
        <v>88</v>
      </c>
      <c r="BE982" t="s">
        <v>88</v>
      </c>
    </row>
    <row r="983" spans="1:57">
      <c r="A983" t="s">
        <v>2153</v>
      </c>
      <c r="B983" t="s">
        <v>80</v>
      </c>
      <c r="C983" t="s">
        <v>1678</v>
      </c>
      <c r="D983" t="s">
        <v>82</v>
      </c>
      <c r="E983" s="2" t="str">
        <f>HYPERLINK("capsilon://?command=openfolder&amp;siteaddress=FAM.docvelocity-na8.net&amp;folderid=FX94C26864-2B18-C7EC-1CDA-55662C032F68","FX21107792")</f>
        <v>FX21107792</v>
      </c>
      <c r="F983" t="s">
        <v>19</v>
      </c>
      <c r="G983" t="s">
        <v>19</v>
      </c>
      <c r="H983" t="s">
        <v>83</v>
      </c>
      <c r="I983" t="s">
        <v>1679</v>
      </c>
      <c r="J983">
        <v>52</v>
      </c>
      <c r="K983" t="s">
        <v>85</v>
      </c>
      <c r="L983" t="s">
        <v>86</v>
      </c>
      <c r="M983" t="s">
        <v>87</v>
      </c>
      <c r="N983">
        <v>2</v>
      </c>
      <c r="O983" s="1">
        <v>44501.420983796299</v>
      </c>
      <c r="P983" s="1">
        <v>44501.548275462963</v>
      </c>
      <c r="Q983">
        <v>10000</v>
      </c>
      <c r="R983">
        <v>998</v>
      </c>
      <c r="S983" t="b">
        <v>0</v>
      </c>
      <c r="T983" t="s">
        <v>88</v>
      </c>
      <c r="U983" t="b">
        <v>1</v>
      </c>
      <c r="V983" t="s">
        <v>388</v>
      </c>
      <c r="W983" s="1">
        <v>44501.438831018517</v>
      </c>
      <c r="X983">
        <v>769</v>
      </c>
      <c r="Y983">
        <v>42</v>
      </c>
      <c r="Z983">
        <v>0</v>
      </c>
      <c r="AA983">
        <v>42</v>
      </c>
      <c r="AB983">
        <v>0</v>
      </c>
      <c r="AC983">
        <v>38</v>
      </c>
      <c r="AD983">
        <v>10</v>
      </c>
      <c r="AE983">
        <v>0</v>
      </c>
      <c r="AF983">
        <v>0</v>
      </c>
      <c r="AG983">
        <v>0</v>
      </c>
      <c r="AH983" t="s">
        <v>118</v>
      </c>
      <c r="AI983" s="1">
        <v>44501.548275462963</v>
      </c>
      <c r="AJ983">
        <v>189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10</v>
      </c>
      <c r="AQ983">
        <v>0</v>
      </c>
      <c r="AR983">
        <v>0</v>
      </c>
      <c r="AS983">
        <v>0</v>
      </c>
      <c r="AT983" t="s">
        <v>88</v>
      </c>
      <c r="AU983" t="s">
        <v>88</v>
      </c>
      <c r="AV983" t="s">
        <v>88</v>
      </c>
      <c r="AW983" t="s">
        <v>88</v>
      </c>
      <c r="AX983" t="s">
        <v>88</v>
      </c>
      <c r="AY983" t="s">
        <v>88</v>
      </c>
      <c r="AZ983" t="s">
        <v>88</v>
      </c>
      <c r="BA983" t="s">
        <v>88</v>
      </c>
      <c r="BB983" t="s">
        <v>88</v>
      </c>
      <c r="BC983" t="s">
        <v>88</v>
      </c>
      <c r="BD983" t="s">
        <v>88</v>
      </c>
      <c r="BE983" t="s">
        <v>88</v>
      </c>
    </row>
    <row r="984" spans="1:57">
      <c r="A984" t="s">
        <v>2154</v>
      </c>
      <c r="B984" t="s">
        <v>80</v>
      </c>
      <c r="C984" t="s">
        <v>2155</v>
      </c>
      <c r="D984" t="s">
        <v>82</v>
      </c>
      <c r="E984" s="2" t="str">
        <f>HYPERLINK("capsilon://?command=openfolder&amp;siteaddress=FAM.docvelocity-na8.net&amp;folderid=FX6CAB8C99-B182-7220-ECE4-DC8A7A2E54AA","FX21101707")</f>
        <v>FX21101707</v>
      </c>
      <c r="F984" t="s">
        <v>19</v>
      </c>
      <c r="G984" t="s">
        <v>19</v>
      </c>
      <c r="H984" t="s">
        <v>83</v>
      </c>
      <c r="I984" t="s">
        <v>2156</v>
      </c>
      <c r="J984">
        <v>144</v>
      </c>
      <c r="K984" t="s">
        <v>85</v>
      </c>
      <c r="L984" t="s">
        <v>86</v>
      </c>
      <c r="M984" t="s">
        <v>87</v>
      </c>
      <c r="N984">
        <v>1</v>
      </c>
      <c r="O984" s="1">
        <v>44501.732199074075</v>
      </c>
      <c r="P984" s="1">
        <v>44501.74077546296</v>
      </c>
      <c r="Q984">
        <v>514</v>
      </c>
      <c r="R984">
        <v>227</v>
      </c>
      <c r="S984" t="b">
        <v>0</v>
      </c>
      <c r="T984" t="s">
        <v>88</v>
      </c>
      <c r="U984" t="b">
        <v>0</v>
      </c>
      <c r="V984" t="s">
        <v>94</v>
      </c>
      <c r="W984" s="1">
        <v>44501.74077546296</v>
      </c>
      <c r="X984">
        <v>167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144</v>
      </c>
      <c r="AE984">
        <v>135</v>
      </c>
      <c r="AF984">
        <v>0</v>
      </c>
      <c r="AG984">
        <v>10</v>
      </c>
      <c r="AH984" t="s">
        <v>88</v>
      </c>
      <c r="AI984" t="s">
        <v>88</v>
      </c>
      <c r="AJ984" t="s">
        <v>88</v>
      </c>
      <c r="AK984" t="s">
        <v>88</v>
      </c>
      <c r="AL984" t="s">
        <v>88</v>
      </c>
      <c r="AM984" t="s">
        <v>88</v>
      </c>
      <c r="AN984" t="s">
        <v>88</v>
      </c>
      <c r="AO984" t="s">
        <v>88</v>
      </c>
      <c r="AP984" t="s">
        <v>88</v>
      </c>
      <c r="AQ984" t="s">
        <v>88</v>
      </c>
      <c r="AR984" t="s">
        <v>88</v>
      </c>
      <c r="AS984" t="s">
        <v>88</v>
      </c>
      <c r="AT984" t="s">
        <v>88</v>
      </c>
      <c r="AU984" t="s">
        <v>88</v>
      </c>
      <c r="AV984" t="s">
        <v>88</v>
      </c>
      <c r="AW984" t="s">
        <v>88</v>
      </c>
      <c r="AX984" t="s">
        <v>88</v>
      </c>
      <c r="AY984" t="s">
        <v>88</v>
      </c>
      <c r="AZ984" t="s">
        <v>88</v>
      </c>
      <c r="BA984" t="s">
        <v>88</v>
      </c>
      <c r="BB984" t="s">
        <v>88</v>
      </c>
      <c r="BC984" t="s">
        <v>88</v>
      </c>
      <c r="BD984" t="s">
        <v>88</v>
      </c>
      <c r="BE984" t="s">
        <v>88</v>
      </c>
    </row>
    <row r="985" spans="1:57">
      <c r="A985" t="s">
        <v>2157</v>
      </c>
      <c r="B985" t="s">
        <v>80</v>
      </c>
      <c r="C985" t="s">
        <v>1591</v>
      </c>
      <c r="D985" t="s">
        <v>82</v>
      </c>
      <c r="E985" s="2" t="str">
        <f>HYPERLINK("capsilon://?command=openfolder&amp;siteaddress=FAM.docvelocity-na8.net&amp;folderid=FXD728102A-1DC5-01FD-6B9D-490FCC538F64","FX21114173")</f>
        <v>FX21114173</v>
      </c>
      <c r="F985" t="s">
        <v>19</v>
      </c>
      <c r="G985" t="s">
        <v>19</v>
      </c>
      <c r="H985" t="s">
        <v>83</v>
      </c>
      <c r="I985" t="s">
        <v>2158</v>
      </c>
      <c r="J985">
        <v>60</v>
      </c>
      <c r="K985" t="s">
        <v>85</v>
      </c>
      <c r="L985" t="s">
        <v>86</v>
      </c>
      <c r="M985" t="s">
        <v>87</v>
      </c>
      <c r="N985">
        <v>2</v>
      </c>
      <c r="O985" s="1">
        <v>44511.00818287037</v>
      </c>
      <c r="P985" s="1">
        <v>44511.475972222222</v>
      </c>
      <c r="Q985">
        <v>39934</v>
      </c>
      <c r="R985">
        <v>483</v>
      </c>
      <c r="S985" t="b">
        <v>0</v>
      </c>
      <c r="T985" t="s">
        <v>88</v>
      </c>
      <c r="U985" t="b">
        <v>0</v>
      </c>
      <c r="V985" t="s">
        <v>110</v>
      </c>
      <c r="W985" s="1">
        <v>44511.228900462964</v>
      </c>
      <c r="X985">
        <v>144</v>
      </c>
      <c r="Y985">
        <v>55</v>
      </c>
      <c r="Z985">
        <v>0</v>
      </c>
      <c r="AA985">
        <v>55</v>
      </c>
      <c r="AB985">
        <v>0</v>
      </c>
      <c r="AC985">
        <v>2</v>
      </c>
      <c r="AD985">
        <v>5</v>
      </c>
      <c r="AE985">
        <v>0</v>
      </c>
      <c r="AF985">
        <v>0</v>
      </c>
      <c r="AG985">
        <v>0</v>
      </c>
      <c r="AH985" t="s">
        <v>106</v>
      </c>
      <c r="AI985" s="1">
        <v>44511.475972222222</v>
      </c>
      <c r="AJ985">
        <v>339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5</v>
      </c>
      <c r="AQ985">
        <v>0</v>
      </c>
      <c r="AR985">
        <v>0</v>
      </c>
      <c r="AS985">
        <v>0</v>
      </c>
      <c r="AT985" t="s">
        <v>88</v>
      </c>
      <c r="AU985" t="s">
        <v>88</v>
      </c>
      <c r="AV985" t="s">
        <v>88</v>
      </c>
      <c r="AW985" t="s">
        <v>88</v>
      </c>
      <c r="AX985" t="s">
        <v>88</v>
      </c>
      <c r="AY985" t="s">
        <v>88</v>
      </c>
      <c r="AZ985" t="s">
        <v>88</v>
      </c>
      <c r="BA985" t="s">
        <v>88</v>
      </c>
      <c r="BB985" t="s">
        <v>88</v>
      </c>
      <c r="BC985" t="s">
        <v>88</v>
      </c>
      <c r="BD985" t="s">
        <v>88</v>
      </c>
      <c r="BE985" t="s">
        <v>88</v>
      </c>
    </row>
    <row r="986" spans="1:57">
      <c r="A986" t="s">
        <v>2159</v>
      </c>
      <c r="B986" t="s">
        <v>80</v>
      </c>
      <c r="C986" t="s">
        <v>2160</v>
      </c>
      <c r="D986" t="s">
        <v>82</v>
      </c>
      <c r="E986" s="2" t="str">
        <f>HYPERLINK("capsilon://?command=openfolder&amp;siteaddress=FAM.docvelocity-na8.net&amp;folderid=FXE6629203-345C-80BC-8360-47C8E56A2D6F","FX21111787")</f>
        <v>FX21111787</v>
      </c>
      <c r="F986" t="s">
        <v>19</v>
      </c>
      <c r="G986" t="s">
        <v>19</v>
      </c>
      <c r="H986" t="s">
        <v>83</v>
      </c>
      <c r="I986" t="s">
        <v>2161</v>
      </c>
      <c r="J986">
        <v>28</v>
      </c>
      <c r="K986" t="s">
        <v>85</v>
      </c>
      <c r="L986" t="s">
        <v>86</v>
      </c>
      <c r="M986" t="s">
        <v>87</v>
      </c>
      <c r="N986">
        <v>2</v>
      </c>
      <c r="O986" s="1">
        <v>44511.049768518518</v>
      </c>
      <c r="P986" s="1">
        <v>44511.478009259263</v>
      </c>
      <c r="Q986">
        <v>36671</v>
      </c>
      <c r="R986">
        <v>329</v>
      </c>
      <c r="S986" t="b">
        <v>0</v>
      </c>
      <c r="T986" t="s">
        <v>88</v>
      </c>
      <c r="U986" t="b">
        <v>0</v>
      </c>
      <c r="V986" t="s">
        <v>89</v>
      </c>
      <c r="W986" s="1">
        <v>44511.229467592595</v>
      </c>
      <c r="X986">
        <v>154</v>
      </c>
      <c r="Y986">
        <v>21</v>
      </c>
      <c r="Z986">
        <v>0</v>
      </c>
      <c r="AA986">
        <v>21</v>
      </c>
      <c r="AB986">
        <v>0</v>
      </c>
      <c r="AC986">
        <v>5</v>
      </c>
      <c r="AD986">
        <v>7</v>
      </c>
      <c r="AE986">
        <v>0</v>
      </c>
      <c r="AF986">
        <v>0</v>
      </c>
      <c r="AG986">
        <v>0</v>
      </c>
      <c r="AH986" t="s">
        <v>106</v>
      </c>
      <c r="AI986" s="1">
        <v>44511.478009259263</v>
      </c>
      <c r="AJ986">
        <v>175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7</v>
      </c>
      <c r="AQ986">
        <v>0</v>
      </c>
      <c r="AR986">
        <v>0</v>
      </c>
      <c r="AS986">
        <v>0</v>
      </c>
      <c r="AT986" t="s">
        <v>88</v>
      </c>
      <c r="AU986" t="s">
        <v>88</v>
      </c>
      <c r="AV986" t="s">
        <v>88</v>
      </c>
      <c r="AW986" t="s">
        <v>88</v>
      </c>
      <c r="AX986" t="s">
        <v>88</v>
      </c>
      <c r="AY986" t="s">
        <v>88</v>
      </c>
      <c r="AZ986" t="s">
        <v>88</v>
      </c>
      <c r="BA986" t="s">
        <v>88</v>
      </c>
      <c r="BB986" t="s">
        <v>88</v>
      </c>
      <c r="BC986" t="s">
        <v>88</v>
      </c>
      <c r="BD986" t="s">
        <v>88</v>
      </c>
      <c r="BE986" t="s">
        <v>88</v>
      </c>
    </row>
    <row r="987" spans="1:57">
      <c r="A987" t="s">
        <v>2162</v>
      </c>
      <c r="B987" t="s">
        <v>80</v>
      </c>
      <c r="C987" t="s">
        <v>2160</v>
      </c>
      <c r="D987" t="s">
        <v>82</v>
      </c>
      <c r="E987" s="2" t="str">
        <f>HYPERLINK("capsilon://?command=openfolder&amp;siteaddress=FAM.docvelocity-na8.net&amp;folderid=FXE6629203-345C-80BC-8360-47C8E56A2D6F","FX21111787")</f>
        <v>FX21111787</v>
      </c>
      <c r="F987" t="s">
        <v>19</v>
      </c>
      <c r="G987" t="s">
        <v>19</v>
      </c>
      <c r="H987" t="s">
        <v>83</v>
      </c>
      <c r="I987" t="s">
        <v>2163</v>
      </c>
      <c r="J987">
        <v>124</v>
      </c>
      <c r="K987" t="s">
        <v>85</v>
      </c>
      <c r="L987" t="s">
        <v>86</v>
      </c>
      <c r="M987" t="s">
        <v>87</v>
      </c>
      <c r="N987">
        <v>1</v>
      </c>
      <c r="O987" s="1">
        <v>44511.049768518518</v>
      </c>
      <c r="P987" s="1">
        <v>44511.331689814811</v>
      </c>
      <c r="Q987">
        <v>23811</v>
      </c>
      <c r="R987">
        <v>547</v>
      </c>
      <c r="S987" t="b">
        <v>0</v>
      </c>
      <c r="T987" t="s">
        <v>88</v>
      </c>
      <c r="U987" t="b">
        <v>0</v>
      </c>
      <c r="V987" t="s">
        <v>190</v>
      </c>
      <c r="W987" s="1">
        <v>44511.331689814811</v>
      </c>
      <c r="X987">
        <v>500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124</v>
      </c>
      <c r="AE987">
        <v>119</v>
      </c>
      <c r="AF987">
        <v>0</v>
      </c>
      <c r="AG987">
        <v>5</v>
      </c>
      <c r="AH987" t="s">
        <v>88</v>
      </c>
      <c r="AI987" t="s">
        <v>88</v>
      </c>
      <c r="AJ987" t="s">
        <v>88</v>
      </c>
      <c r="AK987" t="s">
        <v>88</v>
      </c>
      <c r="AL987" t="s">
        <v>88</v>
      </c>
      <c r="AM987" t="s">
        <v>88</v>
      </c>
      <c r="AN987" t="s">
        <v>88</v>
      </c>
      <c r="AO987" t="s">
        <v>88</v>
      </c>
      <c r="AP987" t="s">
        <v>88</v>
      </c>
      <c r="AQ987" t="s">
        <v>88</v>
      </c>
      <c r="AR987" t="s">
        <v>88</v>
      </c>
      <c r="AS987" t="s">
        <v>88</v>
      </c>
      <c r="AT987" t="s">
        <v>88</v>
      </c>
      <c r="AU987" t="s">
        <v>88</v>
      </c>
      <c r="AV987" t="s">
        <v>88</v>
      </c>
      <c r="AW987" t="s">
        <v>88</v>
      </c>
      <c r="AX987" t="s">
        <v>88</v>
      </c>
      <c r="AY987" t="s">
        <v>88</v>
      </c>
      <c r="AZ987" t="s">
        <v>88</v>
      </c>
      <c r="BA987" t="s">
        <v>88</v>
      </c>
      <c r="BB987" t="s">
        <v>88</v>
      </c>
      <c r="BC987" t="s">
        <v>88</v>
      </c>
      <c r="BD987" t="s">
        <v>88</v>
      </c>
      <c r="BE987" t="s">
        <v>88</v>
      </c>
    </row>
    <row r="988" spans="1:57">
      <c r="A988" t="s">
        <v>2164</v>
      </c>
      <c r="B988" t="s">
        <v>80</v>
      </c>
      <c r="C988" t="s">
        <v>2165</v>
      </c>
      <c r="D988" t="s">
        <v>82</v>
      </c>
      <c r="E988" s="2" t="str">
        <f>HYPERLINK("capsilon://?command=openfolder&amp;siteaddress=FAM.docvelocity-na8.net&amp;folderid=FX61A4A03E-E559-1204-C933-20328092CB72","FX21115476")</f>
        <v>FX21115476</v>
      </c>
      <c r="F988" t="s">
        <v>19</v>
      </c>
      <c r="G988" t="s">
        <v>19</v>
      </c>
      <c r="H988" t="s">
        <v>83</v>
      </c>
      <c r="I988" t="s">
        <v>2166</v>
      </c>
      <c r="J988">
        <v>137</v>
      </c>
      <c r="K988" t="s">
        <v>85</v>
      </c>
      <c r="L988" t="s">
        <v>86</v>
      </c>
      <c r="M988" t="s">
        <v>87</v>
      </c>
      <c r="N988">
        <v>1</v>
      </c>
      <c r="O988" s="1">
        <v>44511.055081018516</v>
      </c>
      <c r="P988" s="1">
        <v>44511.332986111112</v>
      </c>
      <c r="Q988">
        <v>23887</v>
      </c>
      <c r="R988">
        <v>124</v>
      </c>
      <c r="S988" t="b">
        <v>0</v>
      </c>
      <c r="T988" t="s">
        <v>88</v>
      </c>
      <c r="U988" t="b">
        <v>0</v>
      </c>
      <c r="V988" t="s">
        <v>190</v>
      </c>
      <c r="W988" s="1">
        <v>44511.332986111112</v>
      </c>
      <c r="X988">
        <v>95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137</v>
      </c>
      <c r="AE988">
        <v>125</v>
      </c>
      <c r="AF988">
        <v>0</v>
      </c>
      <c r="AG988">
        <v>3</v>
      </c>
      <c r="AH988" t="s">
        <v>88</v>
      </c>
      <c r="AI988" t="s">
        <v>88</v>
      </c>
      <c r="AJ988" t="s">
        <v>88</v>
      </c>
      <c r="AK988" t="s">
        <v>88</v>
      </c>
      <c r="AL988" t="s">
        <v>88</v>
      </c>
      <c r="AM988" t="s">
        <v>88</v>
      </c>
      <c r="AN988" t="s">
        <v>88</v>
      </c>
      <c r="AO988" t="s">
        <v>88</v>
      </c>
      <c r="AP988" t="s">
        <v>88</v>
      </c>
      <c r="AQ988" t="s">
        <v>88</v>
      </c>
      <c r="AR988" t="s">
        <v>88</v>
      </c>
      <c r="AS988" t="s">
        <v>88</v>
      </c>
      <c r="AT988" t="s">
        <v>88</v>
      </c>
      <c r="AU988" t="s">
        <v>88</v>
      </c>
      <c r="AV988" t="s">
        <v>88</v>
      </c>
      <c r="AW988" t="s">
        <v>88</v>
      </c>
      <c r="AX988" t="s">
        <v>88</v>
      </c>
      <c r="AY988" t="s">
        <v>88</v>
      </c>
      <c r="AZ988" t="s">
        <v>88</v>
      </c>
      <c r="BA988" t="s">
        <v>88</v>
      </c>
      <c r="BB988" t="s">
        <v>88</v>
      </c>
      <c r="BC988" t="s">
        <v>88</v>
      </c>
      <c r="BD988" t="s">
        <v>88</v>
      </c>
      <c r="BE988" t="s">
        <v>88</v>
      </c>
    </row>
    <row r="989" spans="1:57">
      <c r="A989" t="s">
        <v>2167</v>
      </c>
      <c r="B989" t="s">
        <v>80</v>
      </c>
      <c r="C989" t="s">
        <v>2168</v>
      </c>
      <c r="D989" t="s">
        <v>82</v>
      </c>
      <c r="E989" s="2" t="str">
        <f>HYPERLINK("capsilon://?command=openfolder&amp;siteaddress=FAM.docvelocity-na8.net&amp;folderid=FXB3C6A943-CA41-C559-799F-F7DC34C46148","FX21114989")</f>
        <v>FX21114989</v>
      </c>
      <c r="F989" t="s">
        <v>19</v>
      </c>
      <c r="G989" t="s">
        <v>19</v>
      </c>
      <c r="H989" t="s">
        <v>83</v>
      </c>
      <c r="I989" t="s">
        <v>2169</v>
      </c>
      <c r="J989">
        <v>152</v>
      </c>
      <c r="K989" t="s">
        <v>85</v>
      </c>
      <c r="L989" t="s">
        <v>86</v>
      </c>
      <c r="M989" t="s">
        <v>87</v>
      </c>
      <c r="N989">
        <v>1</v>
      </c>
      <c r="O989" s="1">
        <v>44511.093576388892</v>
      </c>
      <c r="P989" s="1">
        <v>44511.336006944446</v>
      </c>
      <c r="Q989">
        <v>20695</v>
      </c>
      <c r="R989">
        <v>251</v>
      </c>
      <c r="S989" t="b">
        <v>0</v>
      </c>
      <c r="T989" t="s">
        <v>88</v>
      </c>
      <c r="U989" t="b">
        <v>0</v>
      </c>
      <c r="V989" t="s">
        <v>190</v>
      </c>
      <c r="W989" s="1">
        <v>44511.336006944446</v>
      </c>
      <c r="X989">
        <v>218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152</v>
      </c>
      <c r="AE989">
        <v>140</v>
      </c>
      <c r="AF989">
        <v>0</v>
      </c>
      <c r="AG989">
        <v>4</v>
      </c>
      <c r="AH989" t="s">
        <v>88</v>
      </c>
      <c r="AI989" t="s">
        <v>88</v>
      </c>
      <c r="AJ989" t="s">
        <v>88</v>
      </c>
      <c r="AK989" t="s">
        <v>88</v>
      </c>
      <c r="AL989" t="s">
        <v>88</v>
      </c>
      <c r="AM989" t="s">
        <v>88</v>
      </c>
      <c r="AN989" t="s">
        <v>88</v>
      </c>
      <c r="AO989" t="s">
        <v>88</v>
      </c>
      <c r="AP989" t="s">
        <v>88</v>
      </c>
      <c r="AQ989" t="s">
        <v>88</v>
      </c>
      <c r="AR989" t="s">
        <v>88</v>
      </c>
      <c r="AS989" t="s">
        <v>88</v>
      </c>
      <c r="AT989" t="s">
        <v>88</v>
      </c>
      <c r="AU989" t="s">
        <v>88</v>
      </c>
      <c r="AV989" t="s">
        <v>88</v>
      </c>
      <c r="AW989" t="s">
        <v>88</v>
      </c>
      <c r="AX989" t="s">
        <v>88</v>
      </c>
      <c r="AY989" t="s">
        <v>88</v>
      </c>
      <c r="AZ989" t="s">
        <v>88</v>
      </c>
      <c r="BA989" t="s">
        <v>88</v>
      </c>
      <c r="BB989" t="s">
        <v>88</v>
      </c>
      <c r="BC989" t="s">
        <v>88</v>
      </c>
      <c r="BD989" t="s">
        <v>88</v>
      </c>
      <c r="BE989" t="s">
        <v>88</v>
      </c>
    </row>
    <row r="990" spans="1:57">
      <c r="A990" t="s">
        <v>2170</v>
      </c>
      <c r="B990" t="s">
        <v>80</v>
      </c>
      <c r="C990" t="s">
        <v>2009</v>
      </c>
      <c r="D990" t="s">
        <v>82</v>
      </c>
      <c r="E990" s="2" t="str">
        <f>HYPERLINK("capsilon://?command=openfolder&amp;siteaddress=FAM.docvelocity-na8.net&amp;folderid=FX28C4A852-2C22-443D-7EDB-274A92F644FC","FX21113859")</f>
        <v>FX21113859</v>
      </c>
      <c r="F990" t="s">
        <v>19</v>
      </c>
      <c r="G990" t="s">
        <v>19</v>
      </c>
      <c r="H990" t="s">
        <v>83</v>
      </c>
      <c r="I990" t="s">
        <v>2010</v>
      </c>
      <c r="J990">
        <v>554</v>
      </c>
      <c r="K990" t="s">
        <v>85</v>
      </c>
      <c r="L990" t="s">
        <v>86</v>
      </c>
      <c r="M990" t="s">
        <v>87</v>
      </c>
      <c r="N990">
        <v>2</v>
      </c>
      <c r="O990" s="1">
        <v>44511.174745370372</v>
      </c>
      <c r="P990" s="1">
        <v>44511.285729166666</v>
      </c>
      <c r="Q990">
        <v>760</v>
      </c>
      <c r="R990">
        <v>8829</v>
      </c>
      <c r="S990" t="b">
        <v>0</v>
      </c>
      <c r="T990" t="s">
        <v>88</v>
      </c>
      <c r="U990" t="b">
        <v>1</v>
      </c>
      <c r="V990" t="s">
        <v>388</v>
      </c>
      <c r="W990" s="1">
        <v>44511.25886574074</v>
      </c>
      <c r="X990">
        <v>2123</v>
      </c>
      <c r="Y990">
        <v>174</v>
      </c>
      <c r="Z990">
        <v>0</v>
      </c>
      <c r="AA990">
        <v>174</v>
      </c>
      <c r="AB990">
        <v>83</v>
      </c>
      <c r="AC990">
        <v>66</v>
      </c>
      <c r="AD990">
        <v>380</v>
      </c>
      <c r="AE990">
        <v>0</v>
      </c>
      <c r="AF990">
        <v>0</v>
      </c>
      <c r="AG990">
        <v>0</v>
      </c>
      <c r="AH990" t="s">
        <v>1043</v>
      </c>
      <c r="AI990" s="1">
        <v>44511.285729166666</v>
      </c>
      <c r="AJ990">
        <v>55</v>
      </c>
      <c r="AK990">
        <v>0</v>
      </c>
      <c r="AL990">
        <v>0</v>
      </c>
      <c r="AM990">
        <v>0</v>
      </c>
      <c r="AN990">
        <v>83</v>
      </c>
      <c r="AO990">
        <v>0</v>
      </c>
      <c r="AP990">
        <v>380</v>
      </c>
      <c r="AQ990">
        <v>0</v>
      </c>
      <c r="AR990">
        <v>0</v>
      </c>
      <c r="AS990">
        <v>0</v>
      </c>
      <c r="AT990" t="s">
        <v>88</v>
      </c>
      <c r="AU990" t="s">
        <v>88</v>
      </c>
      <c r="AV990" t="s">
        <v>88</v>
      </c>
      <c r="AW990" t="s">
        <v>88</v>
      </c>
      <c r="AX990" t="s">
        <v>88</v>
      </c>
      <c r="AY990" t="s">
        <v>88</v>
      </c>
      <c r="AZ990" t="s">
        <v>88</v>
      </c>
      <c r="BA990" t="s">
        <v>88</v>
      </c>
      <c r="BB990" t="s">
        <v>88</v>
      </c>
      <c r="BC990" t="s">
        <v>88</v>
      </c>
      <c r="BD990" t="s">
        <v>88</v>
      </c>
      <c r="BE990" t="s">
        <v>88</v>
      </c>
    </row>
    <row r="991" spans="1:57">
      <c r="A991" t="s">
        <v>2171</v>
      </c>
      <c r="B991" t="s">
        <v>80</v>
      </c>
      <c r="C991" t="s">
        <v>2013</v>
      </c>
      <c r="D991" t="s">
        <v>82</v>
      </c>
      <c r="E991" s="2" t="str">
        <f>HYPERLINK("capsilon://?command=openfolder&amp;siteaddress=FAM.docvelocity-na8.net&amp;folderid=FXA59C39E8-4D9C-BD77-BC76-EC26660B89A1","FX21114756")</f>
        <v>FX21114756</v>
      </c>
      <c r="F991" t="s">
        <v>19</v>
      </c>
      <c r="G991" t="s">
        <v>19</v>
      </c>
      <c r="H991" t="s">
        <v>83</v>
      </c>
      <c r="I991" t="s">
        <v>2014</v>
      </c>
      <c r="J991">
        <v>361</v>
      </c>
      <c r="K991" t="s">
        <v>85</v>
      </c>
      <c r="L991" t="s">
        <v>86</v>
      </c>
      <c r="M991" t="s">
        <v>87</v>
      </c>
      <c r="N991">
        <v>2</v>
      </c>
      <c r="O991" s="1">
        <v>44511.183229166665</v>
      </c>
      <c r="P991" s="1">
        <v>44511.260416666664</v>
      </c>
      <c r="Q991">
        <v>3824</v>
      </c>
      <c r="R991">
        <v>2845</v>
      </c>
      <c r="S991" t="b">
        <v>0</v>
      </c>
      <c r="T991" t="s">
        <v>88</v>
      </c>
      <c r="U991" t="b">
        <v>1</v>
      </c>
      <c r="V991" t="s">
        <v>110</v>
      </c>
      <c r="W991" s="1">
        <v>44511.19699074074</v>
      </c>
      <c r="X991">
        <v>1133</v>
      </c>
      <c r="Y991">
        <v>307</v>
      </c>
      <c r="Z991">
        <v>0</v>
      </c>
      <c r="AA991">
        <v>307</v>
      </c>
      <c r="AB991">
        <v>0</v>
      </c>
      <c r="AC991">
        <v>24</v>
      </c>
      <c r="AD991">
        <v>54</v>
      </c>
      <c r="AE991">
        <v>0</v>
      </c>
      <c r="AF991">
        <v>0</v>
      </c>
      <c r="AG991">
        <v>0</v>
      </c>
      <c r="AH991" t="s">
        <v>99</v>
      </c>
      <c r="AI991" s="1">
        <v>44511.260416666664</v>
      </c>
      <c r="AJ991">
        <v>1712</v>
      </c>
      <c r="AK991">
        <v>1</v>
      </c>
      <c r="AL991">
        <v>0</v>
      </c>
      <c r="AM991">
        <v>1</v>
      </c>
      <c r="AN991">
        <v>0</v>
      </c>
      <c r="AO991">
        <v>1</v>
      </c>
      <c r="AP991">
        <v>53</v>
      </c>
      <c r="AQ991">
        <v>0</v>
      </c>
      <c r="AR991">
        <v>0</v>
      </c>
      <c r="AS991">
        <v>0</v>
      </c>
      <c r="AT991" t="s">
        <v>88</v>
      </c>
      <c r="AU991" t="s">
        <v>88</v>
      </c>
      <c r="AV991" t="s">
        <v>88</v>
      </c>
      <c r="AW991" t="s">
        <v>88</v>
      </c>
      <c r="AX991" t="s">
        <v>88</v>
      </c>
      <c r="AY991" t="s">
        <v>88</v>
      </c>
      <c r="AZ991" t="s">
        <v>88</v>
      </c>
      <c r="BA991" t="s">
        <v>88</v>
      </c>
      <c r="BB991" t="s">
        <v>88</v>
      </c>
      <c r="BC991" t="s">
        <v>88</v>
      </c>
      <c r="BD991" t="s">
        <v>88</v>
      </c>
      <c r="BE991" t="s">
        <v>88</v>
      </c>
    </row>
    <row r="992" spans="1:57">
      <c r="A992" t="s">
        <v>2172</v>
      </c>
      <c r="B992" t="s">
        <v>80</v>
      </c>
      <c r="C992" t="s">
        <v>2020</v>
      </c>
      <c r="D992" t="s">
        <v>82</v>
      </c>
      <c r="E992" s="2" t="str">
        <f>HYPERLINK("capsilon://?command=openfolder&amp;siteaddress=FAM.docvelocity-na8.net&amp;folderid=FX4F347B0C-8DE2-928D-3836-F2A6C5FC671F","FX21114501")</f>
        <v>FX21114501</v>
      </c>
      <c r="F992" t="s">
        <v>19</v>
      </c>
      <c r="G992" t="s">
        <v>19</v>
      </c>
      <c r="H992" t="s">
        <v>83</v>
      </c>
      <c r="I992" t="s">
        <v>2021</v>
      </c>
      <c r="J992">
        <v>784</v>
      </c>
      <c r="K992" t="s">
        <v>85</v>
      </c>
      <c r="L992" t="s">
        <v>86</v>
      </c>
      <c r="M992" t="s">
        <v>87</v>
      </c>
      <c r="N992">
        <v>2</v>
      </c>
      <c r="O992" s="1">
        <v>44511.211759259262</v>
      </c>
      <c r="P992" s="1">
        <v>44511.325358796297</v>
      </c>
      <c r="Q992">
        <v>886</v>
      </c>
      <c r="R992">
        <v>8929</v>
      </c>
      <c r="S992" t="b">
        <v>0</v>
      </c>
      <c r="T992" t="s">
        <v>88</v>
      </c>
      <c r="U992" t="b">
        <v>1</v>
      </c>
      <c r="V992" t="s">
        <v>393</v>
      </c>
      <c r="W992" s="1">
        <v>44511.283125000002</v>
      </c>
      <c r="X992">
        <v>1596</v>
      </c>
      <c r="Y992">
        <v>199</v>
      </c>
      <c r="Z992">
        <v>0</v>
      </c>
      <c r="AA992">
        <v>199</v>
      </c>
      <c r="AB992">
        <v>136</v>
      </c>
      <c r="AC992">
        <v>21</v>
      </c>
      <c r="AD992">
        <v>585</v>
      </c>
      <c r="AE992">
        <v>0</v>
      </c>
      <c r="AF992">
        <v>0</v>
      </c>
      <c r="AG992">
        <v>0</v>
      </c>
      <c r="AH992" t="s">
        <v>1043</v>
      </c>
      <c r="AI992" s="1">
        <v>44511.325358796297</v>
      </c>
      <c r="AJ992">
        <v>49</v>
      </c>
      <c r="AK992">
        <v>0</v>
      </c>
      <c r="AL992">
        <v>0</v>
      </c>
      <c r="AM992">
        <v>0</v>
      </c>
      <c r="AN992">
        <v>136</v>
      </c>
      <c r="AO992">
        <v>0</v>
      </c>
      <c r="AP992">
        <v>585</v>
      </c>
      <c r="AQ992">
        <v>0</v>
      </c>
      <c r="AR992">
        <v>0</v>
      </c>
      <c r="AS992">
        <v>0</v>
      </c>
      <c r="AT992" t="s">
        <v>88</v>
      </c>
      <c r="AU992" t="s">
        <v>88</v>
      </c>
      <c r="AV992" t="s">
        <v>88</v>
      </c>
      <c r="AW992" t="s">
        <v>88</v>
      </c>
      <c r="AX992" t="s">
        <v>88</v>
      </c>
      <c r="AY992" t="s">
        <v>88</v>
      </c>
      <c r="AZ992" t="s">
        <v>88</v>
      </c>
      <c r="BA992" t="s">
        <v>88</v>
      </c>
      <c r="BB992" t="s">
        <v>88</v>
      </c>
      <c r="BC992" t="s">
        <v>88</v>
      </c>
      <c r="BD992" t="s">
        <v>88</v>
      </c>
      <c r="BE992" t="s">
        <v>88</v>
      </c>
    </row>
    <row r="993" spans="1:57">
      <c r="A993" t="s">
        <v>2173</v>
      </c>
      <c r="B993" t="s">
        <v>80</v>
      </c>
      <c r="C993" t="s">
        <v>2023</v>
      </c>
      <c r="D993" t="s">
        <v>82</v>
      </c>
      <c r="E993" s="2" t="str">
        <f>HYPERLINK("capsilon://?command=openfolder&amp;siteaddress=FAM.docvelocity-na8.net&amp;folderid=FXE61C7E7F-FA56-4093-BC40-761F4A1A1930","FX21114334")</f>
        <v>FX21114334</v>
      </c>
      <c r="F993" t="s">
        <v>19</v>
      </c>
      <c r="G993" t="s">
        <v>19</v>
      </c>
      <c r="H993" t="s">
        <v>83</v>
      </c>
      <c r="I993" t="s">
        <v>2024</v>
      </c>
      <c r="J993">
        <v>202</v>
      </c>
      <c r="K993" t="s">
        <v>85</v>
      </c>
      <c r="L993" t="s">
        <v>86</v>
      </c>
      <c r="M993" t="s">
        <v>87</v>
      </c>
      <c r="N993">
        <v>2</v>
      </c>
      <c r="O993" s="1">
        <v>44511.222962962966</v>
      </c>
      <c r="P993" s="1">
        <v>44511.257013888891</v>
      </c>
      <c r="Q993">
        <v>870</v>
      </c>
      <c r="R993">
        <v>2072</v>
      </c>
      <c r="S993" t="b">
        <v>0</v>
      </c>
      <c r="T993" t="s">
        <v>88</v>
      </c>
      <c r="U993" t="b">
        <v>1</v>
      </c>
      <c r="V993" t="s">
        <v>388</v>
      </c>
      <c r="W993" s="1">
        <v>44511.235717592594</v>
      </c>
      <c r="X993">
        <v>1094</v>
      </c>
      <c r="Y993">
        <v>135</v>
      </c>
      <c r="Z993">
        <v>0</v>
      </c>
      <c r="AA993">
        <v>135</v>
      </c>
      <c r="AB993">
        <v>0</v>
      </c>
      <c r="AC993">
        <v>32</v>
      </c>
      <c r="AD993">
        <v>67</v>
      </c>
      <c r="AE993">
        <v>0</v>
      </c>
      <c r="AF993">
        <v>0</v>
      </c>
      <c r="AG993">
        <v>0</v>
      </c>
      <c r="AH993" t="s">
        <v>1043</v>
      </c>
      <c r="AI993" s="1">
        <v>44511.257013888891</v>
      </c>
      <c r="AJ993">
        <v>978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67</v>
      </c>
      <c r="AQ993">
        <v>0</v>
      </c>
      <c r="AR993">
        <v>0</v>
      </c>
      <c r="AS993">
        <v>0</v>
      </c>
      <c r="AT993" t="s">
        <v>88</v>
      </c>
      <c r="AU993" t="s">
        <v>88</v>
      </c>
      <c r="AV993" t="s">
        <v>88</v>
      </c>
      <c r="AW993" t="s">
        <v>88</v>
      </c>
      <c r="AX993" t="s">
        <v>88</v>
      </c>
      <c r="AY993" t="s">
        <v>88</v>
      </c>
      <c r="AZ993" t="s">
        <v>88</v>
      </c>
      <c r="BA993" t="s">
        <v>88</v>
      </c>
      <c r="BB993" t="s">
        <v>88</v>
      </c>
      <c r="BC993" t="s">
        <v>88</v>
      </c>
      <c r="BD993" t="s">
        <v>88</v>
      </c>
      <c r="BE993" t="s">
        <v>88</v>
      </c>
    </row>
    <row r="994" spans="1:57">
      <c r="A994" t="s">
        <v>2174</v>
      </c>
      <c r="B994" t="s">
        <v>80</v>
      </c>
      <c r="C994" t="s">
        <v>2023</v>
      </c>
      <c r="D994" t="s">
        <v>82</v>
      </c>
      <c r="E994" s="2" t="str">
        <f>HYPERLINK("capsilon://?command=openfolder&amp;siteaddress=FAM.docvelocity-na8.net&amp;folderid=FXE61C7E7F-FA56-4093-BC40-761F4A1A1930","FX21114334")</f>
        <v>FX21114334</v>
      </c>
      <c r="F994" t="s">
        <v>19</v>
      </c>
      <c r="G994" t="s">
        <v>19</v>
      </c>
      <c r="H994" t="s">
        <v>83</v>
      </c>
      <c r="I994" t="s">
        <v>2037</v>
      </c>
      <c r="J994">
        <v>289</v>
      </c>
      <c r="K994" t="s">
        <v>85</v>
      </c>
      <c r="L994" t="s">
        <v>86</v>
      </c>
      <c r="M994" t="s">
        <v>87</v>
      </c>
      <c r="N994">
        <v>2</v>
      </c>
      <c r="O994" s="1">
        <v>44511.228912037041</v>
      </c>
      <c r="P994" s="1">
        <v>44511.273981481485</v>
      </c>
      <c r="Q994">
        <v>858</v>
      </c>
      <c r="R994">
        <v>3036</v>
      </c>
      <c r="S994" t="b">
        <v>0</v>
      </c>
      <c r="T994" t="s">
        <v>88</v>
      </c>
      <c r="U994" t="b">
        <v>1</v>
      </c>
      <c r="V994" t="s">
        <v>110</v>
      </c>
      <c r="W994" s="1">
        <v>44511.243067129632</v>
      </c>
      <c r="X994">
        <v>1209</v>
      </c>
      <c r="Y994">
        <v>236</v>
      </c>
      <c r="Z994">
        <v>0</v>
      </c>
      <c r="AA994">
        <v>236</v>
      </c>
      <c r="AB994">
        <v>0</v>
      </c>
      <c r="AC994">
        <v>59</v>
      </c>
      <c r="AD994">
        <v>53</v>
      </c>
      <c r="AE994">
        <v>0</v>
      </c>
      <c r="AF994">
        <v>0</v>
      </c>
      <c r="AG994">
        <v>0</v>
      </c>
      <c r="AH994" t="s">
        <v>106</v>
      </c>
      <c r="AI994" s="1">
        <v>44511.273981481485</v>
      </c>
      <c r="AJ994">
        <v>1743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53</v>
      </c>
      <c r="AQ994">
        <v>0</v>
      </c>
      <c r="AR994">
        <v>0</v>
      </c>
      <c r="AS994">
        <v>0</v>
      </c>
      <c r="AT994" t="s">
        <v>88</v>
      </c>
      <c r="AU994" t="s">
        <v>88</v>
      </c>
      <c r="AV994" t="s">
        <v>88</v>
      </c>
      <c r="AW994" t="s">
        <v>88</v>
      </c>
      <c r="AX994" t="s">
        <v>88</v>
      </c>
      <c r="AY994" t="s">
        <v>88</v>
      </c>
      <c r="AZ994" t="s">
        <v>88</v>
      </c>
      <c r="BA994" t="s">
        <v>88</v>
      </c>
      <c r="BB994" t="s">
        <v>88</v>
      </c>
      <c r="BC994" t="s">
        <v>88</v>
      </c>
      <c r="BD994" t="s">
        <v>88</v>
      </c>
      <c r="BE994" t="s">
        <v>88</v>
      </c>
    </row>
    <row r="995" spans="1:57">
      <c r="A995" t="s">
        <v>2175</v>
      </c>
      <c r="B995" t="s">
        <v>80</v>
      </c>
      <c r="C995" t="s">
        <v>2039</v>
      </c>
      <c r="D995" t="s">
        <v>82</v>
      </c>
      <c r="E995" s="2" t="str">
        <f>HYPERLINK("capsilon://?command=openfolder&amp;siteaddress=FAM.docvelocity-na8.net&amp;folderid=FXB6B629A5-A998-37BC-400E-4CC1F1199BF5","FX21114208")</f>
        <v>FX21114208</v>
      </c>
      <c r="F995" t="s">
        <v>19</v>
      </c>
      <c r="G995" t="s">
        <v>19</v>
      </c>
      <c r="H995" t="s">
        <v>83</v>
      </c>
      <c r="I995" t="s">
        <v>2040</v>
      </c>
      <c r="J995">
        <v>379</v>
      </c>
      <c r="K995" t="s">
        <v>85</v>
      </c>
      <c r="L995" t="s">
        <v>86</v>
      </c>
      <c r="M995" t="s">
        <v>87</v>
      </c>
      <c r="N995">
        <v>2</v>
      </c>
      <c r="O995" s="1">
        <v>44511.242939814816</v>
      </c>
      <c r="P995" s="1">
        <v>44511.304965277777</v>
      </c>
      <c r="Q995">
        <v>622</v>
      </c>
      <c r="R995">
        <v>4737</v>
      </c>
      <c r="S995" t="b">
        <v>0</v>
      </c>
      <c r="T995" t="s">
        <v>88</v>
      </c>
      <c r="U995" t="b">
        <v>1</v>
      </c>
      <c r="V995" t="s">
        <v>110</v>
      </c>
      <c r="W995" s="1">
        <v>44511.280763888892</v>
      </c>
      <c r="X995">
        <v>2607</v>
      </c>
      <c r="Y995">
        <v>324</v>
      </c>
      <c r="Z995">
        <v>0</v>
      </c>
      <c r="AA995">
        <v>324</v>
      </c>
      <c r="AB995">
        <v>0</v>
      </c>
      <c r="AC995">
        <v>135</v>
      </c>
      <c r="AD995">
        <v>55</v>
      </c>
      <c r="AE995">
        <v>0</v>
      </c>
      <c r="AF995">
        <v>0</v>
      </c>
      <c r="AG995">
        <v>0</v>
      </c>
      <c r="AH995" t="s">
        <v>99</v>
      </c>
      <c r="AI995" s="1">
        <v>44511.304965277777</v>
      </c>
      <c r="AJ995">
        <v>2033</v>
      </c>
      <c r="AK995">
        <v>4</v>
      </c>
      <c r="AL995">
        <v>0</v>
      </c>
      <c r="AM995">
        <v>4</v>
      </c>
      <c r="AN995">
        <v>0</v>
      </c>
      <c r="AO995">
        <v>4</v>
      </c>
      <c r="AP995">
        <v>51</v>
      </c>
      <c r="AQ995">
        <v>0</v>
      </c>
      <c r="AR995">
        <v>0</v>
      </c>
      <c r="AS995">
        <v>0</v>
      </c>
      <c r="AT995" t="s">
        <v>88</v>
      </c>
      <c r="AU995" t="s">
        <v>88</v>
      </c>
      <c r="AV995" t="s">
        <v>88</v>
      </c>
      <c r="AW995" t="s">
        <v>88</v>
      </c>
      <c r="AX995" t="s">
        <v>88</v>
      </c>
      <c r="AY995" t="s">
        <v>88</v>
      </c>
      <c r="AZ995" t="s">
        <v>88</v>
      </c>
      <c r="BA995" t="s">
        <v>88</v>
      </c>
      <c r="BB995" t="s">
        <v>88</v>
      </c>
      <c r="BC995" t="s">
        <v>88</v>
      </c>
      <c r="BD995" t="s">
        <v>88</v>
      </c>
      <c r="BE995" t="s">
        <v>88</v>
      </c>
    </row>
    <row r="996" spans="1:57">
      <c r="A996" t="s">
        <v>2176</v>
      </c>
      <c r="B996" t="s">
        <v>80</v>
      </c>
      <c r="C996" t="s">
        <v>2059</v>
      </c>
      <c r="D996" t="s">
        <v>82</v>
      </c>
      <c r="E996" s="2" t="str">
        <f>HYPERLINK("capsilon://?command=openfolder&amp;siteaddress=FAM.docvelocity-na8.net&amp;folderid=FX0884AA54-2A9E-518A-B1B1-D482CED65476","FX21112801")</f>
        <v>FX21112801</v>
      </c>
      <c r="F996" t="s">
        <v>19</v>
      </c>
      <c r="G996" t="s">
        <v>19</v>
      </c>
      <c r="H996" t="s">
        <v>83</v>
      </c>
      <c r="I996" t="s">
        <v>2060</v>
      </c>
      <c r="J996">
        <v>371</v>
      </c>
      <c r="K996" t="s">
        <v>85</v>
      </c>
      <c r="L996" t="s">
        <v>86</v>
      </c>
      <c r="M996" t="s">
        <v>87</v>
      </c>
      <c r="N996">
        <v>2</v>
      </c>
      <c r="O996" s="1">
        <v>44511.263240740744</v>
      </c>
      <c r="P996" s="1">
        <v>44511.351006944446</v>
      </c>
      <c r="Q996">
        <v>1185</v>
      </c>
      <c r="R996">
        <v>6398</v>
      </c>
      <c r="S996" t="b">
        <v>0</v>
      </c>
      <c r="T996" t="s">
        <v>88</v>
      </c>
      <c r="U996" t="b">
        <v>1</v>
      </c>
      <c r="V996" t="s">
        <v>388</v>
      </c>
      <c r="W996" s="1">
        <v>44511.311793981484</v>
      </c>
      <c r="X996">
        <v>2913</v>
      </c>
      <c r="Y996">
        <v>299</v>
      </c>
      <c r="Z996">
        <v>0</v>
      </c>
      <c r="AA996">
        <v>299</v>
      </c>
      <c r="AB996">
        <v>0</v>
      </c>
      <c r="AC996">
        <v>42</v>
      </c>
      <c r="AD996">
        <v>72</v>
      </c>
      <c r="AE996">
        <v>0</v>
      </c>
      <c r="AF996">
        <v>0</v>
      </c>
      <c r="AG996">
        <v>0</v>
      </c>
      <c r="AH996" t="s">
        <v>99</v>
      </c>
      <c r="AI996" s="1">
        <v>44511.351006944446</v>
      </c>
      <c r="AJ996">
        <v>2604</v>
      </c>
      <c r="AK996">
        <v>5</v>
      </c>
      <c r="AL996">
        <v>0</v>
      </c>
      <c r="AM996">
        <v>5</v>
      </c>
      <c r="AN996">
        <v>0</v>
      </c>
      <c r="AO996">
        <v>8</v>
      </c>
      <c r="AP996">
        <v>67</v>
      </c>
      <c r="AQ996">
        <v>0</v>
      </c>
      <c r="AR996">
        <v>0</v>
      </c>
      <c r="AS996">
        <v>0</v>
      </c>
      <c r="AT996" t="s">
        <v>88</v>
      </c>
      <c r="AU996" t="s">
        <v>88</v>
      </c>
      <c r="AV996" t="s">
        <v>88</v>
      </c>
      <c r="AW996" t="s">
        <v>88</v>
      </c>
      <c r="AX996" t="s">
        <v>88</v>
      </c>
      <c r="AY996" t="s">
        <v>88</v>
      </c>
      <c r="AZ996" t="s">
        <v>88</v>
      </c>
      <c r="BA996" t="s">
        <v>88</v>
      </c>
      <c r="BB996" t="s">
        <v>88</v>
      </c>
      <c r="BC996" t="s">
        <v>88</v>
      </c>
      <c r="BD996" t="s">
        <v>88</v>
      </c>
      <c r="BE996" t="s">
        <v>88</v>
      </c>
    </row>
    <row r="997" spans="1:57">
      <c r="A997" t="s">
        <v>2177</v>
      </c>
      <c r="B997" t="s">
        <v>80</v>
      </c>
      <c r="C997" t="s">
        <v>2062</v>
      </c>
      <c r="D997" t="s">
        <v>82</v>
      </c>
      <c r="E997" s="2" t="str">
        <f>HYPERLINK("capsilon://?command=openfolder&amp;siteaddress=FAM.docvelocity-na8.net&amp;folderid=FXBE2F08DA-E5FE-7ECF-816E-18AEDE0846FD","FX21115294")</f>
        <v>FX21115294</v>
      </c>
      <c r="F997" t="s">
        <v>19</v>
      </c>
      <c r="G997" t="s">
        <v>19</v>
      </c>
      <c r="H997" t="s">
        <v>83</v>
      </c>
      <c r="I997" t="s">
        <v>2063</v>
      </c>
      <c r="J997">
        <v>266</v>
      </c>
      <c r="K997" t="s">
        <v>85</v>
      </c>
      <c r="L997" t="s">
        <v>86</v>
      </c>
      <c r="M997" t="s">
        <v>87</v>
      </c>
      <c r="N997">
        <v>2</v>
      </c>
      <c r="O997" s="1">
        <v>44511.269097222219</v>
      </c>
      <c r="P997" s="1">
        <v>44511.310717592591</v>
      </c>
      <c r="Q997">
        <v>1130</v>
      </c>
      <c r="R997">
        <v>2466</v>
      </c>
      <c r="S997" t="b">
        <v>0</v>
      </c>
      <c r="T997" t="s">
        <v>88</v>
      </c>
      <c r="U997" t="b">
        <v>1</v>
      </c>
      <c r="V997" t="s">
        <v>89</v>
      </c>
      <c r="W997" s="1">
        <v>44511.28056712963</v>
      </c>
      <c r="X997">
        <v>913</v>
      </c>
      <c r="Y997">
        <v>232</v>
      </c>
      <c r="Z997">
        <v>0</v>
      </c>
      <c r="AA997">
        <v>232</v>
      </c>
      <c r="AB997">
        <v>0</v>
      </c>
      <c r="AC997">
        <v>146</v>
      </c>
      <c r="AD997">
        <v>34</v>
      </c>
      <c r="AE997">
        <v>0</v>
      </c>
      <c r="AF997">
        <v>0</v>
      </c>
      <c r="AG997">
        <v>0</v>
      </c>
      <c r="AH997" t="s">
        <v>90</v>
      </c>
      <c r="AI997" s="1">
        <v>44511.310717592591</v>
      </c>
      <c r="AJ997">
        <v>1526</v>
      </c>
      <c r="AK997">
        <v>6</v>
      </c>
      <c r="AL997">
        <v>0</v>
      </c>
      <c r="AM997">
        <v>6</v>
      </c>
      <c r="AN997">
        <v>0</v>
      </c>
      <c r="AO997">
        <v>6</v>
      </c>
      <c r="AP997">
        <v>28</v>
      </c>
      <c r="AQ997">
        <v>0</v>
      </c>
      <c r="AR997">
        <v>0</v>
      </c>
      <c r="AS997">
        <v>0</v>
      </c>
      <c r="AT997" t="s">
        <v>88</v>
      </c>
      <c r="AU997" t="s">
        <v>88</v>
      </c>
      <c r="AV997" t="s">
        <v>88</v>
      </c>
      <c r="AW997" t="s">
        <v>88</v>
      </c>
      <c r="AX997" t="s">
        <v>88</v>
      </c>
      <c r="AY997" t="s">
        <v>88</v>
      </c>
      <c r="AZ997" t="s">
        <v>88</v>
      </c>
      <c r="BA997" t="s">
        <v>88</v>
      </c>
      <c r="BB997" t="s">
        <v>88</v>
      </c>
      <c r="BC997" t="s">
        <v>88</v>
      </c>
      <c r="BD997" t="s">
        <v>88</v>
      </c>
      <c r="BE997" t="s">
        <v>88</v>
      </c>
    </row>
    <row r="998" spans="1:57">
      <c r="A998" t="s">
        <v>2178</v>
      </c>
      <c r="B998" t="s">
        <v>80</v>
      </c>
      <c r="C998" t="s">
        <v>2068</v>
      </c>
      <c r="D998" t="s">
        <v>82</v>
      </c>
      <c r="E998" s="2" t="str">
        <f>HYPERLINK("capsilon://?command=openfolder&amp;siteaddress=FAM.docvelocity-na8.net&amp;folderid=FXCF764062-A029-3BC0-13FF-A7DEEC54CB0E","FX21114649")</f>
        <v>FX21114649</v>
      </c>
      <c r="F998" t="s">
        <v>19</v>
      </c>
      <c r="G998" t="s">
        <v>19</v>
      </c>
      <c r="H998" t="s">
        <v>83</v>
      </c>
      <c r="I998" t="s">
        <v>2069</v>
      </c>
      <c r="J998">
        <v>122</v>
      </c>
      <c r="K998" t="s">
        <v>85</v>
      </c>
      <c r="L998" t="s">
        <v>86</v>
      </c>
      <c r="M998" t="s">
        <v>87</v>
      </c>
      <c r="N998">
        <v>2</v>
      </c>
      <c r="O998" s="1">
        <v>44511.275543981479</v>
      </c>
      <c r="P998" s="1">
        <v>44511.304861111108</v>
      </c>
      <c r="Q998">
        <v>772</v>
      </c>
      <c r="R998">
        <v>1761</v>
      </c>
      <c r="S998" t="b">
        <v>0</v>
      </c>
      <c r="T998" t="s">
        <v>88</v>
      </c>
      <c r="U998" t="b">
        <v>1</v>
      </c>
      <c r="V998" t="s">
        <v>89</v>
      </c>
      <c r="W998" s="1">
        <v>44511.289756944447</v>
      </c>
      <c r="X998">
        <v>793</v>
      </c>
      <c r="Y998">
        <v>112</v>
      </c>
      <c r="Z998">
        <v>0</v>
      </c>
      <c r="AA998">
        <v>112</v>
      </c>
      <c r="AB998">
        <v>0</v>
      </c>
      <c r="AC998">
        <v>57</v>
      </c>
      <c r="AD998">
        <v>10</v>
      </c>
      <c r="AE998">
        <v>0</v>
      </c>
      <c r="AF998">
        <v>0</v>
      </c>
      <c r="AG998">
        <v>0</v>
      </c>
      <c r="AH998" t="s">
        <v>106</v>
      </c>
      <c r="AI998" s="1">
        <v>44511.304861111108</v>
      </c>
      <c r="AJ998">
        <v>930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10</v>
      </c>
      <c r="AQ998">
        <v>0</v>
      </c>
      <c r="AR998">
        <v>0</v>
      </c>
      <c r="AS998">
        <v>0</v>
      </c>
      <c r="AT998" t="s">
        <v>88</v>
      </c>
      <c r="AU998" t="s">
        <v>88</v>
      </c>
      <c r="AV998" t="s">
        <v>88</v>
      </c>
      <c r="AW998" t="s">
        <v>88</v>
      </c>
      <c r="AX998" t="s">
        <v>88</v>
      </c>
      <c r="AY998" t="s">
        <v>88</v>
      </c>
      <c r="AZ998" t="s">
        <v>88</v>
      </c>
      <c r="BA998" t="s">
        <v>88</v>
      </c>
      <c r="BB998" t="s">
        <v>88</v>
      </c>
      <c r="BC998" t="s">
        <v>88</v>
      </c>
      <c r="BD998" t="s">
        <v>88</v>
      </c>
      <c r="BE998" t="s">
        <v>88</v>
      </c>
    </row>
    <row r="999" spans="1:57">
      <c r="A999" t="s">
        <v>2179</v>
      </c>
      <c r="B999" t="s">
        <v>80</v>
      </c>
      <c r="C999" t="s">
        <v>2071</v>
      </c>
      <c r="D999" t="s">
        <v>82</v>
      </c>
      <c r="E999" s="2" t="str">
        <f>HYPERLINK("capsilon://?command=openfolder&amp;siteaddress=FAM.docvelocity-na8.net&amp;folderid=FX7441EFFD-5A38-1A07-7D16-95265C293317","FX21114679")</f>
        <v>FX21114679</v>
      </c>
      <c r="F999" t="s">
        <v>19</v>
      </c>
      <c r="G999" t="s">
        <v>19</v>
      </c>
      <c r="H999" t="s">
        <v>83</v>
      </c>
      <c r="I999" t="s">
        <v>2072</v>
      </c>
      <c r="J999">
        <v>431</v>
      </c>
      <c r="K999" t="s">
        <v>85</v>
      </c>
      <c r="L999" t="s">
        <v>86</v>
      </c>
      <c r="M999" t="s">
        <v>87</v>
      </c>
      <c r="N999">
        <v>2</v>
      </c>
      <c r="O999" s="1">
        <v>44511.279930555553</v>
      </c>
      <c r="P999" s="1">
        <v>44511.358611111114</v>
      </c>
      <c r="Q999">
        <v>1403</v>
      </c>
      <c r="R999">
        <v>5395</v>
      </c>
      <c r="S999" t="b">
        <v>0</v>
      </c>
      <c r="T999" t="s">
        <v>88</v>
      </c>
      <c r="U999" t="b">
        <v>1</v>
      </c>
      <c r="V999" t="s">
        <v>110</v>
      </c>
      <c r="W999" s="1">
        <v>44511.314606481479</v>
      </c>
      <c r="X999">
        <v>2589</v>
      </c>
      <c r="Y999">
        <v>400</v>
      </c>
      <c r="Z999">
        <v>0</v>
      </c>
      <c r="AA999">
        <v>400</v>
      </c>
      <c r="AB999">
        <v>0</v>
      </c>
      <c r="AC999">
        <v>108</v>
      </c>
      <c r="AD999">
        <v>31</v>
      </c>
      <c r="AE999">
        <v>0</v>
      </c>
      <c r="AF999">
        <v>0</v>
      </c>
      <c r="AG999">
        <v>0</v>
      </c>
      <c r="AH999" t="s">
        <v>1043</v>
      </c>
      <c r="AI999" s="1">
        <v>44511.358611111114</v>
      </c>
      <c r="AJ999">
        <v>117</v>
      </c>
      <c r="AK999">
        <v>3</v>
      </c>
      <c r="AL999">
        <v>0</v>
      </c>
      <c r="AM999">
        <v>3</v>
      </c>
      <c r="AN999">
        <v>21</v>
      </c>
      <c r="AO999">
        <v>0</v>
      </c>
      <c r="AP999">
        <v>28</v>
      </c>
      <c r="AQ999">
        <v>0</v>
      </c>
      <c r="AR999">
        <v>0</v>
      </c>
      <c r="AS999">
        <v>0</v>
      </c>
      <c r="AT999" t="s">
        <v>88</v>
      </c>
      <c r="AU999" t="s">
        <v>88</v>
      </c>
      <c r="AV999" t="s">
        <v>88</v>
      </c>
      <c r="AW999" t="s">
        <v>88</v>
      </c>
      <c r="AX999" t="s">
        <v>88</v>
      </c>
      <c r="AY999" t="s">
        <v>88</v>
      </c>
      <c r="AZ999" t="s">
        <v>88</v>
      </c>
      <c r="BA999" t="s">
        <v>88</v>
      </c>
      <c r="BB999" t="s">
        <v>88</v>
      </c>
      <c r="BC999" t="s">
        <v>88</v>
      </c>
      <c r="BD999" t="s">
        <v>88</v>
      </c>
      <c r="BE999" t="s">
        <v>88</v>
      </c>
    </row>
    <row r="1000" spans="1:57">
      <c r="A1000" t="s">
        <v>2180</v>
      </c>
      <c r="B1000" t="s">
        <v>80</v>
      </c>
      <c r="C1000" t="s">
        <v>2074</v>
      </c>
      <c r="D1000" t="s">
        <v>82</v>
      </c>
      <c r="E1000" s="2" t="str">
        <f>HYPERLINK("capsilon://?command=openfolder&amp;siteaddress=FAM.docvelocity-na8.net&amp;folderid=FX87DE749B-2E1C-863F-50B6-C8DC2949B529","FX211011983")</f>
        <v>FX211011983</v>
      </c>
      <c r="F1000" t="s">
        <v>19</v>
      </c>
      <c r="G1000" t="s">
        <v>19</v>
      </c>
      <c r="H1000" t="s">
        <v>83</v>
      </c>
      <c r="I1000" t="s">
        <v>2075</v>
      </c>
      <c r="J1000">
        <v>866</v>
      </c>
      <c r="K1000" t="s">
        <v>85</v>
      </c>
      <c r="L1000" t="s">
        <v>86</v>
      </c>
      <c r="M1000" t="s">
        <v>87</v>
      </c>
      <c r="N1000">
        <v>2</v>
      </c>
      <c r="O1000" s="1">
        <v>44511.28875</v>
      </c>
      <c r="P1000" s="1">
        <v>44511.426921296297</v>
      </c>
      <c r="Q1000">
        <v>3186</v>
      </c>
      <c r="R1000">
        <v>8752</v>
      </c>
      <c r="S1000" t="b">
        <v>0</v>
      </c>
      <c r="T1000" t="s">
        <v>88</v>
      </c>
      <c r="U1000" t="b">
        <v>1</v>
      </c>
      <c r="V1000" t="s">
        <v>388</v>
      </c>
      <c r="W1000" s="1">
        <v>44511.362673611111</v>
      </c>
      <c r="X1000">
        <v>4168</v>
      </c>
      <c r="Y1000">
        <v>351</v>
      </c>
      <c r="Z1000">
        <v>0</v>
      </c>
      <c r="AA1000">
        <v>351</v>
      </c>
      <c r="AB1000">
        <v>62</v>
      </c>
      <c r="AC1000">
        <v>134</v>
      </c>
      <c r="AD1000">
        <v>515</v>
      </c>
      <c r="AE1000">
        <v>0</v>
      </c>
      <c r="AF1000">
        <v>0</v>
      </c>
      <c r="AG1000">
        <v>0</v>
      </c>
      <c r="AH1000" t="s">
        <v>1043</v>
      </c>
      <c r="AI1000" s="1">
        <v>44511.426921296297</v>
      </c>
      <c r="AJ1000">
        <v>61</v>
      </c>
      <c r="AK1000">
        <v>7</v>
      </c>
      <c r="AL1000">
        <v>0</v>
      </c>
      <c r="AM1000">
        <v>7</v>
      </c>
      <c r="AN1000">
        <v>62</v>
      </c>
      <c r="AO1000">
        <v>0</v>
      </c>
      <c r="AP1000">
        <v>508</v>
      </c>
      <c r="AQ1000">
        <v>0</v>
      </c>
      <c r="AR1000">
        <v>0</v>
      </c>
      <c r="AS1000">
        <v>0</v>
      </c>
      <c r="AT1000" t="s">
        <v>88</v>
      </c>
      <c r="AU1000" t="s">
        <v>88</v>
      </c>
      <c r="AV1000" t="s">
        <v>88</v>
      </c>
      <c r="AW1000" t="s">
        <v>88</v>
      </c>
      <c r="AX1000" t="s">
        <v>88</v>
      </c>
      <c r="AY1000" t="s">
        <v>88</v>
      </c>
      <c r="AZ1000" t="s">
        <v>88</v>
      </c>
      <c r="BA1000" t="s">
        <v>88</v>
      </c>
      <c r="BB1000" t="s">
        <v>88</v>
      </c>
      <c r="BC1000" t="s">
        <v>88</v>
      </c>
      <c r="BD1000" t="s">
        <v>88</v>
      </c>
      <c r="BE1000" t="s">
        <v>88</v>
      </c>
    </row>
    <row r="1001" spans="1:57">
      <c r="A1001" t="s">
        <v>2181</v>
      </c>
      <c r="B1001" t="s">
        <v>80</v>
      </c>
      <c r="C1001" t="s">
        <v>1271</v>
      </c>
      <c r="D1001" t="s">
        <v>82</v>
      </c>
      <c r="E1001" s="2" t="str">
        <f>HYPERLINK("capsilon://?command=openfolder&amp;siteaddress=FAM.docvelocity-na8.net&amp;folderid=FXA45A939C-AB8D-55EB-FC99-7BD2D8D535A1","FX21113708")</f>
        <v>FX21113708</v>
      </c>
      <c r="F1001" t="s">
        <v>19</v>
      </c>
      <c r="G1001" t="s">
        <v>19</v>
      </c>
      <c r="H1001" t="s">
        <v>83</v>
      </c>
      <c r="I1001" t="s">
        <v>2077</v>
      </c>
      <c r="J1001">
        <v>471</v>
      </c>
      <c r="K1001" t="s">
        <v>85</v>
      </c>
      <c r="L1001" t="s">
        <v>86</v>
      </c>
      <c r="M1001" t="s">
        <v>87</v>
      </c>
      <c r="N1001">
        <v>2</v>
      </c>
      <c r="O1001" s="1">
        <v>44511.297905092593</v>
      </c>
      <c r="P1001" s="1">
        <v>44511.396006944444</v>
      </c>
      <c r="Q1001">
        <v>2688</v>
      </c>
      <c r="R1001">
        <v>5788</v>
      </c>
      <c r="S1001" t="b">
        <v>0</v>
      </c>
      <c r="T1001" t="s">
        <v>88</v>
      </c>
      <c r="U1001" t="b">
        <v>1</v>
      </c>
      <c r="V1001" t="s">
        <v>110</v>
      </c>
      <c r="W1001" s="1">
        <v>44511.34447916667</v>
      </c>
      <c r="X1001">
        <v>1671</v>
      </c>
      <c r="Y1001">
        <v>448</v>
      </c>
      <c r="Z1001">
        <v>0</v>
      </c>
      <c r="AA1001">
        <v>448</v>
      </c>
      <c r="AB1001">
        <v>0</v>
      </c>
      <c r="AC1001">
        <v>51</v>
      </c>
      <c r="AD1001">
        <v>23</v>
      </c>
      <c r="AE1001">
        <v>0</v>
      </c>
      <c r="AF1001">
        <v>0</v>
      </c>
      <c r="AG1001">
        <v>0</v>
      </c>
      <c r="AH1001" t="s">
        <v>106</v>
      </c>
      <c r="AI1001" s="1">
        <v>44511.396006944444</v>
      </c>
      <c r="AJ1001">
        <v>4046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23</v>
      </c>
      <c r="AQ1001">
        <v>0</v>
      </c>
      <c r="AR1001">
        <v>0</v>
      </c>
      <c r="AS1001">
        <v>0</v>
      </c>
      <c r="AT1001" t="s">
        <v>88</v>
      </c>
      <c r="AU1001" t="s">
        <v>88</v>
      </c>
      <c r="AV1001" t="s">
        <v>88</v>
      </c>
      <c r="AW1001" t="s">
        <v>88</v>
      </c>
      <c r="AX1001" t="s">
        <v>88</v>
      </c>
      <c r="AY1001" t="s">
        <v>88</v>
      </c>
      <c r="AZ1001" t="s">
        <v>88</v>
      </c>
      <c r="BA1001" t="s">
        <v>88</v>
      </c>
      <c r="BB1001" t="s">
        <v>88</v>
      </c>
      <c r="BC1001" t="s">
        <v>88</v>
      </c>
      <c r="BD1001" t="s">
        <v>88</v>
      </c>
      <c r="BE1001" t="s">
        <v>88</v>
      </c>
    </row>
    <row r="1002" spans="1:57">
      <c r="A1002" t="s">
        <v>2182</v>
      </c>
      <c r="B1002" t="s">
        <v>80</v>
      </c>
      <c r="C1002" t="s">
        <v>2079</v>
      </c>
      <c r="D1002" t="s">
        <v>82</v>
      </c>
      <c r="E1002" s="2" t="str">
        <f>HYPERLINK("capsilon://?command=openfolder&amp;siteaddress=FAM.docvelocity-na8.net&amp;folderid=FXA5E86114-2B7A-2839-3F53-82929DE6983E","FX21115421")</f>
        <v>FX21115421</v>
      </c>
      <c r="F1002" t="s">
        <v>19</v>
      </c>
      <c r="G1002" t="s">
        <v>19</v>
      </c>
      <c r="H1002" t="s">
        <v>83</v>
      </c>
      <c r="I1002" t="s">
        <v>2080</v>
      </c>
      <c r="J1002">
        <v>1654</v>
      </c>
      <c r="K1002" t="s">
        <v>85</v>
      </c>
      <c r="L1002" t="s">
        <v>86</v>
      </c>
      <c r="M1002" t="s">
        <v>87</v>
      </c>
      <c r="N1002">
        <v>2</v>
      </c>
      <c r="O1002" s="1">
        <v>44511.312696759262</v>
      </c>
      <c r="P1002" s="1">
        <v>44511.644872685189</v>
      </c>
      <c r="Q1002">
        <v>11209</v>
      </c>
      <c r="R1002">
        <v>17491</v>
      </c>
      <c r="S1002" t="b">
        <v>0</v>
      </c>
      <c r="T1002" t="s">
        <v>88</v>
      </c>
      <c r="U1002" t="b">
        <v>1</v>
      </c>
      <c r="V1002" t="s">
        <v>393</v>
      </c>
      <c r="W1002" s="1">
        <v>44511.532187500001</v>
      </c>
      <c r="X1002">
        <v>10670</v>
      </c>
      <c r="Y1002">
        <v>495</v>
      </c>
      <c r="Z1002">
        <v>0</v>
      </c>
      <c r="AA1002">
        <v>495</v>
      </c>
      <c r="AB1002">
        <v>4094</v>
      </c>
      <c r="AC1002">
        <v>158</v>
      </c>
      <c r="AD1002">
        <v>1159</v>
      </c>
      <c r="AE1002">
        <v>0</v>
      </c>
      <c r="AF1002">
        <v>0</v>
      </c>
      <c r="AG1002">
        <v>0</v>
      </c>
      <c r="AH1002" t="s">
        <v>606</v>
      </c>
      <c r="AI1002" s="1">
        <v>44511.644872685189</v>
      </c>
      <c r="AJ1002">
        <v>6598</v>
      </c>
      <c r="AK1002">
        <v>51</v>
      </c>
      <c r="AL1002">
        <v>0</v>
      </c>
      <c r="AM1002">
        <v>51</v>
      </c>
      <c r="AN1002">
        <v>337</v>
      </c>
      <c r="AO1002">
        <v>46</v>
      </c>
      <c r="AP1002">
        <v>1108</v>
      </c>
      <c r="AQ1002">
        <v>0</v>
      </c>
      <c r="AR1002">
        <v>0</v>
      </c>
      <c r="AS1002">
        <v>0</v>
      </c>
      <c r="AT1002" t="s">
        <v>88</v>
      </c>
      <c r="AU1002" t="s">
        <v>88</v>
      </c>
      <c r="AV1002" t="s">
        <v>88</v>
      </c>
      <c r="AW1002" t="s">
        <v>88</v>
      </c>
      <c r="AX1002" t="s">
        <v>88</v>
      </c>
      <c r="AY1002" t="s">
        <v>88</v>
      </c>
      <c r="AZ1002" t="s">
        <v>88</v>
      </c>
      <c r="BA1002" t="s">
        <v>88</v>
      </c>
      <c r="BB1002" t="s">
        <v>88</v>
      </c>
      <c r="BC1002" t="s">
        <v>88</v>
      </c>
      <c r="BD1002" t="s">
        <v>88</v>
      </c>
      <c r="BE1002" t="s">
        <v>88</v>
      </c>
    </row>
    <row r="1003" spans="1:57">
      <c r="A1003" t="s">
        <v>2183</v>
      </c>
      <c r="B1003" t="s">
        <v>80</v>
      </c>
      <c r="C1003" t="s">
        <v>2101</v>
      </c>
      <c r="D1003" t="s">
        <v>82</v>
      </c>
      <c r="E1003" s="2" t="str">
        <f>HYPERLINK("capsilon://?command=openfolder&amp;siteaddress=FAM.docvelocity-na8.net&amp;folderid=FX04DBF1FB-7A42-8012-A6F2-C2D7A9A5EB83","FX21114675")</f>
        <v>FX21114675</v>
      </c>
      <c r="F1003" t="s">
        <v>19</v>
      </c>
      <c r="G1003" t="s">
        <v>19</v>
      </c>
      <c r="H1003" t="s">
        <v>83</v>
      </c>
      <c r="I1003" t="s">
        <v>2102</v>
      </c>
      <c r="J1003">
        <v>1096</v>
      </c>
      <c r="K1003" t="s">
        <v>85</v>
      </c>
      <c r="L1003" t="s">
        <v>86</v>
      </c>
      <c r="M1003" t="s">
        <v>87</v>
      </c>
      <c r="N1003">
        <v>2</v>
      </c>
      <c r="O1003" s="1">
        <v>44511.321342592593</v>
      </c>
      <c r="P1003" s="1">
        <v>44511.406921296293</v>
      </c>
      <c r="Q1003">
        <v>863</v>
      </c>
      <c r="R1003">
        <v>6531</v>
      </c>
      <c r="S1003" t="b">
        <v>0</v>
      </c>
      <c r="T1003" t="s">
        <v>88</v>
      </c>
      <c r="U1003" t="b">
        <v>1</v>
      </c>
      <c r="V1003" t="s">
        <v>89</v>
      </c>
      <c r="W1003" s="1">
        <v>44511.355555555558</v>
      </c>
      <c r="X1003">
        <v>2568</v>
      </c>
      <c r="Y1003">
        <v>479</v>
      </c>
      <c r="Z1003">
        <v>0</v>
      </c>
      <c r="AA1003">
        <v>479</v>
      </c>
      <c r="AB1003">
        <v>499</v>
      </c>
      <c r="AC1003">
        <v>227</v>
      </c>
      <c r="AD1003">
        <v>617</v>
      </c>
      <c r="AE1003">
        <v>0</v>
      </c>
      <c r="AF1003">
        <v>0</v>
      </c>
      <c r="AG1003">
        <v>0</v>
      </c>
      <c r="AH1003" t="s">
        <v>99</v>
      </c>
      <c r="AI1003" s="1">
        <v>44511.406921296293</v>
      </c>
      <c r="AJ1003">
        <v>3940</v>
      </c>
      <c r="AK1003">
        <v>6</v>
      </c>
      <c r="AL1003">
        <v>0</v>
      </c>
      <c r="AM1003">
        <v>6</v>
      </c>
      <c r="AN1003">
        <v>499</v>
      </c>
      <c r="AO1003">
        <v>5</v>
      </c>
      <c r="AP1003">
        <v>611</v>
      </c>
      <c r="AQ1003">
        <v>0</v>
      </c>
      <c r="AR1003">
        <v>0</v>
      </c>
      <c r="AS1003">
        <v>0</v>
      </c>
      <c r="AT1003" t="s">
        <v>88</v>
      </c>
      <c r="AU1003" t="s">
        <v>88</v>
      </c>
      <c r="AV1003" t="s">
        <v>88</v>
      </c>
      <c r="AW1003" t="s">
        <v>88</v>
      </c>
      <c r="AX1003" t="s">
        <v>88</v>
      </c>
      <c r="AY1003" t="s">
        <v>88</v>
      </c>
      <c r="AZ1003" t="s">
        <v>88</v>
      </c>
      <c r="BA1003" t="s">
        <v>88</v>
      </c>
      <c r="BB1003" t="s">
        <v>88</v>
      </c>
      <c r="BC1003" t="s">
        <v>88</v>
      </c>
      <c r="BD1003" t="s">
        <v>88</v>
      </c>
      <c r="BE1003" t="s">
        <v>88</v>
      </c>
    </row>
    <row r="1004" spans="1:57">
      <c r="A1004" t="s">
        <v>2184</v>
      </c>
      <c r="B1004" t="s">
        <v>80</v>
      </c>
      <c r="C1004" t="s">
        <v>2104</v>
      </c>
      <c r="D1004" t="s">
        <v>82</v>
      </c>
      <c r="E1004" s="2" t="str">
        <f>HYPERLINK("capsilon://?command=openfolder&amp;siteaddress=FAM.docvelocity-na8.net&amp;folderid=FX693D7DC3-0E01-0C86-34F2-6156EC706BB8","FX21114842")</f>
        <v>FX21114842</v>
      </c>
      <c r="F1004" t="s">
        <v>19</v>
      </c>
      <c r="G1004" t="s">
        <v>19</v>
      </c>
      <c r="H1004" t="s">
        <v>83</v>
      </c>
      <c r="I1004" t="s">
        <v>2109</v>
      </c>
      <c r="J1004">
        <v>275</v>
      </c>
      <c r="K1004" t="s">
        <v>85</v>
      </c>
      <c r="L1004" t="s">
        <v>86</v>
      </c>
      <c r="M1004" t="s">
        <v>87</v>
      </c>
      <c r="N1004">
        <v>2</v>
      </c>
      <c r="O1004" s="1">
        <v>44511.326643518521</v>
      </c>
      <c r="P1004" s="1">
        <v>44511.420381944445</v>
      </c>
      <c r="Q1004">
        <v>5058</v>
      </c>
      <c r="R1004">
        <v>3041</v>
      </c>
      <c r="S1004" t="b">
        <v>0</v>
      </c>
      <c r="T1004" t="s">
        <v>88</v>
      </c>
      <c r="U1004" t="b">
        <v>1</v>
      </c>
      <c r="V1004" t="s">
        <v>89</v>
      </c>
      <c r="W1004" s="1">
        <v>44511.36613425926</v>
      </c>
      <c r="X1004">
        <v>913</v>
      </c>
      <c r="Y1004">
        <v>240</v>
      </c>
      <c r="Z1004">
        <v>0</v>
      </c>
      <c r="AA1004">
        <v>240</v>
      </c>
      <c r="AB1004">
        <v>0</v>
      </c>
      <c r="AC1004">
        <v>169</v>
      </c>
      <c r="AD1004">
        <v>35</v>
      </c>
      <c r="AE1004">
        <v>0</v>
      </c>
      <c r="AF1004">
        <v>0</v>
      </c>
      <c r="AG1004">
        <v>0</v>
      </c>
      <c r="AH1004" t="s">
        <v>106</v>
      </c>
      <c r="AI1004" s="1">
        <v>44511.420381944445</v>
      </c>
      <c r="AJ1004">
        <v>2105</v>
      </c>
      <c r="AK1004">
        <v>4</v>
      </c>
      <c r="AL1004">
        <v>0</v>
      </c>
      <c r="AM1004">
        <v>4</v>
      </c>
      <c r="AN1004">
        <v>0</v>
      </c>
      <c r="AO1004">
        <v>4</v>
      </c>
      <c r="AP1004">
        <v>31</v>
      </c>
      <c r="AQ1004">
        <v>0</v>
      </c>
      <c r="AR1004">
        <v>0</v>
      </c>
      <c r="AS1004">
        <v>0</v>
      </c>
      <c r="AT1004" t="s">
        <v>88</v>
      </c>
      <c r="AU1004" t="s">
        <v>88</v>
      </c>
      <c r="AV1004" t="s">
        <v>88</v>
      </c>
      <c r="AW1004" t="s">
        <v>88</v>
      </c>
      <c r="AX1004" t="s">
        <v>88</v>
      </c>
      <c r="AY1004" t="s">
        <v>88</v>
      </c>
      <c r="AZ1004" t="s">
        <v>88</v>
      </c>
      <c r="BA1004" t="s">
        <v>88</v>
      </c>
      <c r="BB1004" t="s">
        <v>88</v>
      </c>
      <c r="BC1004" t="s">
        <v>88</v>
      </c>
      <c r="BD1004" t="s">
        <v>88</v>
      </c>
      <c r="BE1004" t="s">
        <v>88</v>
      </c>
    </row>
    <row r="1005" spans="1:57">
      <c r="A1005" t="s">
        <v>2185</v>
      </c>
      <c r="B1005" t="s">
        <v>80</v>
      </c>
      <c r="C1005" t="s">
        <v>2160</v>
      </c>
      <c r="D1005" t="s">
        <v>82</v>
      </c>
      <c r="E1005" s="2" t="str">
        <f>HYPERLINK("capsilon://?command=openfolder&amp;siteaddress=FAM.docvelocity-na8.net&amp;folderid=FXE6629203-345C-80BC-8360-47C8E56A2D6F","FX21111787")</f>
        <v>FX21111787</v>
      </c>
      <c r="F1005" t="s">
        <v>19</v>
      </c>
      <c r="G1005" t="s">
        <v>19</v>
      </c>
      <c r="H1005" t="s">
        <v>83</v>
      </c>
      <c r="I1005" t="s">
        <v>2163</v>
      </c>
      <c r="J1005">
        <v>220</v>
      </c>
      <c r="K1005" t="s">
        <v>85</v>
      </c>
      <c r="L1005" t="s">
        <v>86</v>
      </c>
      <c r="M1005" t="s">
        <v>87</v>
      </c>
      <c r="N1005">
        <v>2</v>
      </c>
      <c r="O1005" s="1">
        <v>44511.332372685189</v>
      </c>
      <c r="P1005" s="1">
        <v>44511.408310185187</v>
      </c>
      <c r="Q1005">
        <v>2991</v>
      </c>
      <c r="R1005">
        <v>3570</v>
      </c>
      <c r="S1005" t="b">
        <v>0</v>
      </c>
      <c r="T1005" t="s">
        <v>88</v>
      </c>
      <c r="U1005" t="b">
        <v>1</v>
      </c>
      <c r="V1005" t="s">
        <v>89</v>
      </c>
      <c r="W1005" s="1">
        <v>44511.403923611113</v>
      </c>
      <c r="X1005">
        <v>3264</v>
      </c>
      <c r="Y1005">
        <v>35</v>
      </c>
      <c r="Z1005">
        <v>0</v>
      </c>
      <c r="AA1005">
        <v>35</v>
      </c>
      <c r="AB1005">
        <v>122</v>
      </c>
      <c r="AC1005">
        <v>31</v>
      </c>
      <c r="AD1005">
        <v>185</v>
      </c>
      <c r="AE1005">
        <v>0</v>
      </c>
      <c r="AF1005">
        <v>0</v>
      </c>
      <c r="AG1005">
        <v>0</v>
      </c>
      <c r="AH1005" t="s">
        <v>90</v>
      </c>
      <c r="AI1005" s="1">
        <v>44511.408310185187</v>
      </c>
      <c r="AJ1005">
        <v>242</v>
      </c>
      <c r="AK1005">
        <v>0</v>
      </c>
      <c r="AL1005">
        <v>0</v>
      </c>
      <c r="AM1005">
        <v>0</v>
      </c>
      <c r="AN1005">
        <v>122</v>
      </c>
      <c r="AO1005">
        <v>0</v>
      </c>
      <c r="AP1005">
        <v>185</v>
      </c>
      <c r="AQ1005">
        <v>0</v>
      </c>
      <c r="AR1005">
        <v>0</v>
      </c>
      <c r="AS1005">
        <v>0</v>
      </c>
      <c r="AT1005" t="s">
        <v>88</v>
      </c>
      <c r="AU1005" t="s">
        <v>88</v>
      </c>
      <c r="AV1005" t="s">
        <v>88</v>
      </c>
      <c r="AW1005" t="s">
        <v>88</v>
      </c>
      <c r="AX1005" t="s">
        <v>88</v>
      </c>
      <c r="AY1005" t="s">
        <v>88</v>
      </c>
      <c r="AZ1005" t="s">
        <v>88</v>
      </c>
      <c r="BA1005" t="s">
        <v>88</v>
      </c>
      <c r="BB1005" t="s">
        <v>88</v>
      </c>
      <c r="BC1005" t="s">
        <v>88</v>
      </c>
      <c r="BD1005" t="s">
        <v>88</v>
      </c>
      <c r="BE1005" t="s">
        <v>88</v>
      </c>
    </row>
    <row r="1006" spans="1:57">
      <c r="A1006" t="s">
        <v>2186</v>
      </c>
      <c r="B1006" t="s">
        <v>80</v>
      </c>
      <c r="C1006" t="s">
        <v>2165</v>
      </c>
      <c r="D1006" t="s">
        <v>82</v>
      </c>
      <c r="E1006" s="2" t="str">
        <f>HYPERLINK("capsilon://?command=openfolder&amp;siteaddress=FAM.docvelocity-na8.net&amp;folderid=FX61A4A03E-E559-1204-C933-20328092CB72","FX21115476")</f>
        <v>FX21115476</v>
      </c>
      <c r="F1006" t="s">
        <v>19</v>
      </c>
      <c r="G1006" t="s">
        <v>19</v>
      </c>
      <c r="H1006" t="s">
        <v>83</v>
      </c>
      <c r="I1006" t="s">
        <v>2166</v>
      </c>
      <c r="J1006">
        <v>161</v>
      </c>
      <c r="K1006" t="s">
        <v>85</v>
      </c>
      <c r="L1006" t="s">
        <v>86</v>
      </c>
      <c r="M1006" t="s">
        <v>87</v>
      </c>
      <c r="N1006">
        <v>2</v>
      </c>
      <c r="O1006" s="1">
        <v>44511.333668981482</v>
      </c>
      <c r="P1006" s="1">
        <v>44511.435532407406</v>
      </c>
      <c r="Q1006">
        <v>7306</v>
      </c>
      <c r="R1006">
        <v>1495</v>
      </c>
      <c r="S1006" t="b">
        <v>0</v>
      </c>
      <c r="T1006" t="s">
        <v>88</v>
      </c>
      <c r="U1006" t="b">
        <v>1</v>
      </c>
      <c r="V1006" t="s">
        <v>190</v>
      </c>
      <c r="W1006" s="1">
        <v>44511.422013888892</v>
      </c>
      <c r="X1006">
        <v>420</v>
      </c>
      <c r="Y1006">
        <v>114</v>
      </c>
      <c r="Z1006">
        <v>0</v>
      </c>
      <c r="AA1006">
        <v>114</v>
      </c>
      <c r="AB1006">
        <v>0</v>
      </c>
      <c r="AC1006">
        <v>15</v>
      </c>
      <c r="AD1006">
        <v>47</v>
      </c>
      <c r="AE1006">
        <v>0</v>
      </c>
      <c r="AF1006">
        <v>0</v>
      </c>
      <c r="AG1006">
        <v>0</v>
      </c>
      <c r="AH1006" t="s">
        <v>99</v>
      </c>
      <c r="AI1006" s="1">
        <v>44511.435532407406</v>
      </c>
      <c r="AJ1006">
        <v>1071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47</v>
      </c>
      <c r="AQ1006">
        <v>0</v>
      </c>
      <c r="AR1006">
        <v>0</v>
      </c>
      <c r="AS1006">
        <v>0</v>
      </c>
      <c r="AT1006" t="s">
        <v>88</v>
      </c>
      <c r="AU1006" t="s">
        <v>88</v>
      </c>
      <c r="AV1006" t="s">
        <v>88</v>
      </c>
      <c r="AW1006" t="s">
        <v>88</v>
      </c>
      <c r="AX1006" t="s">
        <v>88</v>
      </c>
      <c r="AY1006" t="s">
        <v>88</v>
      </c>
      <c r="AZ1006" t="s">
        <v>88</v>
      </c>
      <c r="BA1006" t="s">
        <v>88</v>
      </c>
      <c r="BB1006" t="s">
        <v>88</v>
      </c>
      <c r="BC1006" t="s">
        <v>88</v>
      </c>
      <c r="BD1006" t="s">
        <v>88</v>
      </c>
      <c r="BE1006" t="s">
        <v>88</v>
      </c>
    </row>
    <row r="1007" spans="1:57">
      <c r="A1007" t="s">
        <v>2187</v>
      </c>
      <c r="B1007" t="s">
        <v>80</v>
      </c>
      <c r="C1007" t="s">
        <v>2168</v>
      </c>
      <c r="D1007" t="s">
        <v>82</v>
      </c>
      <c r="E1007" s="2" t="str">
        <f>HYPERLINK("capsilon://?command=openfolder&amp;siteaddress=FAM.docvelocity-na8.net&amp;folderid=FXB3C6A943-CA41-C559-799F-F7DC34C46148","FX21114989")</f>
        <v>FX21114989</v>
      </c>
      <c r="F1007" t="s">
        <v>19</v>
      </c>
      <c r="G1007" t="s">
        <v>19</v>
      </c>
      <c r="H1007" t="s">
        <v>83</v>
      </c>
      <c r="I1007" t="s">
        <v>2169</v>
      </c>
      <c r="J1007">
        <v>204</v>
      </c>
      <c r="K1007" t="s">
        <v>85</v>
      </c>
      <c r="L1007" t="s">
        <v>86</v>
      </c>
      <c r="M1007" t="s">
        <v>87</v>
      </c>
      <c r="N1007">
        <v>2</v>
      </c>
      <c r="O1007" s="1">
        <v>44511.336724537039</v>
      </c>
      <c r="P1007" s="1">
        <v>44511.48841435185</v>
      </c>
      <c r="Q1007">
        <v>11046</v>
      </c>
      <c r="R1007">
        <v>2060</v>
      </c>
      <c r="S1007" t="b">
        <v>0</v>
      </c>
      <c r="T1007" t="s">
        <v>88</v>
      </c>
      <c r="U1007" t="b">
        <v>1</v>
      </c>
      <c r="V1007" t="s">
        <v>131</v>
      </c>
      <c r="W1007" s="1">
        <v>44511.46533564815</v>
      </c>
      <c r="X1007">
        <v>565</v>
      </c>
      <c r="Y1007">
        <v>170</v>
      </c>
      <c r="Z1007">
        <v>0</v>
      </c>
      <c r="AA1007">
        <v>170</v>
      </c>
      <c r="AB1007">
        <v>0</v>
      </c>
      <c r="AC1007">
        <v>6</v>
      </c>
      <c r="AD1007">
        <v>34</v>
      </c>
      <c r="AE1007">
        <v>0</v>
      </c>
      <c r="AF1007">
        <v>0</v>
      </c>
      <c r="AG1007">
        <v>0</v>
      </c>
      <c r="AH1007" t="s">
        <v>99</v>
      </c>
      <c r="AI1007" s="1">
        <v>44511.48841435185</v>
      </c>
      <c r="AJ1007">
        <v>1422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34</v>
      </c>
      <c r="AQ1007">
        <v>0</v>
      </c>
      <c r="AR1007">
        <v>0</v>
      </c>
      <c r="AS1007">
        <v>0</v>
      </c>
      <c r="AT1007" t="s">
        <v>88</v>
      </c>
      <c r="AU1007" t="s">
        <v>88</v>
      </c>
      <c r="AV1007" t="s">
        <v>88</v>
      </c>
      <c r="AW1007" t="s">
        <v>88</v>
      </c>
      <c r="AX1007" t="s">
        <v>88</v>
      </c>
      <c r="AY1007" t="s">
        <v>88</v>
      </c>
      <c r="AZ1007" t="s">
        <v>88</v>
      </c>
      <c r="BA1007" t="s">
        <v>88</v>
      </c>
      <c r="BB1007" t="s">
        <v>88</v>
      </c>
      <c r="BC1007" t="s">
        <v>88</v>
      </c>
      <c r="BD1007" t="s">
        <v>88</v>
      </c>
      <c r="BE1007" t="s">
        <v>88</v>
      </c>
    </row>
    <row r="1008" spans="1:57">
      <c r="A1008" t="s">
        <v>2188</v>
      </c>
      <c r="B1008" t="s">
        <v>80</v>
      </c>
      <c r="C1008" t="s">
        <v>1875</v>
      </c>
      <c r="D1008" t="s">
        <v>82</v>
      </c>
      <c r="E1008" s="2" t="str">
        <f>HYPERLINK("capsilon://?command=openfolder&amp;siteaddress=FAM.docvelocity-na8.net&amp;folderid=FX6AB7D004-A294-CD17-F44F-17294B9D8380","FX21114645")</f>
        <v>FX21114645</v>
      </c>
      <c r="F1008" t="s">
        <v>19</v>
      </c>
      <c r="G1008" t="s">
        <v>19</v>
      </c>
      <c r="H1008" t="s">
        <v>83</v>
      </c>
      <c r="I1008" t="s">
        <v>2189</v>
      </c>
      <c r="J1008">
        <v>28</v>
      </c>
      <c r="K1008" t="s">
        <v>85</v>
      </c>
      <c r="L1008" t="s">
        <v>86</v>
      </c>
      <c r="M1008" t="s">
        <v>87</v>
      </c>
      <c r="N1008">
        <v>1</v>
      </c>
      <c r="O1008" s="1">
        <v>44511.403437499997</v>
      </c>
      <c r="P1008" s="1">
        <v>44511.508692129632</v>
      </c>
      <c r="Q1008">
        <v>8700</v>
      </c>
      <c r="R1008">
        <v>394</v>
      </c>
      <c r="S1008" t="b">
        <v>0</v>
      </c>
      <c r="T1008" t="s">
        <v>88</v>
      </c>
      <c r="U1008" t="b">
        <v>1</v>
      </c>
      <c r="V1008" t="s">
        <v>190</v>
      </c>
      <c r="W1008" s="1">
        <v>44511.508692129632</v>
      </c>
      <c r="X1008">
        <v>75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28</v>
      </c>
      <c r="AE1008">
        <v>21</v>
      </c>
      <c r="AF1008">
        <v>0</v>
      </c>
      <c r="AG1008">
        <v>1</v>
      </c>
      <c r="AH1008" t="s">
        <v>88</v>
      </c>
      <c r="AI1008" t="s">
        <v>88</v>
      </c>
      <c r="AJ1008" t="s">
        <v>88</v>
      </c>
      <c r="AK1008" t="s">
        <v>88</v>
      </c>
      <c r="AL1008" t="s">
        <v>88</v>
      </c>
      <c r="AM1008" t="s">
        <v>88</v>
      </c>
      <c r="AN1008" t="s">
        <v>88</v>
      </c>
      <c r="AO1008" t="s">
        <v>88</v>
      </c>
      <c r="AP1008" t="s">
        <v>88</v>
      </c>
      <c r="AQ1008" t="s">
        <v>88</v>
      </c>
      <c r="AR1008" t="s">
        <v>88</v>
      </c>
      <c r="AS1008" t="s">
        <v>88</v>
      </c>
      <c r="AT1008" t="s">
        <v>88</v>
      </c>
      <c r="AU1008" t="s">
        <v>88</v>
      </c>
      <c r="AV1008" t="s">
        <v>88</v>
      </c>
      <c r="AW1008" t="s">
        <v>88</v>
      </c>
      <c r="AX1008" t="s">
        <v>88</v>
      </c>
      <c r="AY1008" t="s">
        <v>88</v>
      </c>
      <c r="AZ1008" t="s">
        <v>88</v>
      </c>
      <c r="BA1008" t="s">
        <v>88</v>
      </c>
      <c r="BB1008" t="s">
        <v>88</v>
      </c>
      <c r="BC1008" t="s">
        <v>88</v>
      </c>
      <c r="BD1008" t="s">
        <v>88</v>
      </c>
      <c r="BE1008" t="s">
        <v>88</v>
      </c>
    </row>
    <row r="1009" spans="1:57">
      <c r="A1009" t="s">
        <v>2190</v>
      </c>
      <c r="B1009" t="s">
        <v>80</v>
      </c>
      <c r="C1009" t="s">
        <v>101</v>
      </c>
      <c r="D1009" t="s">
        <v>82</v>
      </c>
      <c r="E1009" s="2" t="str">
        <f>HYPERLINK("capsilon://?command=openfolder&amp;siteaddress=FAM.docvelocity-na8.net&amp;folderid=FX28AB77DB-BBA1-3969-971D-798A9C96924F","FX211010552")</f>
        <v>FX211010552</v>
      </c>
      <c r="F1009" t="s">
        <v>19</v>
      </c>
      <c r="G1009" t="s">
        <v>19</v>
      </c>
      <c r="H1009" t="s">
        <v>83</v>
      </c>
      <c r="I1009" t="s">
        <v>2191</v>
      </c>
      <c r="J1009">
        <v>30</v>
      </c>
      <c r="K1009" t="s">
        <v>85</v>
      </c>
      <c r="L1009" t="s">
        <v>86</v>
      </c>
      <c r="M1009" t="s">
        <v>87</v>
      </c>
      <c r="N1009">
        <v>2</v>
      </c>
      <c r="O1009" s="1">
        <v>44511.425532407404</v>
      </c>
      <c r="P1009" s="1">
        <v>44511.479131944441</v>
      </c>
      <c r="Q1009">
        <v>4328</v>
      </c>
      <c r="R1009">
        <v>303</v>
      </c>
      <c r="S1009" t="b">
        <v>0</v>
      </c>
      <c r="T1009" t="s">
        <v>88</v>
      </c>
      <c r="U1009" t="b">
        <v>0</v>
      </c>
      <c r="V1009" t="s">
        <v>131</v>
      </c>
      <c r="W1009" s="1">
        <v>44511.467673611114</v>
      </c>
      <c r="X1009">
        <v>120</v>
      </c>
      <c r="Y1009">
        <v>9</v>
      </c>
      <c r="Z1009">
        <v>0</v>
      </c>
      <c r="AA1009">
        <v>9</v>
      </c>
      <c r="AB1009">
        <v>0</v>
      </c>
      <c r="AC1009">
        <v>8</v>
      </c>
      <c r="AD1009">
        <v>21</v>
      </c>
      <c r="AE1009">
        <v>12</v>
      </c>
      <c r="AF1009">
        <v>0</v>
      </c>
      <c r="AG1009">
        <v>0</v>
      </c>
      <c r="AH1009" t="s">
        <v>90</v>
      </c>
      <c r="AI1009" s="1">
        <v>44511.479131944441</v>
      </c>
      <c r="AJ1009">
        <v>183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21</v>
      </c>
      <c r="AQ1009">
        <v>0</v>
      </c>
      <c r="AR1009">
        <v>0</v>
      </c>
      <c r="AS1009">
        <v>0</v>
      </c>
      <c r="AT1009" t="s">
        <v>88</v>
      </c>
      <c r="AU1009" t="s">
        <v>88</v>
      </c>
      <c r="AV1009" t="s">
        <v>88</v>
      </c>
      <c r="AW1009" t="s">
        <v>88</v>
      </c>
      <c r="AX1009" t="s">
        <v>88</v>
      </c>
      <c r="AY1009" t="s">
        <v>88</v>
      </c>
      <c r="AZ1009" t="s">
        <v>88</v>
      </c>
      <c r="BA1009" t="s">
        <v>88</v>
      </c>
      <c r="BB1009" t="s">
        <v>88</v>
      </c>
      <c r="BC1009" t="s">
        <v>88</v>
      </c>
      <c r="BD1009" t="s">
        <v>88</v>
      </c>
      <c r="BE1009" t="s">
        <v>88</v>
      </c>
    </row>
    <row r="1010" spans="1:57">
      <c r="A1010" t="s">
        <v>2192</v>
      </c>
      <c r="B1010" t="s">
        <v>80</v>
      </c>
      <c r="C1010" t="s">
        <v>1896</v>
      </c>
      <c r="D1010" t="s">
        <v>82</v>
      </c>
      <c r="E1010" s="2" t="str">
        <f>HYPERLINK("capsilon://?command=openfolder&amp;siteaddress=FAM.docvelocity-na8.net&amp;folderid=FXC7D7390C-17CA-F1DA-192D-976FBFB06C14","FX211014111")</f>
        <v>FX211014111</v>
      </c>
      <c r="F1010" t="s">
        <v>19</v>
      </c>
      <c r="G1010" t="s">
        <v>19</v>
      </c>
      <c r="H1010" t="s">
        <v>83</v>
      </c>
      <c r="I1010" t="s">
        <v>1897</v>
      </c>
      <c r="J1010">
        <v>409</v>
      </c>
      <c r="K1010" t="s">
        <v>85</v>
      </c>
      <c r="L1010" t="s">
        <v>86</v>
      </c>
      <c r="M1010" t="s">
        <v>87</v>
      </c>
      <c r="N1010">
        <v>2</v>
      </c>
      <c r="O1010" s="1">
        <v>44501.739664351851</v>
      </c>
      <c r="P1010" s="1">
        <v>44501.805613425924</v>
      </c>
      <c r="Q1010">
        <v>2601</v>
      </c>
      <c r="R1010">
        <v>3097</v>
      </c>
      <c r="S1010" t="b">
        <v>0</v>
      </c>
      <c r="T1010" t="s">
        <v>88</v>
      </c>
      <c r="U1010" t="b">
        <v>1</v>
      </c>
      <c r="V1010" t="s">
        <v>117</v>
      </c>
      <c r="W1010" s="1">
        <v>44501.770798611113</v>
      </c>
      <c r="X1010">
        <v>1427</v>
      </c>
      <c r="Y1010">
        <v>410</v>
      </c>
      <c r="Z1010">
        <v>0</v>
      </c>
      <c r="AA1010">
        <v>410</v>
      </c>
      <c r="AB1010">
        <v>0</v>
      </c>
      <c r="AC1010">
        <v>112</v>
      </c>
      <c r="AD1010">
        <v>-1</v>
      </c>
      <c r="AE1010">
        <v>0</v>
      </c>
      <c r="AF1010">
        <v>0</v>
      </c>
      <c r="AG1010">
        <v>0</v>
      </c>
      <c r="AH1010" t="s">
        <v>106</v>
      </c>
      <c r="AI1010" s="1">
        <v>44501.805613425924</v>
      </c>
      <c r="AJ1010">
        <v>1566</v>
      </c>
      <c r="AK1010">
        <v>5</v>
      </c>
      <c r="AL1010">
        <v>0</v>
      </c>
      <c r="AM1010">
        <v>5</v>
      </c>
      <c r="AN1010">
        <v>0</v>
      </c>
      <c r="AO1010">
        <v>5</v>
      </c>
      <c r="AP1010">
        <v>-6</v>
      </c>
      <c r="AQ1010">
        <v>0</v>
      </c>
      <c r="AR1010">
        <v>0</v>
      </c>
      <c r="AS1010">
        <v>0</v>
      </c>
      <c r="AT1010" t="s">
        <v>88</v>
      </c>
      <c r="AU1010" t="s">
        <v>88</v>
      </c>
      <c r="AV1010" t="s">
        <v>88</v>
      </c>
      <c r="AW1010" t="s">
        <v>88</v>
      </c>
      <c r="AX1010" t="s">
        <v>88</v>
      </c>
      <c r="AY1010" t="s">
        <v>88</v>
      </c>
      <c r="AZ1010" t="s">
        <v>88</v>
      </c>
      <c r="BA1010" t="s">
        <v>88</v>
      </c>
      <c r="BB1010" t="s">
        <v>88</v>
      </c>
      <c r="BC1010" t="s">
        <v>88</v>
      </c>
      <c r="BD1010" t="s">
        <v>88</v>
      </c>
      <c r="BE1010" t="s">
        <v>88</v>
      </c>
    </row>
    <row r="1011" spans="1:57">
      <c r="A1011" t="s">
        <v>2193</v>
      </c>
      <c r="B1011" t="s">
        <v>80</v>
      </c>
      <c r="C1011" t="s">
        <v>1915</v>
      </c>
      <c r="D1011" t="s">
        <v>82</v>
      </c>
      <c r="E1011" s="2" t="str">
        <f>HYPERLINK("capsilon://?command=openfolder&amp;siteaddress=FAM.docvelocity-na8.net&amp;folderid=FXD46DC5D2-E5FB-455F-4F45-11CBE3CD46A7","FX2111276")</f>
        <v>FX2111276</v>
      </c>
      <c r="F1011" t="s">
        <v>19</v>
      </c>
      <c r="G1011" t="s">
        <v>19</v>
      </c>
      <c r="H1011" t="s">
        <v>83</v>
      </c>
      <c r="I1011" t="s">
        <v>1916</v>
      </c>
      <c r="J1011">
        <v>390</v>
      </c>
      <c r="K1011" t="s">
        <v>85</v>
      </c>
      <c r="L1011" t="s">
        <v>86</v>
      </c>
      <c r="M1011" t="s">
        <v>87</v>
      </c>
      <c r="N1011">
        <v>1</v>
      </c>
      <c r="O1011" s="1">
        <v>44501.74113425926</v>
      </c>
      <c r="P1011" s="1">
        <v>44501.790578703702</v>
      </c>
      <c r="Q1011">
        <v>2391</v>
      </c>
      <c r="R1011">
        <v>1881</v>
      </c>
      <c r="S1011" t="b">
        <v>0</v>
      </c>
      <c r="T1011" t="s">
        <v>88</v>
      </c>
      <c r="U1011" t="b">
        <v>1</v>
      </c>
      <c r="V1011" t="s">
        <v>606</v>
      </c>
      <c r="W1011" s="1">
        <v>44501.790578703702</v>
      </c>
      <c r="X1011">
        <v>1875</v>
      </c>
      <c r="Y1011">
        <v>331</v>
      </c>
      <c r="Z1011">
        <v>0</v>
      </c>
      <c r="AA1011">
        <v>331</v>
      </c>
      <c r="AB1011">
        <v>0</v>
      </c>
      <c r="AC1011">
        <v>169</v>
      </c>
      <c r="AD1011">
        <v>59</v>
      </c>
      <c r="AE1011">
        <v>0</v>
      </c>
      <c r="AF1011">
        <v>0</v>
      </c>
      <c r="AG1011">
        <v>0</v>
      </c>
      <c r="AH1011" t="s">
        <v>88</v>
      </c>
      <c r="AI1011" t="s">
        <v>88</v>
      </c>
      <c r="AJ1011" t="s">
        <v>88</v>
      </c>
      <c r="AK1011" t="s">
        <v>88</v>
      </c>
      <c r="AL1011" t="s">
        <v>88</v>
      </c>
      <c r="AM1011" t="s">
        <v>88</v>
      </c>
      <c r="AN1011" t="s">
        <v>88</v>
      </c>
      <c r="AO1011" t="s">
        <v>88</v>
      </c>
      <c r="AP1011" t="s">
        <v>88</v>
      </c>
      <c r="AQ1011" t="s">
        <v>88</v>
      </c>
      <c r="AR1011" t="s">
        <v>88</v>
      </c>
      <c r="AS1011" t="s">
        <v>88</v>
      </c>
      <c r="AT1011" t="s">
        <v>88</v>
      </c>
      <c r="AU1011" t="s">
        <v>88</v>
      </c>
      <c r="AV1011" t="s">
        <v>88</v>
      </c>
      <c r="AW1011" t="s">
        <v>88</v>
      </c>
      <c r="AX1011" t="s">
        <v>88</v>
      </c>
      <c r="AY1011" t="s">
        <v>88</v>
      </c>
      <c r="AZ1011" t="s">
        <v>88</v>
      </c>
      <c r="BA1011" t="s">
        <v>88</v>
      </c>
      <c r="BB1011" t="s">
        <v>88</v>
      </c>
      <c r="BC1011" t="s">
        <v>88</v>
      </c>
      <c r="BD1011" t="s">
        <v>88</v>
      </c>
      <c r="BE1011" t="s">
        <v>88</v>
      </c>
    </row>
    <row r="1012" spans="1:57">
      <c r="A1012" t="s">
        <v>2194</v>
      </c>
      <c r="B1012" t="s">
        <v>80</v>
      </c>
      <c r="C1012" t="s">
        <v>2195</v>
      </c>
      <c r="D1012" t="s">
        <v>82</v>
      </c>
      <c r="E1012" s="2" t="str">
        <f>HYPERLINK("capsilon://?command=openfolder&amp;siteaddress=FAM.docvelocity-na8.net&amp;folderid=FXDCEFA430-D208-E32E-391A-2991CEB52CC8","FX21114958")</f>
        <v>FX21114958</v>
      </c>
      <c r="F1012" t="s">
        <v>19</v>
      </c>
      <c r="G1012" t="s">
        <v>19</v>
      </c>
      <c r="H1012" t="s">
        <v>83</v>
      </c>
      <c r="I1012" t="s">
        <v>2196</v>
      </c>
      <c r="J1012">
        <v>129</v>
      </c>
      <c r="K1012" t="s">
        <v>85</v>
      </c>
      <c r="L1012" t="s">
        <v>86</v>
      </c>
      <c r="M1012" t="s">
        <v>87</v>
      </c>
      <c r="N1012">
        <v>1</v>
      </c>
      <c r="O1012" s="1">
        <v>44511.476331018515</v>
      </c>
      <c r="P1012" s="1">
        <v>44511.509687500002</v>
      </c>
      <c r="Q1012">
        <v>2741</v>
      </c>
      <c r="R1012">
        <v>141</v>
      </c>
      <c r="S1012" t="b">
        <v>0</v>
      </c>
      <c r="T1012" t="s">
        <v>88</v>
      </c>
      <c r="U1012" t="b">
        <v>0</v>
      </c>
      <c r="V1012" t="s">
        <v>190</v>
      </c>
      <c r="W1012" s="1">
        <v>44511.509687500002</v>
      </c>
      <c r="X1012">
        <v>86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129</v>
      </c>
      <c r="AE1012">
        <v>0</v>
      </c>
      <c r="AF1012">
        <v>0</v>
      </c>
      <c r="AG1012">
        <v>3</v>
      </c>
      <c r="AH1012" t="s">
        <v>88</v>
      </c>
      <c r="AI1012" t="s">
        <v>88</v>
      </c>
      <c r="AJ1012" t="s">
        <v>88</v>
      </c>
      <c r="AK1012" t="s">
        <v>88</v>
      </c>
      <c r="AL1012" t="s">
        <v>88</v>
      </c>
      <c r="AM1012" t="s">
        <v>88</v>
      </c>
      <c r="AN1012" t="s">
        <v>88</v>
      </c>
      <c r="AO1012" t="s">
        <v>88</v>
      </c>
      <c r="AP1012" t="s">
        <v>88</v>
      </c>
      <c r="AQ1012" t="s">
        <v>88</v>
      </c>
      <c r="AR1012" t="s">
        <v>88</v>
      </c>
      <c r="AS1012" t="s">
        <v>88</v>
      </c>
      <c r="AT1012" t="s">
        <v>88</v>
      </c>
      <c r="AU1012" t="s">
        <v>88</v>
      </c>
      <c r="AV1012" t="s">
        <v>88</v>
      </c>
      <c r="AW1012" t="s">
        <v>88</v>
      </c>
      <c r="AX1012" t="s">
        <v>88</v>
      </c>
      <c r="AY1012" t="s">
        <v>88</v>
      </c>
      <c r="AZ1012" t="s">
        <v>88</v>
      </c>
      <c r="BA1012" t="s">
        <v>88</v>
      </c>
      <c r="BB1012" t="s">
        <v>88</v>
      </c>
      <c r="BC1012" t="s">
        <v>88</v>
      </c>
      <c r="BD1012" t="s">
        <v>88</v>
      </c>
      <c r="BE1012" t="s">
        <v>88</v>
      </c>
    </row>
    <row r="1013" spans="1:57">
      <c r="A1013" t="s">
        <v>2197</v>
      </c>
      <c r="B1013" t="s">
        <v>80</v>
      </c>
      <c r="C1013" t="s">
        <v>2155</v>
      </c>
      <c r="D1013" t="s">
        <v>82</v>
      </c>
      <c r="E1013" s="2" t="str">
        <f>HYPERLINK("capsilon://?command=openfolder&amp;siteaddress=FAM.docvelocity-na8.net&amp;folderid=FX6CAB8C99-B182-7220-ECE4-DC8A7A2E54AA","FX21101707")</f>
        <v>FX21101707</v>
      </c>
      <c r="F1013" t="s">
        <v>19</v>
      </c>
      <c r="G1013" t="s">
        <v>19</v>
      </c>
      <c r="H1013" t="s">
        <v>83</v>
      </c>
      <c r="I1013" t="s">
        <v>2156</v>
      </c>
      <c r="J1013">
        <v>817</v>
      </c>
      <c r="K1013" t="s">
        <v>85</v>
      </c>
      <c r="L1013" t="s">
        <v>86</v>
      </c>
      <c r="M1013" t="s">
        <v>87</v>
      </c>
      <c r="N1013">
        <v>2</v>
      </c>
      <c r="O1013" s="1">
        <v>44501.743032407408</v>
      </c>
      <c r="P1013" s="1">
        <v>44501.828726851854</v>
      </c>
      <c r="Q1013">
        <v>3378</v>
      </c>
      <c r="R1013">
        <v>4026</v>
      </c>
      <c r="S1013" t="b">
        <v>0</v>
      </c>
      <c r="T1013" t="s">
        <v>88</v>
      </c>
      <c r="U1013" t="b">
        <v>1</v>
      </c>
      <c r="V1013" t="s">
        <v>117</v>
      </c>
      <c r="W1013" s="1">
        <v>44501.800208333334</v>
      </c>
      <c r="X1013">
        <v>2008</v>
      </c>
      <c r="Y1013">
        <v>491</v>
      </c>
      <c r="Z1013">
        <v>0</v>
      </c>
      <c r="AA1013">
        <v>491</v>
      </c>
      <c r="AB1013">
        <v>80</v>
      </c>
      <c r="AC1013">
        <v>122</v>
      </c>
      <c r="AD1013">
        <v>326</v>
      </c>
      <c r="AE1013">
        <v>0</v>
      </c>
      <c r="AF1013">
        <v>0</v>
      </c>
      <c r="AG1013">
        <v>0</v>
      </c>
      <c r="AH1013" t="s">
        <v>106</v>
      </c>
      <c r="AI1013" s="1">
        <v>44501.828726851854</v>
      </c>
      <c r="AJ1013">
        <v>165</v>
      </c>
      <c r="AK1013">
        <v>0</v>
      </c>
      <c r="AL1013">
        <v>0</v>
      </c>
      <c r="AM1013">
        <v>0</v>
      </c>
      <c r="AN1013">
        <v>80</v>
      </c>
      <c r="AO1013">
        <v>0</v>
      </c>
      <c r="AP1013">
        <v>326</v>
      </c>
      <c r="AQ1013">
        <v>0</v>
      </c>
      <c r="AR1013">
        <v>0</v>
      </c>
      <c r="AS1013">
        <v>0</v>
      </c>
      <c r="AT1013" t="s">
        <v>88</v>
      </c>
      <c r="AU1013" t="s">
        <v>88</v>
      </c>
      <c r="AV1013" t="s">
        <v>88</v>
      </c>
      <c r="AW1013" t="s">
        <v>88</v>
      </c>
      <c r="AX1013" t="s">
        <v>88</v>
      </c>
      <c r="AY1013" t="s">
        <v>88</v>
      </c>
      <c r="AZ1013" t="s">
        <v>88</v>
      </c>
      <c r="BA1013" t="s">
        <v>88</v>
      </c>
      <c r="BB1013" t="s">
        <v>88</v>
      </c>
      <c r="BC1013" t="s">
        <v>88</v>
      </c>
      <c r="BD1013" t="s">
        <v>88</v>
      </c>
      <c r="BE1013" t="s">
        <v>88</v>
      </c>
    </row>
    <row r="1014" spans="1:57">
      <c r="A1014" t="s">
        <v>2198</v>
      </c>
      <c r="B1014" t="s">
        <v>80</v>
      </c>
      <c r="C1014" t="s">
        <v>2199</v>
      </c>
      <c r="D1014" t="s">
        <v>82</v>
      </c>
      <c r="E1014" s="2" t="str">
        <f>HYPERLINK("capsilon://?command=openfolder&amp;siteaddress=FAM.docvelocity-na8.net&amp;folderid=FX4F43D2B8-5656-F942-C393-B7BFE3EA722B","FX21114944")</f>
        <v>FX21114944</v>
      </c>
      <c r="F1014" t="s">
        <v>19</v>
      </c>
      <c r="G1014" t="s">
        <v>19</v>
      </c>
      <c r="H1014" t="s">
        <v>83</v>
      </c>
      <c r="I1014" t="s">
        <v>2200</v>
      </c>
      <c r="J1014">
        <v>108</v>
      </c>
      <c r="K1014" t="s">
        <v>85</v>
      </c>
      <c r="L1014" t="s">
        <v>86</v>
      </c>
      <c r="M1014" t="s">
        <v>87</v>
      </c>
      <c r="N1014">
        <v>1</v>
      </c>
      <c r="O1014" s="1">
        <v>44511.485833333332</v>
      </c>
      <c r="P1014" s="1">
        <v>44511.610208333332</v>
      </c>
      <c r="Q1014">
        <v>10373</v>
      </c>
      <c r="R1014">
        <v>373</v>
      </c>
      <c r="S1014" t="b">
        <v>0</v>
      </c>
      <c r="T1014" t="s">
        <v>88</v>
      </c>
      <c r="U1014" t="b">
        <v>0</v>
      </c>
      <c r="V1014" t="s">
        <v>94</v>
      </c>
      <c r="W1014" s="1">
        <v>44511.610208333332</v>
      </c>
      <c r="X1014">
        <v>153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108</v>
      </c>
      <c r="AE1014">
        <v>103</v>
      </c>
      <c r="AF1014">
        <v>0</v>
      </c>
      <c r="AG1014">
        <v>2</v>
      </c>
      <c r="AH1014" t="s">
        <v>88</v>
      </c>
      <c r="AI1014" t="s">
        <v>88</v>
      </c>
      <c r="AJ1014" t="s">
        <v>88</v>
      </c>
      <c r="AK1014" t="s">
        <v>88</v>
      </c>
      <c r="AL1014" t="s">
        <v>88</v>
      </c>
      <c r="AM1014" t="s">
        <v>88</v>
      </c>
      <c r="AN1014" t="s">
        <v>88</v>
      </c>
      <c r="AO1014" t="s">
        <v>88</v>
      </c>
      <c r="AP1014" t="s">
        <v>88</v>
      </c>
      <c r="AQ1014" t="s">
        <v>88</v>
      </c>
      <c r="AR1014" t="s">
        <v>88</v>
      </c>
      <c r="AS1014" t="s">
        <v>88</v>
      </c>
      <c r="AT1014" t="s">
        <v>88</v>
      </c>
      <c r="AU1014" t="s">
        <v>88</v>
      </c>
      <c r="AV1014" t="s">
        <v>88</v>
      </c>
      <c r="AW1014" t="s">
        <v>88</v>
      </c>
      <c r="AX1014" t="s">
        <v>88</v>
      </c>
      <c r="AY1014" t="s">
        <v>88</v>
      </c>
      <c r="AZ1014" t="s">
        <v>88</v>
      </c>
      <c r="BA1014" t="s">
        <v>88</v>
      </c>
      <c r="BB1014" t="s">
        <v>88</v>
      </c>
      <c r="BC1014" t="s">
        <v>88</v>
      </c>
      <c r="BD1014" t="s">
        <v>88</v>
      </c>
      <c r="BE1014" t="s">
        <v>88</v>
      </c>
    </row>
    <row r="1015" spans="1:57">
      <c r="A1015" t="s">
        <v>2201</v>
      </c>
      <c r="B1015" t="s">
        <v>80</v>
      </c>
      <c r="C1015" t="s">
        <v>2199</v>
      </c>
      <c r="D1015" t="s">
        <v>82</v>
      </c>
      <c r="E1015" s="2" t="str">
        <f>HYPERLINK("capsilon://?command=openfolder&amp;siteaddress=FAM.docvelocity-na8.net&amp;folderid=FX4F43D2B8-5656-F942-C393-B7BFE3EA722B","FX21114944")</f>
        <v>FX21114944</v>
      </c>
      <c r="F1015" t="s">
        <v>19</v>
      </c>
      <c r="G1015" t="s">
        <v>19</v>
      </c>
      <c r="H1015" t="s">
        <v>83</v>
      </c>
      <c r="I1015" t="s">
        <v>2202</v>
      </c>
      <c r="J1015">
        <v>28</v>
      </c>
      <c r="K1015" t="s">
        <v>85</v>
      </c>
      <c r="L1015" t="s">
        <v>86</v>
      </c>
      <c r="M1015" t="s">
        <v>87</v>
      </c>
      <c r="N1015">
        <v>2</v>
      </c>
      <c r="O1015" s="1">
        <v>44511.486087962963</v>
      </c>
      <c r="P1015" s="1">
        <v>44511.500694444447</v>
      </c>
      <c r="Q1015">
        <v>538</v>
      </c>
      <c r="R1015">
        <v>724</v>
      </c>
      <c r="S1015" t="b">
        <v>0</v>
      </c>
      <c r="T1015" t="s">
        <v>88</v>
      </c>
      <c r="U1015" t="b">
        <v>0</v>
      </c>
      <c r="V1015" t="s">
        <v>117</v>
      </c>
      <c r="W1015" s="1">
        <v>44511.495416666665</v>
      </c>
      <c r="X1015">
        <v>369</v>
      </c>
      <c r="Y1015">
        <v>21</v>
      </c>
      <c r="Z1015">
        <v>0</v>
      </c>
      <c r="AA1015">
        <v>21</v>
      </c>
      <c r="AB1015">
        <v>0</v>
      </c>
      <c r="AC1015">
        <v>17</v>
      </c>
      <c r="AD1015">
        <v>7</v>
      </c>
      <c r="AE1015">
        <v>0</v>
      </c>
      <c r="AF1015">
        <v>0</v>
      </c>
      <c r="AG1015">
        <v>0</v>
      </c>
      <c r="AH1015" t="s">
        <v>106</v>
      </c>
      <c r="AI1015" s="1">
        <v>44511.500694444447</v>
      </c>
      <c r="AJ1015">
        <v>345</v>
      </c>
      <c r="AK1015">
        <v>1</v>
      </c>
      <c r="AL1015">
        <v>0</v>
      </c>
      <c r="AM1015">
        <v>1</v>
      </c>
      <c r="AN1015">
        <v>0</v>
      </c>
      <c r="AO1015">
        <v>1</v>
      </c>
      <c r="AP1015">
        <v>6</v>
      </c>
      <c r="AQ1015">
        <v>0</v>
      </c>
      <c r="AR1015">
        <v>0</v>
      </c>
      <c r="AS1015">
        <v>0</v>
      </c>
      <c r="AT1015" t="s">
        <v>88</v>
      </c>
      <c r="AU1015" t="s">
        <v>88</v>
      </c>
      <c r="AV1015" t="s">
        <v>88</v>
      </c>
      <c r="AW1015" t="s">
        <v>88</v>
      </c>
      <c r="AX1015" t="s">
        <v>88</v>
      </c>
      <c r="AY1015" t="s">
        <v>88</v>
      </c>
      <c r="AZ1015" t="s">
        <v>88</v>
      </c>
      <c r="BA1015" t="s">
        <v>88</v>
      </c>
      <c r="BB1015" t="s">
        <v>88</v>
      </c>
      <c r="BC1015" t="s">
        <v>88</v>
      </c>
      <c r="BD1015" t="s">
        <v>88</v>
      </c>
      <c r="BE1015" t="s">
        <v>88</v>
      </c>
    </row>
    <row r="1016" spans="1:57">
      <c r="A1016" t="s">
        <v>2203</v>
      </c>
      <c r="B1016" t="s">
        <v>80</v>
      </c>
      <c r="C1016" t="s">
        <v>2204</v>
      </c>
      <c r="D1016" t="s">
        <v>82</v>
      </c>
      <c r="E1016" s="2" t="str">
        <f>HYPERLINK("capsilon://?command=openfolder&amp;siteaddress=FAM.docvelocity-na8.net&amp;folderid=FX108931CA-F31E-2C68-665E-A3840F8CD209","FX21114595")</f>
        <v>FX21114595</v>
      </c>
      <c r="F1016" t="s">
        <v>19</v>
      </c>
      <c r="G1016" t="s">
        <v>19</v>
      </c>
      <c r="H1016" t="s">
        <v>83</v>
      </c>
      <c r="I1016" t="s">
        <v>2205</v>
      </c>
      <c r="J1016">
        <v>130</v>
      </c>
      <c r="K1016" t="s">
        <v>85</v>
      </c>
      <c r="L1016" t="s">
        <v>86</v>
      </c>
      <c r="M1016" t="s">
        <v>87</v>
      </c>
      <c r="N1016">
        <v>1</v>
      </c>
      <c r="O1016" s="1">
        <v>44511.495069444441</v>
      </c>
      <c r="P1016" s="1">
        <v>44511.629606481481</v>
      </c>
      <c r="Q1016">
        <v>9862</v>
      </c>
      <c r="R1016">
        <v>1762</v>
      </c>
      <c r="S1016" t="b">
        <v>0</v>
      </c>
      <c r="T1016" t="s">
        <v>88</v>
      </c>
      <c r="U1016" t="b">
        <v>0</v>
      </c>
      <c r="V1016" t="s">
        <v>94</v>
      </c>
      <c r="W1016" s="1">
        <v>44511.629606481481</v>
      </c>
      <c r="X1016">
        <v>1675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130</v>
      </c>
      <c r="AE1016">
        <v>118</v>
      </c>
      <c r="AF1016">
        <v>0</v>
      </c>
      <c r="AG1016">
        <v>4</v>
      </c>
      <c r="AH1016" t="s">
        <v>88</v>
      </c>
      <c r="AI1016" t="s">
        <v>88</v>
      </c>
      <c r="AJ1016" t="s">
        <v>88</v>
      </c>
      <c r="AK1016" t="s">
        <v>88</v>
      </c>
      <c r="AL1016" t="s">
        <v>88</v>
      </c>
      <c r="AM1016" t="s">
        <v>88</v>
      </c>
      <c r="AN1016" t="s">
        <v>88</v>
      </c>
      <c r="AO1016" t="s">
        <v>88</v>
      </c>
      <c r="AP1016" t="s">
        <v>88</v>
      </c>
      <c r="AQ1016" t="s">
        <v>88</v>
      </c>
      <c r="AR1016" t="s">
        <v>88</v>
      </c>
      <c r="AS1016" t="s">
        <v>88</v>
      </c>
      <c r="AT1016" t="s">
        <v>88</v>
      </c>
      <c r="AU1016" t="s">
        <v>88</v>
      </c>
      <c r="AV1016" t="s">
        <v>88</v>
      </c>
      <c r="AW1016" t="s">
        <v>88</v>
      </c>
      <c r="AX1016" t="s">
        <v>88</v>
      </c>
      <c r="AY1016" t="s">
        <v>88</v>
      </c>
      <c r="AZ1016" t="s">
        <v>88</v>
      </c>
      <c r="BA1016" t="s">
        <v>88</v>
      </c>
      <c r="BB1016" t="s">
        <v>88</v>
      </c>
      <c r="BC1016" t="s">
        <v>88</v>
      </c>
      <c r="BD1016" t="s">
        <v>88</v>
      </c>
      <c r="BE1016" t="s">
        <v>88</v>
      </c>
    </row>
    <row r="1017" spans="1:57">
      <c r="A1017" t="s">
        <v>2206</v>
      </c>
      <c r="B1017" t="s">
        <v>80</v>
      </c>
      <c r="C1017" t="s">
        <v>2204</v>
      </c>
      <c r="D1017" t="s">
        <v>82</v>
      </c>
      <c r="E1017" s="2" t="str">
        <f>HYPERLINK("capsilon://?command=openfolder&amp;siteaddress=FAM.docvelocity-na8.net&amp;folderid=FX108931CA-F31E-2C68-665E-A3840F8CD209","FX21114595")</f>
        <v>FX21114595</v>
      </c>
      <c r="F1017" t="s">
        <v>19</v>
      </c>
      <c r="G1017" t="s">
        <v>19</v>
      </c>
      <c r="H1017" t="s">
        <v>83</v>
      </c>
      <c r="I1017" t="s">
        <v>2207</v>
      </c>
      <c r="J1017">
        <v>130</v>
      </c>
      <c r="K1017" t="s">
        <v>85</v>
      </c>
      <c r="L1017" t="s">
        <v>86</v>
      </c>
      <c r="M1017" t="s">
        <v>87</v>
      </c>
      <c r="N1017">
        <v>1</v>
      </c>
      <c r="O1017" s="1">
        <v>44511.495162037034</v>
      </c>
      <c r="P1017" s="1">
        <v>44511.706157407411</v>
      </c>
      <c r="Q1017">
        <v>17981</v>
      </c>
      <c r="R1017">
        <v>249</v>
      </c>
      <c r="S1017" t="b">
        <v>0</v>
      </c>
      <c r="T1017" t="s">
        <v>88</v>
      </c>
      <c r="U1017" t="b">
        <v>0</v>
      </c>
      <c r="V1017" t="s">
        <v>94</v>
      </c>
      <c r="W1017" s="1">
        <v>44511.706157407411</v>
      </c>
      <c r="X1017">
        <v>163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130</v>
      </c>
      <c r="AE1017">
        <v>118</v>
      </c>
      <c r="AF1017">
        <v>0</v>
      </c>
      <c r="AG1017">
        <v>4</v>
      </c>
      <c r="AH1017" t="s">
        <v>88</v>
      </c>
      <c r="AI1017" t="s">
        <v>88</v>
      </c>
      <c r="AJ1017" t="s">
        <v>88</v>
      </c>
      <c r="AK1017" t="s">
        <v>88</v>
      </c>
      <c r="AL1017" t="s">
        <v>88</v>
      </c>
      <c r="AM1017" t="s">
        <v>88</v>
      </c>
      <c r="AN1017" t="s">
        <v>88</v>
      </c>
      <c r="AO1017" t="s">
        <v>88</v>
      </c>
      <c r="AP1017" t="s">
        <v>88</v>
      </c>
      <c r="AQ1017" t="s">
        <v>88</v>
      </c>
      <c r="AR1017" t="s">
        <v>88</v>
      </c>
      <c r="AS1017" t="s">
        <v>88</v>
      </c>
      <c r="AT1017" t="s">
        <v>88</v>
      </c>
      <c r="AU1017" t="s">
        <v>88</v>
      </c>
      <c r="AV1017" t="s">
        <v>88</v>
      </c>
      <c r="AW1017" t="s">
        <v>88</v>
      </c>
      <c r="AX1017" t="s">
        <v>88</v>
      </c>
      <c r="AY1017" t="s">
        <v>88</v>
      </c>
      <c r="AZ1017" t="s">
        <v>88</v>
      </c>
      <c r="BA1017" t="s">
        <v>88</v>
      </c>
      <c r="BB1017" t="s">
        <v>88</v>
      </c>
      <c r="BC1017" t="s">
        <v>88</v>
      </c>
      <c r="BD1017" t="s">
        <v>88</v>
      </c>
      <c r="BE1017" t="s">
        <v>88</v>
      </c>
    </row>
    <row r="1018" spans="1:57">
      <c r="A1018" t="s">
        <v>2208</v>
      </c>
      <c r="B1018" t="s">
        <v>80</v>
      </c>
      <c r="C1018" t="s">
        <v>2209</v>
      </c>
      <c r="D1018" t="s">
        <v>82</v>
      </c>
      <c r="E1018" s="2" t="str">
        <f>HYPERLINK("capsilon://?command=openfolder&amp;siteaddress=FAM.docvelocity-na8.net&amp;folderid=FXF3527458-48B0-2A6E-7A22-9BAB88BF5897","FX21115336")</f>
        <v>FX21115336</v>
      </c>
      <c r="F1018" t="s">
        <v>19</v>
      </c>
      <c r="G1018" t="s">
        <v>19</v>
      </c>
      <c r="H1018" t="s">
        <v>83</v>
      </c>
      <c r="I1018" t="s">
        <v>2210</v>
      </c>
      <c r="J1018">
        <v>28</v>
      </c>
      <c r="K1018" t="s">
        <v>85</v>
      </c>
      <c r="L1018" t="s">
        <v>86</v>
      </c>
      <c r="M1018" t="s">
        <v>87</v>
      </c>
      <c r="N1018">
        <v>2</v>
      </c>
      <c r="O1018" s="1">
        <v>44511.50472222222</v>
      </c>
      <c r="P1018" s="1">
        <v>44511.600266203706</v>
      </c>
      <c r="Q1018">
        <v>7942</v>
      </c>
      <c r="R1018">
        <v>313</v>
      </c>
      <c r="S1018" t="b">
        <v>0</v>
      </c>
      <c r="T1018" t="s">
        <v>88</v>
      </c>
      <c r="U1018" t="b">
        <v>0</v>
      </c>
      <c r="V1018" t="s">
        <v>1625</v>
      </c>
      <c r="W1018" s="1">
        <v>44511.527418981481</v>
      </c>
      <c r="X1018">
        <v>50</v>
      </c>
      <c r="Y1018">
        <v>21</v>
      </c>
      <c r="Z1018">
        <v>0</v>
      </c>
      <c r="AA1018">
        <v>21</v>
      </c>
      <c r="AB1018">
        <v>0</v>
      </c>
      <c r="AC1018">
        <v>0</v>
      </c>
      <c r="AD1018">
        <v>7</v>
      </c>
      <c r="AE1018">
        <v>0</v>
      </c>
      <c r="AF1018">
        <v>0</v>
      </c>
      <c r="AG1018">
        <v>0</v>
      </c>
      <c r="AH1018" t="s">
        <v>106</v>
      </c>
      <c r="AI1018" s="1">
        <v>44511.600266203706</v>
      </c>
      <c r="AJ1018">
        <v>263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7</v>
      </c>
      <c r="AQ1018">
        <v>0</v>
      </c>
      <c r="AR1018">
        <v>0</v>
      </c>
      <c r="AS1018">
        <v>0</v>
      </c>
      <c r="AT1018" t="s">
        <v>88</v>
      </c>
      <c r="AU1018" t="s">
        <v>88</v>
      </c>
      <c r="AV1018" t="s">
        <v>88</v>
      </c>
      <c r="AW1018" t="s">
        <v>88</v>
      </c>
      <c r="AX1018" t="s">
        <v>88</v>
      </c>
      <c r="AY1018" t="s">
        <v>88</v>
      </c>
      <c r="AZ1018" t="s">
        <v>88</v>
      </c>
      <c r="BA1018" t="s">
        <v>88</v>
      </c>
      <c r="BB1018" t="s">
        <v>88</v>
      </c>
      <c r="BC1018" t="s">
        <v>88</v>
      </c>
      <c r="BD1018" t="s">
        <v>88</v>
      </c>
      <c r="BE1018" t="s">
        <v>88</v>
      </c>
    </row>
    <row r="1019" spans="1:57">
      <c r="A1019" t="s">
        <v>2211</v>
      </c>
      <c r="B1019" t="s">
        <v>80</v>
      </c>
      <c r="C1019" t="s">
        <v>2209</v>
      </c>
      <c r="D1019" t="s">
        <v>82</v>
      </c>
      <c r="E1019" s="2" t="str">
        <f>HYPERLINK("capsilon://?command=openfolder&amp;siteaddress=FAM.docvelocity-na8.net&amp;folderid=FXF3527458-48B0-2A6E-7A22-9BAB88BF5897","FX21115336")</f>
        <v>FX21115336</v>
      </c>
      <c r="F1019" t="s">
        <v>19</v>
      </c>
      <c r="G1019" t="s">
        <v>19</v>
      </c>
      <c r="H1019" t="s">
        <v>83</v>
      </c>
      <c r="I1019" t="s">
        <v>2212</v>
      </c>
      <c r="J1019">
        <v>28</v>
      </c>
      <c r="K1019" t="s">
        <v>85</v>
      </c>
      <c r="L1019" t="s">
        <v>86</v>
      </c>
      <c r="M1019" t="s">
        <v>87</v>
      </c>
      <c r="N1019">
        <v>2</v>
      </c>
      <c r="O1019" s="1">
        <v>44511.506099537037</v>
      </c>
      <c r="P1019" s="1">
        <v>44511.602696759262</v>
      </c>
      <c r="Q1019">
        <v>8074</v>
      </c>
      <c r="R1019">
        <v>272</v>
      </c>
      <c r="S1019" t="b">
        <v>0</v>
      </c>
      <c r="T1019" t="s">
        <v>88</v>
      </c>
      <c r="U1019" t="b">
        <v>0</v>
      </c>
      <c r="V1019" t="s">
        <v>1625</v>
      </c>
      <c r="W1019" s="1">
        <v>44511.52815972222</v>
      </c>
      <c r="X1019">
        <v>63</v>
      </c>
      <c r="Y1019">
        <v>21</v>
      </c>
      <c r="Z1019">
        <v>0</v>
      </c>
      <c r="AA1019">
        <v>21</v>
      </c>
      <c r="AB1019">
        <v>0</v>
      </c>
      <c r="AC1019">
        <v>2</v>
      </c>
      <c r="AD1019">
        <v>7</v>
      </c>
      <c r="AE1019">
        <v>0</v>
      </c>
      <c r="AF1019">
        <v>0</v>
      </c>
      <c r="AG1019">
        <v>0</v>
      </c>
      <c r="AH1019" t="s">
        <v>106</v>
      </c>
      <c r="AI1019" s="1">
        <v>44511.602696759262</v>
      </c>
      <c r="AJ1019">
        <v>209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7</v>
      </c>
      <c r="AQ1019">
        <v>0</v>
      </c>
      <c r="AR1019">
        <v>0</v>
      </c>
      <c r="AS1019">
        <v>0</v>
      </c>
      <c r="AT1019" t="s">
        <v>88</v>
      </c>
      <c r="AU1019" t="s">
        <v>88</v>
      </c>
      <c r="AV1019" t="s">
        <v>88</v>
      </c>
      <c r="AW1019" t="s">
        <v>88</v>
      </c>
      <c r="AX1019" t="s">
        <v>88</v>
      </c>
      <c r="AY1019" t="s">
        <v>88</v>
      </c>
      <c r="AZ1019" t="s">
        <v>88</v>
      </c>
      <c r="BA1019" t="s">
        <v>88</v>
      </c>
      <c r="BB1019" t="s">
        <v>88</v>
      </c>
      <c r="BC1019" t="s">
        <v>88</v>
      </c>
      <c r="BD1019" t="s">
        <v>88</v>
      </c>
      <c r="BE1019" t="s">
        <v>88</v>
      </c>
    </row>
    <row r="1020" spans="1:57">
      <c r="A1020" t="s">
        <v>2213</v>
      </c>
      <c r="B1020" t="s">
        <v>80</v>
      </c>
      <c r="C1020" t="s">
        <v>2214</v>
      </c>
      <c r="D1020" t="s">
        <v>82</v>
      </c>
      <c r="E1020" s="2" t="str">
        <f>HYPERLINK("capsilon://?command=openfolder&amp;siteaddress=FAM.docvelocity-na8.net&amp;folderid=FX85FA9E3B-6CD9-8B6D-95CE-EF5F9A87EAAD","FX21113311")</f>
        <v>FX21113311</v>
      </c>
      <c r="F1020" t="s">
        <v>19</v>
      </c>
      <c r="G1020" t="s">
        <v>19</v>
      </c>
      <c r="H1020" t="s">
        <v>83</v>
      </c>
      <c r="I1020" t="s">
        <v>2215</v>
      </c>
      <c r="J1020">
        <v>100</v>
      </c>
      <c r="K1020" t="s">
        <v>85</v>
      </c>
      <c r="L1020" t="s">
        <v>86</v>
      </c>
      <c r="M1020" t="s">
        <v>87</v>
      </c>
      <c r="N1020">
        <v>1</v>
      </c>
      <c r="O1020" s="1">
        <v>44511.506493055553</v>
      </c>
      <c r="P1020" s="1">
        <v>44511.708819444444</v>
      </c>
      <c r="Q1020">
        <v>17159</v>
      </c>
      <c r="R1020">
        <v>322</v>
      </c>
      <c r="S1020" t="b">
        <v>0</v>
      </c>
      <c r="T1020" t="s">
        <v>88</v>
      </c>
      <c r="U1020" t="b">
        <v>0</v>
      </c>
      <c r="V1020" t="s">
        <v>94</v>
      </c>
      <c r="W1020" s="1">
        <v>44511.708819444444</v>
      </c>
      <c r="X1020">
        <v>229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100</v>
      </c>
      <c r="AE1020">
        <v>88</v>
      </c>
      <c r="AF1020">
        <v>0</v>
      </c>
      <c r="AG1020">
        <v>5</v>
      </c>
      <c r="AH1020" t="s">
        <v>88</v>
      </c>
      <c r="AI1020" t="s">
        <v>88</v>
      </c>
      <c r="AJ1020" t="s">
        <v>88</v>
      </c>
      <c r="AK1020" t="s">
        <v>88</v>
      </c>
      <c r="AL1020" t="s">
        <v>88</v>
      </c>
      <c r="AM1020" t="s">
        <v>88</v>
      </c>
      <c r="AN1020" t="s">
        <v>88</v>
      </c>
      <c r="AO1020" t="s">
        <v>88</v>
      </c>
      <c r="AP1020" t="s">
        <v>88</v>
      </c>
      <c r="AQ1020" t="s">
        <v>88</v>
      </c>
      <c r="AR1020" t="s">
        <v>88</v>
      </c>
      <c r="AS1020" t="s">
        <v>88</v>
      </c>
      <c r="AT1020" t="s">
        <v>88</v>
      </c>
      <c r="AU1020" t="s">
        <v>88</v>
      </c>
      <c r="AV1020" t="s">
        <v>88</v>
      </c>
      <c r="AW1020" t="s">
        <v>88</v>
      </c>
      <c r="AX1020" t="s">
        <v>88</v>
      </c>
      <c r="AY1020" t="s">
        <v>88</v>
      </c>
      <c r="AZ1020" t="s">
        <v>88</v>
      </c>
      <c r="BA1020" t="s">
        <v>88</v>
      </c>
      <c r="BB1020" t="s">
        <v>88</v>
      </c>
      <c r="BC1020" t="s">
        <v>88</v>
      </c>
      <c r="BD1020" t="s">
        <v>88</v>
      </c>
      <c r="BE1020" t="s">
        <v>88</v>
      </c>
    </row>
    <row r="1021" spans="1:57">
      <c r="A1021" t="s">
        <v>2216</v>
      </c>
      <c r="B1021" t="s">
        <v>80</v>
      </c>
      <c r="C1021" t="s">
        <v>2209</v>
      </c>
      <c r="D1021" t="s">
        <v>82</v>
      </c>
      <c r="E1021" s="2" t="str">
        <f>HYPERLINK("capsilon://?command=openfolder&amp;siteaddress=FAM.docvelocity-na8.net&amp;folderid=FXF3527458-48B0-2A6E-7A22-9BAB88BF5897","FX21115336")</f>
        <v>FX21115336</v>
      </c>
      <c r="F1021" t="s">
        <v>19</v>
      </c>
      <c r="G1021" t="s">
        <v>19</v>
      </c>
      <c r="H1021" t="s">
        <v>83</v>
      </c>
      <c r="I1021" t="s">
        <v>2217</v>
      </c>
      <c r="J1021">
        <v>188</v>
      </c>
      <c r="K1021" t="s">
        <v>85</v>
      </c>
      <c r="L1021" t="s">
        <v>86</v>
      </c>
      <c r="M1021" t="s">
        <v>87</v>
      </c>
      <c r="N1021">
        <v>2</v>
      </c>
      <c r="O1021" s="1">
        <v>44511.507268518515</v>
      </c>
      <c r="P1021" s="1">
        <v>44511.612013888887</v>
      </c>
      <c r="Q1021">
        <v>7879</v>
      </c>
      <c r="R1021">
        <v>1171</v>
      </c>
      <c r="S1021" t="b">
        <v>0</v>
      </c>
      <c r="T1021" t="s">
        <v>88</v>
      </c>
      <c r="U1021" t="b">
        <v>0</v>
      </c>
      <c r="V1021" t="s">
        <v>1625</v>
      </c>
      <c r="W1021" s="1">
        <v>44511.532870370371</v>
      </c>
      <c r="X1021">
        <v>367</v>
      </c>
      <c r="Y1021">
        <v>144</v>
      </c>
      <c r="Z1021">
        <v>0</v>
      </c>
      <c r="AA1021">
        <v>144</v>
      </c>
      <c r="AB1021">
        <v>0</v>
      </c>
      <c r="AC1021">
        <v>39</v>
      </c>
      <c r="AD1021">
        <v>44</v>
      </c>
      <c r="AE1021">
        <v>0</v>
      </c>
      <c r="AF1021">
        <v>0</v>
      </c>
      <c r="AG1021">
        <v>0</v>
      </c>
      <c r="AH1021" t="s">
        <v>106</v>
      </c>
      <c r="AI1021" s="1">
        <v>44511.612013888887</v>
      </c>
      <c r="AJ1021">
        <v>804</v>
      </c>
      <c r="AK1021">
        <v>1</v>
      </c>
      <c r="AL1021">
        <v>0</v>
      </c>
      <c r="AM1021">
        <v>1</v>
      </c>
      <c r="AN1021">
        <v>0</v>
      </c>
      <c r="AO1021">
        <v>1</v>
      </c>
      <c r="AP1021">
        <v>43</v>
      </c>
      <c r="AQ1021">
        <v>0</v>
      </c>
      <c r="AR1021">
        <v>0</v>
      </c>
      <c r="AS1021">
        <v>0</v>
      </c>
      <c r="AT1021" t="s">
        <v>88</v>
      </c>
      <c r="AU1021" t="s">
        <v>88</v>
      </c>
      <c r="AV1021" t="s">
        <v>88</v>
      </c>
      <c r="AW1021" t="s">
        <v>88</v>
      </c>
      <c r="AX1021" t="s">
        <v>88</v>
      </c>
      <c r="AY1021" t="s">
        <v>88</v>
      </c>
      <c r="AZ1021" t="s">
        <v>88</v>
      </c>
      <c r="BA1021" t="s">
        <v>88</v>
      </c>
      <c r="BB1021" t="s">
        <v>88</v>
      </c>
      <c r="BC1021" t="s">
        <v>88</v>
      </c>
      <c r="BD1021" t="s">
        <v>88</v>
      </c>
      <c r="BE1021" t="s">
        <v>88</v>
      </c>
    </row>
    <row r="1022" spans="1:57">
      <c r="A1022" t="s">
        <v>2218</v>
      </c>
      <c r="B1022" t="s">
        <v>80</v>
      </c>
      <c r="C1022" t="s">
        <v>1875</v>
      </c>
      <c r="D1022" t="s">
        <v>82</v>
      </c>
      <c r="E1022" s="2" t="str">
        <f>HYPERLINK("capsilon://?command=openfolder&amp;siteaddress=FAM.docvelocity-na8.net&amp;folderid=FX6AB7D004-A294-CD17-F44F-17294B9D8380","FX21114645")</f>
        <v>FX21114645</v>
      </c>
      <c r="F1022" t="s">
        <v>19</v>
      </c>
      <c r="G1022" t="s">
        <v>19</v>
      </c>
      <c r="H1022" t="s">
        <v>83</v>
      </c>
      <c r="I1022" t="s">
        <v>2189</v>
      </c>
      <c r="J1022">
        <v>28</v>
      </c>
      <c r="K1022" t="s">
        <v>85</v>
      </c>
      <c r="L1022" t="s">
        <v>86</v>
      </c>
      <c r="M1022" t="s">
        <v>87</v>
      </c>
      <c r="N1022">
        <v>2</v>
      </c>
      <c r="O1022" s="1">
        <v>44511.509444444448</v>
      </c>
      <c r="P1022" s="1">
        <v>44511.587800925925</v>
      </c>
      <c r="Q1022">
        <v>6303</v>
      </c>
      <c r="R1022">
        <v>467</v>
      </c>
      <c r="S1022" t="b">
        <v>0</v>
      </c>
      <c r="T1022" t="s">
        <v>88</v>
      </c>
      <c r="U1022" t="b">
        <v>1</v>
      </c>
      <c r="V1022" t="s">
        <v>1625</v>
      </c>
      <c r="W1022" s="1">
        <v>44511.521249999998</v>
      </c>
      <c r="X1022">
        <v>78</v>
      </c>
      <c r="Y1022">
        <v>21</v>
      </c>
      <c r="Z1022">
        <v>0</v>
      </c>
      <c r="AA1022">
        <v>21</v>
      </c>
      <c r="AB1022">
        <v>0</v>
      </c>
      <c r="AC1022">
        <v>0</v>
      </c>
      <c r="AD1022">
        <v>7</v>
      </c>
      <c r="AE1022">
        <v>0</v>
      </c>
      <c r="AF1022">
        <v>0</v>
      </c>
      <c r="AG1022">
        <v>0</v>
      </c>
      <c r="AH1022" t="s">
        <v>106</v>
      </c>
      <c r="AI1022" s="1">
        <v>44511.587800925925</v>
      </c>
      <c r="AJ1022">
        <v>384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7</v>
      </c>
      <c r="AQ1022">
        <v>0</v>
      </c>
      <c r="AR1022">
        <v>0</v>
      </c>
      <c r="AS1022">
        <v>0</v>
      </c>
      <c r="AT1022" t="s">
        <v>88</v>
      </c>
      <c r="AU1022" t="s">
        <v>88</v>
      </c>
      <c r="AV1022" t="s">
        <v>88</v>
      </c>
      <c r="AW1022" t="s">
        <v>88</v>
      </c>
      <c r="AX1022" t="s">
        <v>88</v>
      </c>
      <c r="AY1022" t="s">
        <v>88</v>
      </c>
      <c r="AZ1022" t="s">
        <v>88</v>
      </c>
      <c r="BA1022" t="s">
        <v>88</v>
      </c>
      <c r="BB1022" t="s">
        <v>88</v>
      </c>
      <c r="BC1022" t="s">
        <v>88</v>
      </c>
      <c r="BD1022" t="s">
        <v>88</v>
      </c>
      <c r="BE1022" t="s">
        <v>88</v>
      </c>
    </row>
    <row r="1023" spans="1:57">
      <c r="A1023" t="s">
        <v>2219</v>
      </c>
      <c r="B1023" t="s">
        <v>80</v>
      </c>
      <c r="C1023" t="s">
        <v>2195</v>
      </c>
      <c r="D1023" t="s">
        <v>82</v>
      </c>
      <c r="E1023" s="2" t="str">
        <f>HYPERLINK("capsilon://?command=openfolder&amp;siteaddress=FAM.docvelocity-na8.net&amp;folderid=FXDCEFA430-D208-E32E-391A-2991CEB52CC8","FX21114958")</f>
        <v>FX21114958</v>
      </c>
      <c r="F1023" t="s">
        <v>19</v>
      </c>
      <c r="G1023" t="s">
        <v>19</v>
      </c>
      <c r="H1023" t="s">
        <v>83</v>
      </c>
      <c r="I1023" t="s">
        <v>2196</v>
      </c>
      <c r="J1023">
        <v>177</v>
      </c>
      <c r="K1023" t="s">
        <v>85</v>
      </c>
      <c r="L1023" t="s">
        <v>86</v>
      </c>
      <c r="M1023" t="s">
        <v>87</v>
      </c>
      <c r="N1023">
        <v>2</v>
      </c>
      <c r="O1023" s="1">
        <v>44511.510324074072</v>
      </c>
      <c r="P1023" s="1">
        <v>44511.597210648149</v>
      </c>
      <c r="Q1023">
        <v>6396</v>
      </c>
      <c r="R1023">
        <v>1111</v>
      </c>
      <c r="S1023" t="b">
        <v>0</v>
      </c>
      <c r="T1023" t="s">
        <v>88</v>
      </c>
      <c r="U1023" t="b">
        <v>1</v>
      </c>
      <c r="V1023" t="s">
        <v>1625</v>
      </c>
      <c r="W1023" s="1">
        <v>44511.524722222224</v>
      </c>
      <c r="X1023">
        <v>299</v>
      </c>
      <c r="Y1023">
        <v>153</v>
      </c>
      <c r="Z1023">
        <v>0</v>
      </c>
      <c r="AA1023">
        <v>153</v>
      </c>
      <c r="AB1023">
        <v>0</v>
      </c>
      <c r="AC1023">
        <v>4</v>
      </c>
      <c r="AD1023">
        <v>24</v>
      </c>
      <c r="AE1023">
        <v>0</v>
      </c>
      <c r="AF1023">
        <v>0</v>
      </c>
      <c r="AG1023">
        <v>0</v>
      </c>
      <c r="AH1023" t="s">
        <v>106</v>
      </c>
      <c r="AI1023" s="1">
        <v>44511.597210648149</v>
      </c>
      <c r="AJ1023">
        <v>812</v>
      </c>
      <c r="AK1023">
        <v>3</v>
      </c>
      <c r="AL1023">
        <v>0</v>
      </c>
      <c r="AM1023">
        <v>3</v>
      </c>
      <c r="AN1023">
        <v>0</v>
      </c>
      <c r="AO1023">
        <v>3</v>
      </c>
      <c r="AP1023">
        <v>21</v>
      </c>
      <c r="AQ1023">
        <v>0</v>
      </c>
      <c r="AR1023">
        <v>0</v>
      </c>
      <c r="AS1023">
        <v>0</v>
      </c>
      <c r="AT1023" t="s">
        <v>88</v>
      </c>
      <c r="AU1023" t="s">
        <v>88</v>
      </c>
      <c r="AV1023" t="s">
        <v>88</v>
      </c>
      <c r="AW1023" t="s">
        <v>88</v>
      </c>
      <c r="AX1023" t="s">
        <v>88</v>
      </c>
      <c r="AY1023" t="s">
        <v>88</v>
      </c>
      <c r="AZ1023" t="s">
        <v>88</v>
      </c>
      <c r="BA1023" t="s">
        <v>88</v>
      </c>
      <c r="BB1023" t="s">
        <v>88</v>
      </c>
      <c r="BC1023" t="s">
        <v>88</v>
      </c>
      <c r="BD1023" t="s">
        <v>88</v>
      </c>
      <c r="BE1023" t="s">
        <v>88</v>
      </c>
    </row>
    <row r="1024" spans="1:57">
      <c r="A1024" t="s">
        <v>2220</v>
      </c>
      <c r="B1024" t="s">
        <v>80</v>
      </c>
      <c r="C1024" t="s">
        <v>1603</v>
      </c>
      <c r="D1024" t="s">
        <v>82</v>
      </c>
      <c r="E1024" s="2" t="str">
        <f>HYPERLINK("capsilon://?command=openfolder&amp;siteaddress=FAM.docvelocity-na8.net&amp;folderid=FXE507FBBB-4462-4023-9E21-D800015F2C39","FX21112517")</f>
        <v>FX21112517</v>
      </c>
      <c r="F1024" t="s">
        <v>19</v>
      </c>
      <c r="G1024" t="s">
        <v>19</v>
      </c>
      <c r="H1024" t="s">
        <v>83</v>
      </c>
      <c r="I1024" t="s">
        <v>2221</v>
      </c>
      <c r="J1024">
        <v>166</v>
      </c>
      <c r="K1024" t="s">
        <v>85</v>
      </c>
      <c r="L1024" t="s">
        <v>86</v>
      </c>
      <c r="M1024" t="s">
        <v>87</v>
      </c>
      <c r="N1024">
        <v>1</v>
      </c>
      <c r="O1024" s="1">
        <v>44511.514675925922</v>
      </c>
      <c r="P1024" s="1">
        <v>44511.711030092592</v>
      </c>
      <c r="Q1024">
        <v>16699</v>
      </c>
      <c r="R1024">
        <v>266</v>
      </c>
      <c r="S1024" t="b">
        <v>0</v>
      </c>
      <c r="T1024" t="s">
        <v>88</v>
      </c>
      <c r="U1024" t="b">
        <v>0</v>
      </c>
      <c r="V1024" t="s">
        <v>94</v>
      </c>
      <c r="W1024" s="1">
        <v>44511.711030092592</v>
      </c>
      <c r="X1024">
        <v>191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166</v>
      </c>
      <c r="AE1024">
        <v>161</v>
      </c>
      <c r="AF1024">
        <v>0</v>
      </c>
      <c r="AG1024">
        <v>4</v>
      </c>
      <c r="AH1024" t="s">
        <v>88</v>
      </c>
      <c r="AI1024" t="s">
        <v>88</v>
      </c>
      <c r="AJ1024" t="s">
        <v>88</v>
      </c>
      <c r="AK1024" t="s">
        <v>88</v>
      </c>
      <c r="AL1024" t="s">
        <v>88</v>
      </c>
      <c r="AM1024" t="s">
        <v>88</v>
      </c>
      <c r="AN1024" t="s">
        <v>88</v>
      </c>
      <c r="AO1024" t="s">
        <v>88</v>
      </c>
      <c r="AP1024" t="s">
        <v>88</v>
      </c>
      <c r="AQ1024" t="s">
        <v>88</v>
      </c>
      <c r="AR1024" t="s">
        <v>88</v>
      </c>
      <c r="AS1024" t="s">
        <v>88</v>
      </c>
      <c r="AT1024" t="s">
        <v>88</v>
      </c>
      <c r="AU1024" t="s">
        <v>88</v>
      </c>
      <c r="AV1024" t="s">
        <v>88</v>
      </c>
      <c r="AW1024" t="s">
        <v>88</v>
      </c>
      <c r="AX1024" t="s">
        <v>88</v>
      </c>
      <c r="AY1024" t="s">
        <v>88</v>
      </c>
      <c r="AZ1024" t="s">
        <v>88</v>
      </c>
      <c r="BA1024" t="s">
        <v>88</v>
      </c>
      <c r="BB1024" t="s">
        <v>88</v>
      </c>
      <c r="BC1024" t="s">
        <v>88</v>
      </c>
      <c r="BD1024" t="s">
        <v>88</v>
      </c>
      <c r="BE1024" t="s">
        <v>88</v>
      </c>
    </row>
    <row r="1025" spans="1:57">
      <c r="A1025" t="s">
        <v>2222</v>
      </c>
      <c r="B1025" t="s">
        <v>80</v>
      </c>
      <c r="C1025" t="s">
        <v>2223</v>
      </c>
      <c r="D1025" t="s">
        <v>82</v>
      </c>
      <c r="E1025" s="2" t="str">
        <f>HYPERLINK("capsilon://?command=openfolder&amp;siteaddress=FAM.docvelocity-na8.net&amp;folderid=FX15B62D83-BE43-E649-F78F-A14EA9C2EF3F","FX21111252")</f>
        <v>FX21111252</v>
      </c>
      <c r="F1025" t="s">
        <v>19</v>
      </c>
      <c r="G1025" t="s">
        <v>19</v>
      </c>
      <c r="H1025" t="s">
        <v>83</v>
      </c>
      <c r="I1025" t="s">
        <v>2224</v>
      </c>
      <c r="J1025">
        <v>235</v>
      </c>
      <c r="K1025" t="s">
        <v>85</v>
      </c>
      <c r="L1025" t="s">
        <v>86</v>
      </c>
      <c r="M1025" t="s">
        <v>87</v>
      </c>
      <c r="N1025">
        <v>1</v>
      </c>
      <c r="O1025" s="1">
        <v>44511.518240740741</v>
      </c>
      <c r="P1025" s="1">
        <v>44511.715601851851</v>
      </c>
      <c r="Q1025">
        <v>16597</v>
      </c>
      <c r="R1025">
        <v>455</v>
      </c>
      <c r="S1025" t="b">
        <v>0</v>
      </c>
      <c r="T1025" t="s">
        <v>88</v>
      </c>
      <c r="U1025" t="b">
        <v>0</v>
      </c>
      <c r="V1025" t="s">
        <v>94</v>
      </c>
      <c r="W1025" s="1">
        <v>44511.715601851851</v>
      </c>
      <c r="X1025">
        <v>371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235</v>
      </c>
      <c r="AE1025">
        <v>211</v>
      </c>
      <c r="AF1025">
        <v>0</v>
      </c>
      <c r="AG1025">
        <v>8</v>
      </c>
      <c r="AH1025" t="s">
        <v>88</v>
      </c>
      <c r="AI1025" t="s">
        <v>88</v>
      </c>
      <c r="AJ1025" t="s">
        <v>88</v>
      </c>
      <c r="AK1025" t="s">
        <v>88</v>
      </c>
      <c r="AL1025" t="s">
        <v>88</v>
      </c>
      <c r="AM1025" t="s">
        <v>88</v>
      </c>
      <c r="AN1025" t="s">
        <v>88</v>
      </c>
      <c r="AO1025" t="s">
        <v>88</v>
      </c>
      <c r="AP1025" t="s">
        <v>88</v>
      </c>
      <c r="AQ1025" t="s">
        <v>88</v>
      </c>
      <c r="AR1025" t="s">
        <v>88</v>
      </c>
      <c r="AS1025" t="s">
        <v>88</v>
      </c>
      <c r="AT1025" t="s">
        <v>88</v>
      </c>
      <c r="AU1025" t="s">
        <v>88</v>
      </c>
      <c r="AV1025" t="s">
        <v>88</v>
      </c>
      <c r="AW1025" t="s">
        <v>88</v>
      </c>
      <c r="AX1025" t="s">
        <v>88</v>
      </c>
      <c r="AY1025" t="s">
        <v>88</v>
      </c>
      <c r="AZ1025" t="s">
        <v>88</v>
      </c>
      <c r="BA1025" t="s">
        <v>88</v>
      </c>
      <c r="BB1025" t="s">
        <v>88</v>
      </c>
      <c r="BC1025" t="s">
        <v>88</v>
      </c>
      <c r="BD1025" t="s">
        <v>88</v>
      </c>
      <c r="BE1025" t="s">
        <v>88</v>
      </c>
    </row>
    <row r="1026" spans="1:57">
      <c r="A1026" t="s">
        <v>2225</v>
      </c>
      <c r="B1026" t="s">
        <v>80</v>
      </c>
      <c r="C1026" t="s">
        <v>2226</v>
      </c>
      <c r="D1026" t="s">
        <v>82</v>
      </c>
      <c r="E1026" s="2" t="str">
        <f>HYPERLINK("capsilon://?command=openfolder&amp;siteaddress=FAM.docvelocity-na8.net&amp;folderid=FXAB5E9092-2220-E6BA-AFDD-210D652F9F70","FX21115609")</f>
        <v>FX21115609</v>
      </c>
      <c r="F1026" t="s">
        <v>19</v>
      </c>
      <c r="G1026" t="s">
        <v>19</v>
      </c>
      <c r="H1026" t="s">
        <v>83</v>
      </c>
      <c r="I1026" t="s">
        <v>2227</v>
      </c>
      <c r="J1026">
        <v>287</v>
      </c>
      <c r="K1026" t="s">
        <v>85</v>
      </c>
      <c r="L1026" t="s">
        <v>86</v>
      </c>
      <c r="M1026" t="s">
        <v>87</v>
      </c>
      <c r="N1026">
        <v>1</v>
      </c>
      <c r="O1026" s="1">
        <v>44511.531111111108</v>
      </c>
      <c r="P1026" s="1">
        <v>44511.72042824074</v>
      </c>
      <c r="Q1026">
        <v>15789</v>
      </c>
      <c r="R1026">
        <v>568</v>
      </c>
      <c r="S1026" t="b">
        <v>0</v>
      </c>
      <c r="T1026" t="s">
        <v>88</v>
      </c>
      <c r="U1026" t="b">
        <v>0</v>
      </c>
      <c r="V1026" t="s">
        <v>94</v>
      </c>
      <c r="W1026" s="1">
        <v>44511.72042824074</v>
      </c>
      <c r="X1026">
        <v>399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287</v>
      </c>
      <c r="AE1026">
        <v>249</v>
      </c>
      <c r="AF1026">
        <v>0</v>
      </c>
      <c r="AG1026">
        <v>10</v>
      </c>
      <c r="AH1026" t="s">
        <v>88</v>
      </c>
      <c r="AI1026" t="s">
        <v>88</v>
      </c>
      <c r="AJ1026" t="s">
        <v>88</v>
      </c>
      <c r="AK1026" t="s">
        <v>88</v>
      </c>
      <c r="AL1026" t="s">
        <v>88</v>
      </c>
      <c r="AM1026" t="s">
        <v>88</v>
      </c>
      <c r="AN1026" t="s">
        <v>88</v>
      </c>
      <c r="AO1026" t="s">
        <v>88</v>
      </c>
      <c r="AP1026" t="s">
        <v>88</v>
      </c>
      <c r="AQ1026" t="s">
        <v>88</v>
      </c>
      <c r="AR1026" t="s">
        <v>88</v>
      </c>
      <c r="AS1026" t="s">
        <v>88</v>
      </c>
      <c r="AT1026" t="s">
        <v>88</v>
      </c>
      <c r="AU1026" t="s">
        <v>88</v>
      </c>
      <c r="AV1026" t="s">
        <v>88</v>
      </c>
      <c r="AW1026" t="s">
        <v>88</v>
      </c>
      <c r="AX1026" t="s">
        <v>88</v>
      </c>
      <c r="AY1026" t="s">
        <v>88</v>
      </c>
      <c r="AZ1026" t="s">
        <v>88</v>
      </c>
      <c r="BA1026" t="s">
        <v>88</v>
      </c>
      <c r="BB1026" t="s">
        <v>88</v>
      </c>
      <c r="BC1026" t="s">
        <v>88</v>
      </c>
      <c r="BD1026" t="s">
        <v>88</v>
      </c>
      <c r="BE1026" t="s">
        <v>88</v>
      </c>
    </row>
    <row r="1027" spans="1:57">
      <c r="A1027" t="s">
        <v>2228</v>
      </c>
      <c r="B1027" t="s">
        <v>80</v>
      </c>
      <c r="C1027" t="s">
        <v>2079</v>
      </c>
      <c r="D1027" t="s">
        <v>82</v>
      </c>
      <c r="E1027" s="2" t="str">
        <f>HYPERLINK("capsilon://?command=openfolder&amp;siteaddress=FAM.docvelocity-na8.net&amp;folderid=FXA5E86114-2B7A-2839-3F53-82929DE6983E","FX21115421")</f>
        <v>FX21115421</v>
      </c>
      <c r="F1027" t="s">
        <v>19</v>
      </c>
      <c r="G1027" t="s">
        <v>19</v>
      </c>
      <c r="H1027" t="s">
        <v>83</v>
      </c>
      <c r="I1027" t="s">
        <v>2229</v>
      </c>
      <c r="J1027">
        <v>109</v>
      </c>
      <c r="K1027" t="s">
        <v>85</v>
      </c>
      <c r="L1027" t="s">
        <v>86</v>
      </c>
      <c r="M1027" t="s">
        <v>87</v>
      </c>
      <c r="N1027">
        <v>2</v>
      </c>
      <c r="O1027" s="1">
        <v>44511.531550925924</v>
      </c>
      <c r="P1027" s="1">
        <v>44511.617743055554</v>
      </c>
      <c r="Q1027">
        <v>6726</v>
      </c>
      <c r="R1027">
        <v>721</v>
      </c>
      <c r="S1027" t="b">
        <v>0</v>
      </c>
      <c r="T1027" t="s">
        <v>88</v>
      </c>
      <c r="U1027" t="b">
        <v>0</v>
      </c>
      <c r="V1027" t="s">
        <v>1625</v>
      </c>
      <c r="W1027" s="1">
        <v>44511.536203703705</v>
      </c>
      <c r="X1027">
        <v>171</v>
      </c>
      <c r="Y1027">
        <v>104</v>
      </c>
      <c r="Z1027">
        <v>0</v>
      </c>
      <c r="AA1027">
        <v>104</v>
      </c>
      <c r="AB1027">
        <v>0</v>
      </c>
      <c r="AC1027">
        <v>2</v>
      </c>
      <c r="AD1027">
        <v>5</v>
      </c>
      <c r="AE1027">
        <v>0</v>
      </c>
      <c r="AF1027">
        <v>0</v>
      </c>
      <c r="AG1027">
        <v>0</v>
      </c>
      <c r="AH1027" t="s">
        <v>106</v>
      </c>
      <c r="AI1027" s="1">
        <v>44511.617743055554</v>
      </c>
      <c r="AJ1027">
        <v>494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5</v>
      </c>
      <c r="AQ1027">
        <v>0</v>
      </c>
      <c r="AR1027">
        <v>0</v>
      </c>
      <c r="AS1027">
        <v>0</v>
      </c>
      <c r="AT1027" t="s">
        <v>88</v>
      </c>
      <c r="AU1027" t="s">
        <v>88</v>
      </c>
      <c r="AV1027" t="s">
        <v>88</v>
      </c>
      <c r="AW1027" t="s">
        <v>88</v>
      </c>
      <c r="AX1027" t="s">
        <v>88</v>
      </c>
      <c r="AY1027" t="s">
        <v>88</v>
      </c>
      <c r="AZ1027" t="s">
        <v>88</v>
      </c>
      <c r="BA1027" t="s">
        <v>88</v>
      </c>
      <c r="BB1027" t="s">
        <v>88</v>
      </c>
      <c r="BC1027" t="s">
        <v>88</v>
      </c>
      <c r="BD1027" t="s">
        <v>88</v>
      </c>
      <c r="BE1027" t="s">
        <v>88</v>
      </c>
    </row>
    <row r="1028" spans="1:57">
      <c r="A1028" t="s">
        <v>2230</v>
      </c>
      <c r="B1028" t="s">
        <v>80</v>
      </c>
      <c r="C1028" t="s">
        <v>2079</v>
      </c>
      <c r="D1028" t="s">
        <v>82</v>
      </c>
      <c r="E1028" s="2" t="str">
        <f>HYPERLINK("capsilon://?command=openfolder&amp;siteaddress=FAM.docvelocity-na8.net&amp;folderid=FXA5E86114-2B7A-2839-3F53-82929DE6983E","FX21115421")</f>
        <v>FX21115421</v>
      </c>
      <c r="F1028" t="s">
        <v>19</v>
      </c>
      <c r="G1028" t="s">
        <v>19</v>
      </c>
      <c r="H1028" t="s">
        <v>83</v>
      </c>
      <c r="I1028" t="s">
        <v>2231</v>
      </c>
      <c r="J1028">
        <v>104</v>
      </c>
      <c r="K1028" t="s">
        <v>85</v>
      </c>
      <c r="L1028" t="s">
        <v>86</v>
      </c>
      <c r="M1028" t="s">
        <v>87</v>
      </c>
      <c r="N1028">
        <v>2</v>
      </c>
      <c r="O1028" s="1">
        <v>44511.531631944446</v>
      </c>
      <c r="P1028" s="1">
        <v>44511.621932870374</v>
      </c>
      <c r="Q1028">
        <v>7239</v>
      </c>
      <c r="R1028">
        <v>563</v>
      </c>
      <c r="S1028" t="b">
        <v>0</v>
      </c>
      <c r="T1028" t="s">
        <v>88</v>
      </c>
      <c r="U1028" t="b">
        <v>0</v>
      </c>
      <c r="V1028" t="s">
        <v>1625</v>
      </c>
      <c r="W1028" s="1">
        <v>44511.537824074076</v>
      </c>
      <c r="X1028">
        <v>140</v>
      </c>
      <c r="Y1028">
        <v>89</v>
      </c>
      <c r="Z1028">
        <v>0</v>
      </c>
      <c r="AA1028">
        <v>89</v>
      </c>
      <c r="AB1028">
        <v>0</v>
      </c>
      <c r="AC1028">
        <v>5</v>
      </c>
      <c r="AD1028">
        <v>15</v>
      </c>
      <c r="AE1028">
        <v>0</v>
      </c>
      <c r="AF1028">
        <v>0</v>
      </c>
      <c r="AG1028">
        <v>0</v>
      </c>
      <c r="AH1028" t="s">
        <v>106</v>
      </c>
      <c r="AI1028" s="1">
        <v>44511.621932870374</v>
      </c>
      <c r="AJ1028">
        <v>361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15</v>
      </c>
      <c r="AQ1028">
        <v>0</v>
      </c>
      <c r="AR1028">
        <v>0</v>
      </c>
      <c r="AS1028">
        <v>0</v>
      </c>
      <c r="AT1028" t="s">
        <v>88</v>
      </c>
      <c r="AU1028" t="s">
        <v>88</v>
      </c>
      <c r="AV1028" t="s">
        <v>88</v>
      </c>
      <c r="AW1028" t="s">
        <v>88</v>
      </c>
      <c r="AX1028" t="s">
        <v>88</v>
      </c>
      <c r="AY1028" t="s">
        <v>88</v>
      </c>
      <c r="AZ1028" t="s">
        <v>88</v>
      </c>
      <c r="BA1028" t="s">
        <v>88</v>
      </c>
      <c r="BB1028" t="s">
        <v>88</v>
      </c>
      <c r="BC1028" t="s">
        <v>88</v>
      </c>
      <c r="BD1028" t="s">
        <v>88</v>
      </c>
      <c r="BE1028" t="s">
        <v>88</v>
      </c>
    </row>
    <row r="1029" spans="1:57">
      <c r="A1029" t="s">
        <v>2232</v>
      </c>
      <c r="B1029" t="s">
        <v>80</v>
      </c>
      <c r="C1029" t="s">
        <v>2079</v>
      </c>
      <c r="D1029" t="s">
        <v>82</v>
      </c>
      <c r="E1029" s="2" t="str">
        <f>HYPERLINK("capsilon://?command=openfolder&amp;siteaddress=FAM.docvelocity-na8.net&amp;folderid=FXA5E86114-2B7A-2839-3F53-82929DE6983E","FX21115421")</f>
        <v>FX21115421</v>
      </c>
      <c r="F1029" t="s">
        <v>19</v>
      </c>
      <c r="G1029" t="s">
        <v>19</v>
      </c>
      <c r="H1029" t="s">
        <v>83</v>
      </c>
      <c r="I1029" t="s">
        <v>2233</v>
      </c>
      <c r="J1029">
        <v>109</v>
      </c>
      <c r="K1029" t="s">
        <v>85</v>
      </c>
      <c r="L1029" t="s">
        <v>86</v>
      </c>
      <c r="M1029" t="s">
        <v>87</v>
      </c>
      <c r="N1029">
        <v>2</v>
      </c>
      <c r="O1029" s="1">
        <v>44511.531817129631</v>
      </c>
      <c r="P1029" s="1">
        <v>44511.645983796298</v>
      </c>
      <c r="Q1029">
        <v>9377</v>
      </c>
      <c r="R1029">
        <v>487</v>
      </c>
      <c r="S1029" t="b">
        <v>0</v>
      </c>
      <c r="T1029" t="s">
        <v>88</v>
      </c>
      <c r="U1029" t="b">
        <v>0</v>
      </c>
      <c r="V1029" t="s">
        <v>1625</v>
      </c>
      <c r="W1029" s="1">
        <v>44511.539884259262</v>
      </c>
      <c r="X1029">
        <v>177</v>
      </c>
      <c r="Y1029">
        <v>94</v>
      </c>
      <c r="Z1029">
        <v>0</v>
      </c>
      <c r="AA1029">
        <v>94</v>
      </c>
      <c r="AB1029">
        <v>0</v>
      </c>
      <c r="AC1029">
        <v>9</v>
      </c>
      <c r="AD1029">
        <v>15</v>
      </c>
      <c r="AE1029">
        <v>0</v>
      </c>
      <c r="AF1029">
        <v>0</v>
      </c>
      <c r="AG1029">
        <v>0</v>
      </c>
      <c r="AH1029" t="s">
        <v>106</v>
      </c>
      <c r="AI1029" s="1">
        <v>44511.645983796298</v>
      </c>
      <c r="AJ1029">
        <v>310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15</v>
      </c>
      <c r="AQ1029">
        <v>0</v>
      </c>
      <c r="AR1029">
        <v>0</v>
      </c>
      <c r="AS1029">
        <v>0</v>
      </c>
      <c r="AT1029" t="s">
        <v>88</v>
      </c>
      <c r="AU1029" t="s">
        <v>88</v>
      </c>
      <c r="AV1029" t="s">
        <v>88</v>
      </c>
      <c r="AW1029" t="s">
        <v>88</v>
      </c>
      <c r="AX1029" t="s">
        <v>88</v>
      </c>
      <c r="AY1029" t="s">
        <v>88</v>
      </c>
      <c r="AZ1029" t="s">
        <v>88</v>
      </c>
      <c r="BA1029" t="s">
        <v>88</v>
      </c>
      <c r="BB1029" t="s">
        <v>88</v>
      </c>
      <c r="BC1029" t="s">
        <v>88</v>
      </c>
      <c r="BD1029" t="s">
        <v>88</v>
      </c>
      <c r="BE1029" t="s">
        <v>88</v>
      </c>
    </row>
    <row r="1030" spans="1:57">
      <c r="A1030" t="s">
        <v>2234</v>
      </c>
      <c r="B1030" t="s">
        <v>80</v>
      </c>
      <c r="C1030" t="s">
        <v>2079</v>
      </c>
      <c r="D1030" t="s">
        <v>82</v>
      </c>
      <c r="E1030" s="2" t="str">
        <f>HYPERLINK("capsilon://?command=openfolder&amp;siteaddress=FAM.docvelocity-na8.net&amp;folderid=FXA5E86114-2B7A-2839-3F53-82929DE6983E","FX21115421")</f>
        <v>FX21115421</v>
      </c>
      <c r="F1030" t="s">
        <v>19</v>
      </c>
      <c r="G1030" t="s">
        <v>19</v>
      </c>
      <c r="H1030" t="s">
        <v>83</v>
      </c>
      <c r="I1030" t="s">
        <v>2235</v>
      </c>
      <c r="J1030">
        <v>114</v>
      </c>
      <c r="K1030" t="s">
        <v>85</v>
      </c>
      <c r="L1030" t="s">
        <v>86</v>
      </c>
      <c r="M1030" t="s">
        <v>87</v>
      </c>
      <c r="N1030">
        <v>2</v>
      </c>
      <c r="O1030" s="1">
        <v>44511.53193287037</v>
      </c>
      <c r="P1030" s="1">
        <v>44511.667534722219</v>
      </c>
      <c r="Q1030">
        <v>10781</v>
      </c>
      <c r="R1030">
        <v>935</v>
      </c>
      <c r="S1030" t="b">
        <v>0</v>
      </c>
      <c r="T1030" t="s">
        <v>88</v>
      </c>
      <c r="U1030" t="b">
        <v>0</v>
      </c>
      <c r="V1030" t="s">
        <v>186</v>
      </c>
      <c r="W1030" s="1">
        <v>44511.543032407404</v>
      </c>
      <c r="X1030">
        <v>324</v>
      </c>
      <c r="Y1030">
        <v>89</v>
      </c>
      <c r="Z1030">
        <v>0</v>
      </c>
      <c r="AA1030">
        <v>89</v>
      </c>
      <c r="AB1030">
        <v>0</v>
      </c>
      <c r="AC1030">
        <v>4</v>
      </c>
      <c r="AD1030">
        <v>25</v>
      </c>
      <c r="AE1030">
        <v>0</v>
      </c>
      <c r="AF1030">
        <v>0</v>
      </c>
      <c r="AG1030">
        <v>0</v>
      </c>
      <c r="AH1030" t="s">
        <v>606</v>
      </c>
      <c r="AI1030" s="1">
        <v>44511.667534722219</v>
      </c>
      <c r="AJ1030">
        <v>561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25</v>
      </c>
      <c r="AQ1030">
        <v>0</v>
      </c>
      <c r="AR1030">
        <v>0</v>
      </c>
      <c r="AS1030">
        <v>0</v>
      </c>
      <c r="AT1030" t="s">
        <v>88</v>
      </c>
      <c r="AU1030" t="s">
        <v>88</v>
      </c>
      <c r="AV1030" t="s">
        <v>88</v>
      </c>
      <c r="AW1030" t="s">
        <v>88</v>
      </c>
      <c r="AX1030" t="s">
        <v>88</v>
      </c>
      <c r="AY1030" t="s">
        <v>88</v>
      </c>
      <c r="AZ1030" t="s">
        <v>88</v>
      </c>
      <c r="BA1030" t="s">
        <v>88</v>
      </c>
      <c r="BB1030" t="s">
        <v>88</v>
      </c>
      <c r="BC1030" t="s">
        <v>88</v>
      </c>
      <c r="BD1030" t="s">
        <v>88</v>
      </c>
      <c r="BE1030" t="s">
        <v>88</v>
      </c>
    </row>
    <row r="1031" spans="1:57">
      <c r="A1031" t="s">
        <v>2236</v>
      </c>
      <c r="B1031" t="s">
        <v>80</v>
      </c>
      <c r="C1031" t="s">
        <v>2237</v>
      </c>
      <c r="D1031" t="s">
        <v>82</v>
      </c>
      <c r="E1031" s="2" t="str">
        <f>HYPERLINK("capsilon://?command=openfolder&amp;siteaddress=FAM.docvelocity-na8.net&amp;folderid=FXF2F2197F-C14E-7E92-9068-2C52F3EEE270","FX21114185")</f>
        <v>FX21114185</v>
      </c>
      <c r="F1031" t="s">
        <v>19</v>
      </c>
      <c r="G1031" t="s">
        <v>19</v>
      </c>
      <c r="H1031" t="s">
        <v>83</v>
      </c>
      <c r="I1031" t="s">
        <v>2238</v>
      </c>
      <c r="J1031">
        <v>141</v>
      </c>
      <c r="K1031" t="s">
        <v>85</v>
      </c>
      <c r="L1031" t="s">
        <v>86</v>
      </c>
      <c r="M1031" t="s">
        <v>87</v>
      </c>
      <c r="N1031">
        <v>1</v>
      </c>
      <c r="O1031" s="1">
        <v>44511.536828703705</v>
      </c>
      <c r="P1031" s="1">
        <v>44511.72283564815</v>
      </c>
      <c r="Q1031">
        <v>15790</v>
      </c>
      <c r="R1031">
        <v>281</v>
      </c>
      <c r="S1031" t="b">
        <v>0</v>
      </c>
      <c r="T1031" t="s">
        <v>88</v>
      </c>
      <c r="U1031" t="b">
        <v>0</v>
      </c>
      <c r="V1031" t="s">
        <v>94</v>
      </c>
      <c r="W1031" s="1">
        <v>44511.72283564815</v>
      </c>
      <c r="X1031">
        <v>180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141</v>
      </c>
      <c r="AE1031">
        <v>136</v>
      </c>
      <c r="AF1031">
        <v>0</v>
      </c>
      <c r="AG1031">
        <v>3</v>
      </c>
      <c r="AH1031" t="s">
        <v>88</v>
      </c>
      <c r="AI1031" t="s">
        <v>88</v>
      </c>
      <c r="AJ1031" t="s">
        <v>88</v>
      </c>
      <c r="AK1031" t="s">
        <v>88</v>
      </c>
      <c r="AL1031" t="s">
        <v>88</v>
      </c>
      <c r="AM1031" t="s">
        <v>88</v>
      </c>
      <c r="AN1031" t="s">
        <v>88</v>
      </c>
      <c r="AO1031" t="s">
        <v>88</v>
      </c>
      <c r="AP1031" t="s">
        <v>88</v>
      </c>
      <c r="AQ1031" t="s">
        <v>88</v>
      </c>
      <c r="AR1031" t="s">
        <v>88</v>
      </c>
      <c r="AS1031" t="s">
        <v>88</v>
      </c>
      <c r="AT1031" t="s">
        <v>88</v>
      </c>
      <c r="AU1031" t="s">
        <v>88</v>
      </c>
      <c r="AV1031" t="s">
        <v>88</v>
      </c>
      <c r="AW1031" t="s">
        <v>88</v>
      </c>
      <c r="AX1031" t="s">
        <v>88</v>
      </c>
      <c r="AY1031" t="s">
        <v>88</v>
      </c>
      <c r="AZ1031" t="s">
        <v>88</v>
      </c>
      <c r="BA1031" t="s">
        <v>88</v>
      </c>
      <c r="BB1031" t="s">
        <v>88</v>
      </c>
      <c r="BC1031" t="s">
        <v>88</v>
      </c>
      <c r="BD1031" t="s">
        <v>88</v>
      </c>
      <c r="BE1031" t="s">
        <v>88</v>
      </c>
    </row>
    <row r="1032" spans="1:57">
      <c r="A1032" t="s">
        <v>2239</v>
      </c>
      <c r="B1032" t="s">
        <v>80</v>
      </c>
      <c r="C1032" t="s">
        <v>2237</v>
      </c>
      <c r="D1032" t="s">
        <v>82</v>
      </c>
      <c r="E1032" s="2" t="str">
        <f>HYPERLINK("capsilon://?command=openfolder&amp;siteaddress=FAM.docvelocity-na8.net&amp;folderid=FXF2F2197F-C14E-7E92-9068-2C52F3EEE270","FX21114185")</f>
        <v>FX21114185</v>
      </c>
      <c r="F1032" t="s">
        <v>19</v>
      </c>
      <c r="G1032" t="s">
        <v>19</v>
      </c>
      <c r="H1032" t="s">
        <v>83</v>
      </c>
      <c r="I1032" t="s">
        <v>2240</v>
      </c>
      <c r="J1032">
        <v>28</v>
      </c>
      <c r="K1032" t="s">
        <v>85</v>
      </c>
      <c r="L1032" t="s">
        <v>86</v>
      </c>
      <c r="M1032" t="s">
        <v>87</v>
      </c>
      <c r="N1032">
        <v>2</v>
      </c>
      <c r="O1032" s="1">
        <v>44511.537731481483</v>
      </c>
      <c r="P1032" s="1">
        <v>44511.671435185184</v>
      </c>
      <c r="Q1032">
        <v>11160</v>
      </c>
      <c r="R1032">
        <v>392</v>
      </c>
      <c r="S1032" t="b">
        <v>0</v>
      </c>
      <c r="T1032" t="s">
        <v>88</v>
      </c>
      <c r="U1032" t="b">
        <v>0</v>
      </c>
      <c r="V1032" t="s">
        <v>1625</v>
      </c>
      <c r="W1032" s="1">
        <v>44511.54109953704</v>
      </c>
      <c r="X1032">
        <v>56</v>
      </c>
      <c r="Y1032">
        <v>21</v>
      </c>
      <c r="Z1032">
        <v>0</v>
      </c>
      <c r="AA1032">
        <v>21</v>
      </c>
      <c r="AB1032">
        <v>0</v>
      </c>
      <c r="AC1032">
        <v>0</v>
      </c>
      <c r="AD1032">
        <v>7</v>
      </c>
      <c r="AE1032">
        <v>0</v>
      </c>
      <c r="AF1032">
        <v>0</v>
      </c>
      <c r="AG1032">
        <v>0</v>
      </c>
      <c r="AH1032" t="s">
        <v>606</v>
      </c>
      <c r="AI1032" s="1">
        <v>44511.671435185184</v>
      </c>
      <c r="AJ1032">
        <v>336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7</v>
      </c>
      <c r="AQ1032">
        <v>0</v>
      </c>
      <c r="AR1032">
        <v>0</v>
      </c>
      <c r="AS1032">
        <v>0</v>
      </c>
      <c r="AT1032" t="s">
        <v>88</v>
      </c>
      <c r="AU1032" t="s">
        <v>88</v>
      </c>
      <c r="AV1032" t="s">
        <v>88</v>
      </c>
      <c r="AW1032" t="s">
        <v>88</v>
      </c>
      <c r="AX1032" t="s">
        <v>88</v>
      </c>
      <c r="AY1032" t="s">
        <v>88</v>
      </c>
      <c r="AZ1032" t="s">
        <v>88</v>
      </c>
      <c r="BA1032" t="s">
        <v>88</v>
      </c>
      <c r="BB1032" t="s">
        <v>88</v>
      </c>
      <c r="BC1032" t="s">
        <v>88</v>
      </c>
      <c r="BD1032" t="s">
        <v>88</v>
      </c>
      <c r="BE1032" t="s">
        <v>88</v>
      </c>
    </row>
    <row r="1033" spans="1:57">
      <c r="A1033" t="s">
        <v>2241</v>
      </c>
      <c r="B1033" t="s">
        <v>80</v>
      </c>
      <c r="C1033" t="s">
        <v>2242</v>
      </c>
      <c r="D1033" t="s">
        <v>82</v>
      </c>
      <c r="E1033" s="2" t="str">
        <f>HYPERLINK("capsilon://?command=openfolder&amp;siteaddress=FAM.docvelocity-na8.net&amp;folderid=FX0CB864FD-43E0-7CB0-5D07-7C1FB794355A","FX211011356")</f>
        <v>FX211011356</v>
      </c>
      <c r="F1033" t="s">
        <v>19</v>
      </c>
      <c r="G1033" t="s">
        <v>19</v>
      </c>
      <c r="H1033" t="s">
        <v>83</v>
      </c>
      <c r="I1033" t="s">
        <v>2243</v>
      </c>
      <c r="J1033">
        <v>51</v>
      </c>
      <c r="K1033" t="s">
        <v>85</v>
      </c>
      <c r="L1033" t="s">
        <v>86</v>
      </c>
      <c r="M1033" t="s">
        <v>87</v>
      </c>
      <c r="N1033">
        <v>2</v>
      </c>
      <c r="O1033" s="1">
        <v>44501.424224537041</v>
      </c>
      <c r="P1033" s="1">
        <v>44501.561516203707</v>
      </c>
      <c r="Q1033">
        <v>10856</v>
      </c>
      <c r="R1033">
        <v>1006</v>
      </c>
      <c r="S1033" t="b">
        <v>0</v>
      </c>
      <c r="T1033" t="s">
        <v>88</v>
      </c>
      <c r="U1033" t="b">
        <v>0</v>
      </c>
      <c r="V1033" t="s">
        <v>98</v>
      </c>
      <c r="W1033" s="1">
        <v>44501.451527777775</v>
      </c>
      <c r="X1033">
        <v>683</v>
      </c>
      <c r="Y1033">
        <v>59</v>
      </c>
      <c r="Z1033">
        <v>0</v>
      </c>
      <c r="AA1033">
        <v>59</v>
      </c>
      <c r="AB1033">
        <v>0</v>
      </c>
      <c r="AC1033">
        <v>40</v>
      </c>
      <c r="AD1033">
        <v>-8</v>
      </c>
      <c r="AE1033">
        <v>0</v>
      </c>
      <c r="AF1033">
        <v>0</v>
      </c>
      <c r="AG1033">
        <v>0</v>
      </c>
      <c r="AH1033" t="s">
        <v>118</v>
      </c>
      <c r="AI1033" s="1">
        <v>44501.561516203707</v>
      </c>
      <c r="AJ1033">
        <v>315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-8</v>
      </c>
      <c r="AQ1033">
        <v>0</v>
      </c>
      <c r="AR1033">
        <v>0</v>
      </c>
      <c r="AS1033">
        <v>0</v>
      </c>
      <c r="AT1033" t="s">
        <v>88</v>
      </c>
      <c r="AU1033" t="s">
        <v>88</v>
      </c>
      <c r="AV1033" t="s">
        <v>88</v>
      </c>
      <c r="AW1033" t="s">
        <v>88</v>
      </c>
      <c r="AX1033" t="s">
        <v>88</v>
      </c>
      <c r="AY1033" t="s">
        <v>88</v>
      </c>
      <c r="AZ1033" t="s">
        <v>88</v>
      </c>
      <c r="BA1033" t="s">
        <v>88</v>
      </c>
      <c r="BB1033" t="s">
        <v>88</v>
      </c>
      <c r="BC1033" t="s">
        <v>88</v>
      </c>
      <c r="BD1033" t="s">
        <v>88</v>
      </c>
      <c r="BE1033" t="s">
        <v>88</v>
      </c>
    </row>
    <row r="1034" spans="1:57">
      <c r="A1034" t="s">
        <v>2244</v>
      </c>
      <c r="B1034" t="s">
        <v>80</v>
      </c>
      <c r="C1034" t="s">
        <v>2242</v>
      </c>
      <c r="D1034" t="s">
        <v>82</v>
      </c>
      <c r="E1034" s="2" t="str">
        <f>HYPERLINK("capsilon://?command=openfolder&amp;siteaddress=FAM.docvelocity-na8.net&amp;folderid=FX0CB864FD-43E0-7CB0-5D07-7C1FB794355A","FX211011356")</f>
        <v>FX211011356</v>
      </c>
      <c r="F1034" t="s">
        <v>19</v>
      </c>
      <c r="G1034" t="s">
        <v>19</v>
      </c>
      <c r="H1034" t="s">
        <v>83</v>
      </c>
      <c r="I1034" t="s">
        <v>2245</v>
      </c>
      <c r="J1034">
        <v>51</v>
      </c>
      <c r="K1034" t="s">
        <v>85</v>
      </c>
      <c r="L1034" t="s">
        <v>86</v>
      </c>
      <c r="M1034" t="s">
        <v>87</v>
      </c>
      <c r="N1034">
        <v>2</v>
      </c>
      <c r="O1034" s="1">
        <v>44501.424328703702</v>
      </c>
      <c r="P1034" s="1">
        <v>44501.563090277778</v>
      </c>
      <c r="Q1034">
        <v>10826</v>
      </c>
      <c r="R1034">
        <v>1163</v>
      </c>
      <c r="S1034" t="b">
        <v>0</v>
      </c>
      <c r="T1034" t="s">
        <v>88</v>
      </c>
      <c r="U1034" t="b">
        <v>0</v>
      </c>
      <c r="V1034" t="s">
        <v>284</v>
      </c>
      <c r="W1034" s="1">
        <v>44501.455648148149</v>
      </c>
      <c r="X1034">
        <v>996</v>
      </c>
      <c r="Y1034">
        <v>53</v>
      </c>
      <c r="Z1034">
        <v>0</v>
      </c>
      <c r="AA1034">
        <v>53</v>
      </c>
      <c r="AB1034">
        <v>0</v>
      </c>
      <c r="AC1034">
        <v>34</v>
      </c>
      <c r="AD1034">
        <v>-2</v>
      </c>
      <c r="AE1034">
        <v>0</v>
      </c>
      <c r="AF1034">
        <v>0</v>
      </c>
      <c r="AG1034">
        <v>0</v>
      </c>
      <c r="AH1034" t="s">
        <v>118</v>
      </c>
      <c r="AI1034" s="1">
        <v>44501.563090277778</v>
      </c>
      <c r="AJ1034">
        <v>135</v>
      </c>
      <c r="AK1034">
        <v>1</v>
      </c>
      <c r="AL1034">
        <v>0</v>
      </c>
      <c r="AM1034">
        <v>1</v>
      </c>
      <c r="AN1034">
        <v>0</v>
      </c>
      <c r="AO1034">
        <v>1</v>
      </c>
      <c r="AP1034">
        <v>-3</v>
      </c>
      <c r="AQ1034">
        <v>0</v>
      </c>
      <c r="AR1034">
        <v>0</v>
      </c>
      <c r="AS1034">
        <v>0</v>
      </c>
      <c r="AT1034" t="s">
        <v>88</v>
      </c>
      <c r="AU1034" t="s">
        <v>88</v>
      </c>
      <c r="AV1034" t="s">
        <v>88</v>
      </c>
      <c r="AW1034" t="s">
        <v>88</v>
      </c>
      <c r="AX1034" t="s">
        <v>88</v>
      </c>
      <c r="AY1034" t="s">
        <v>88</v>
      </c>
      <c r="AZ1034" t="s">
        <v>88</v>
      </c>
      <c r="BA1034" t="s">
        <v>88</v>
      </c>
      <c r="BB1034" t="s">
        <v>88</v>
      </c>
      <c r="BC1034" t="s">
        <v>88</v>
      </c>
      <c r="BD1034" t="s">
        <v>88</v>
      </c>
      <c r="BE1034" t="s">
        <v>88</v>
      </c>
    </row>
    <row r="1035" spans="1:57">
      <c r="A1035" t="s">
        <v>2246</v>
      </c>
      <c r="B1035" t="s">
        <v>80</v>
      </c>
      <c r="C1035" t="s">
        <v>2247</v>
      </c>
      <c r="D1035" t="s">
        <v>82</v>
      </c>
      <c r="E1035" s="2" t="str">
        <f>HYPERLINK("capsilon://?command=openfolder&amp;siteaddress=FAM.docvelocity-na8.net&amp;folderid=FX5990E67D-05D1-B853-DFD3-1AFA749FE16F","FX21115235")</f>
        <v>FX21115235</v>
      </c>
      <c r="F1035" t="s">
        <v>19</v>
      </c>
      <c r="G1035" t="s">
        <v>19</v>
      </c>
      <c r="H1035" t="s">
        <v>83</v>
      </c>
      <c r="I1035" t="s">
        <v>2248</v>
      </c>
      <c r="J1035">
        <v>627</v>
      </c>
      <c r="K1035" t="s">
        <v>85</v>
      </c>
      <c r="L1035" t="s">
        <v>86</v>
      </c>
      <c r="M1035" t="s">
        <v>87</v>
      </c>
      <c r="N1035">
        <v>2</v>
      </c>
      <c r="O1035" s="1">
        <v>44511.559421296297</v>
      </c>
      <c r="P1035" s="1">
        <v>44511.703344907408</v>
      </c>
      <c r="Q1035">
        <v>3414</v>
      </c>
      <c r="R1035">
        <v>9021</v>
      </c>
      <c r="S1035" t="b">
        <v>0</v>
      </c>
      <c r="T1035" t="s">
        <v>88</v>
      </c>
      <c r="U1035" t="b">
        <v>0</v>
      </c>
      <c r="V1035" t="s">
        <v>186</v>
      </c>
      <c r="W1035" s="1">
        <v>44511.670370370368</v>
      </c>
      <c r="X1035">
        <v>6162</v>
      </c>
      <c r="Y1035">
        <v>465</v>
      </c>
      <c r="Z1035">
        <v>0</v>
      </c>
      <c r="AA1035">
        <v>465</v>
      </c>
      <c r="AB1035">
        <v>104</v>
      </c>
      <c r="AC1035">
        <v>207</v>
      </c>
      <c r="AD1035">
        <v>162</v>
      </c>
      <c r="AE1035">
        <v>0</v>
      </c>
      <c r="AF1035">
        <v>0</v>
      </c>
      <c r="AG1035">
        <v>0</v>
      </c>
      <c r="AH1035" t="s">
        <v>606</v>
      </c>
      <c r="AI1035" s="1">
        <v>44511.703344907408</v>
      </c>
      <c r="AJ1035">
        <v>2757</v>
      </c>
      <c r="AK1035">
        <v>2</v>
      </c>
      <c r="AL1035">
        <v>0</v>
      </c>
      <c r="AM1035">
        <v>2</v>
      </c>
      <c r="AN1035">
        <v>52</v>
      </c>
      <c r="AO1035">
        <v>2</v>
      </c>
      <c r="AP1035">
        <v>160</v>
      </c>
      <c r="AQ1035">
        <v>0</v>
      </c>
      <c r="AR1035">
        <v>0</v>
      </c>
      <c r="AS1035">
        <v>0</v>
      </c>
      <c r="AT1035" t="s">
        <v>88</v>
      </c>
      <c r="AU1035" t="s">
        <v>88</v>
      </c>
      <c r="AV1035" t="s">
        <v>88</v>
      </c>
      <c r="AW1035" t="s">
        <v>88</v>
      </c>
      <c r="AX1035" t="s">
        <v>88</v>
      </c>
      <c r="AY1035" t="s">
        <v>88</v>
      </c>
      <c r="AZ1035" t="s">
        <v>88</v>
      </c>
      <c r="BA1035" t="s">
        <v>88</v>
      </c>
      <c r="BB1035" t="s">
        <v>88</v>
      </c>
      <c r="BC1035" t="s">
        <v>88</v>
      </c>
      <c r="BD1035" t="s">
        <v>88</v>
      </c>
      <c r="BE1035" t="s">
        <v>88</v>
      </c>
    </row>
    <row r="1036" spans="1:57">
      <c r="A1036" t="s">
        <v>2249</v>
      </c>
      <c r="B1036" t="s">
        <v>80</v>
      </c>
      <c r="C1036" t="s">
        <v>2195</v>
      </c>
      <c r="D1036" t="s">
        <v>82</v>
      </c>
      <c r="E1036" s="2" t="str">
        <f>HYPERLINK("capsilon://?command=openfolder&amp;siteaddress=FAM.docvelocity-na8.net&amp;folderid=FXDCEFA430-D208-E32E-391A-2991CEB52CC8","FX21114958")</f>
        <v>FX21114958</v>
      </c>
      <c r="F1036" t="s">
        <v>19</v>
      </c>
      <c r="G1036" t="s">
        <v>19</v>
      </c>
      <c r="H1036" t="s">
        <v>83</v>
      </c>
      <c r="I1036" t="s">
        <v>2250</v>
      </c>
      <c r="J1036">
        <v>28</v>
      </c>
      <c r="K1036" t="s">
        <v>85</v>
      </c>
      <c r="L1036" t="s">
        <v>86</v>
      </c>
      <c r="M1036" t="s">
        <v>87</v>
      </c>
      <c r="N1036">
        <v>1</v>
      </c>
      <c r="O1036" s="1">
        <v>44511.566400462965</v>
      </c>
      <c r="P1036" s="1">
        <v>44511.724953703706</v>
      </c>
      <c r="Q1036">
        <v>13459</v>
      </c>
      <c r="R1036">
        <v>240</v>
      </c>
      <c r="S1036" t="b">
        <v>0</v>
      </c>
      <c r="T1036" t="s">
        <v>88</v>
      </c>
      <c r="U1036" t="b">
        <v>0</v>
      </c>
      <c r="V1036" t="s">
        <v>94</v>
      </c>
      <c r="W1036" s="1">
        <v>44511.724953703706</v>
      </c>
      <c r="X1036">
        <v>149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28</v>
      </c>
      <c r="AE1036">
        <v>21</v>
      </c>
      <c r="AF1036">
        <v>0</v>
      </c>
      <c r="AG1036">
        <v>2</v>
      </c>
      <c r="AH1036" t="s">
        <v>88</v>
      </c>
      <c r="AI1036" t="s">
        <v>88</v>
      </c>
      <c r="AJ1036" t="s">
        <v>88</v>
      </c>
      <c r="AK1036" t="s">
        <v>88</v>
      </c>
      <c r="AL1036" t="s">
        <v>88</v>
      </c>
      <c r="AM1036" t="s">
        <v>88</v>
      </c>
      <c r="AN1036" t="s">
        <v>88</v>
      </c>
      <c r="AO1036" t="s">
        <v>88</v>
      </c>
      <c r="AP1036" t="s">
        <v>88</v>
      </c>
      <c r="AQ1036" t="s">
        <v>88</v>
      </c>
      <c r="AR1036" t="s">
        <v>88</v>
      </c>
      <c r="AS1036" t="s">
        <v>88</v>
      </c>
      <c r="AT1036" t="s">
        <v>88</v>
      </c>
      <c r="AU1036" t="s">
        <v>88</v>
      </c>
      <c r="AV1036" t="s">
        <v>88</v>
      </c>
      <c r="AW1036" t="s">
        <v>88</v>
      </c>
      <c r="AX1036" t="s">
        <v>88</v>
      </c>
      <c r="AY1036" t="s">
        <v>88</v>
      </c>
      <c r="AZ1036" t="s">
        <v>88</v>
      </c>
      <c r="BA1036" t="s">
        <v>88</v>
      </c>
      <c r="BB1036" t="s">
        <v>88</v>
      </c>
      <c r="BC1036" t="s">
        <v>88</v>
      </c>
      <c r="BD1036" t="s">
        <v>88</v>
      </c>
      <c r="BE1036" t="s">
        <v>88</v>
      </c>
    </row>
    <row r="1037" spans="1:57">
      <c r="A1037" t="s">
        <v>2251</v>
      </c>
      <c r="B1037" t="s">
        <v>80</v>
      </c>
      <c r="C1037" t="s">
        <v>2195</v>
      </c>
      <c r="D1037" t="s">
        <v>82</v>
      </c>
      <c r="E1037" s="2" t="str">
        <f>HYPERLINK("capsilon://?command=openfolder&amp;siteaddress=FAM.docvelocity-na8.net&amp;folderid=FXDCEFA430-D208-E32E-391A-2991CEB52CC8","FX21114958")</f>
        <v>FX21114958</v>
      </c>
      <c r="F1037" t="s">
        <v>19</v>
      </c>
      <c r="G1037" t="s">
        <v>19</v>
      </c>
      <c r="H1037" t="s">
        <v>83</v>
      </c>
      <c r="I1037" t="s">
        <v>2252</v>
      </c>
      <c r="J1037">
        <v>28</v>
      </c>
      <c r="K1037" t="s">
        <v>85</v>
      </c>
      <c r="L1037" t="s">
        <v>86</v>
      </c>
      <c r="M1037" t="s">
        <v>87</v>
      </c>
      <c r="N1037">
        <v>1</v>
      </c>
      <c r="O1037" s="1">
        <v>44511.566608796296</v>
      </c>
      <c r="P1037" s="1">
        <v>44511.726875</v>
      </c>
      <c r="Q1037">
        <v>13662</v>
      </c>
      <c r="R1037">
        <v>185</v>
      </c>
      <c r="S1037" t="b">
        <v>0</v>
      </c>
      <c r="T1037" t="s">
        <v>88</v>
      </c>
      <c r="U1037" t="b">
        <v>0</v>
      </c>
      <c r="V1037" t="s">
        <v>94</v>
      </c>
      <c r="W1037" s="1">
        <v>44511.726875</v>
      </c>
      <c r="X1037">
        <v>143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28</v>
      </c>
      <c r="AE1037">
        <v>21</v>
      </c>
      <c r="AF1037">
        <v>0</v>
      </c>
      <c r="AG1037">
        <v>2</v>
      </c>
      <c r="AH1037" t="s">
        <v>88</v>
      </c>
      <c r="AI1037" t="s">
        <v>88</v>
      </c>
      <c r="AJ1037" t="s">
        <v>88</v>
      </c>
      <c r="AK1037" t="s">
        <v>88</v>
      </c>
      <c r="AL1037" t="s">
        <v>88</v>
      </c>
      <c r="AM1037" t="s">
        <v>88</v>
      </c>
      <c r="AN1037" t="s">
        <v>88</v>
      </c>
      <c r="AO1037" t="s">
        <v>88</v>
      </c>
      <c r="AP1037" t="s">
        <v>88</v>
      </c>
      <c r="AQ1037" t="s">
        <v>88</v>
      </c>
      <c r="AR1037" t="s">
        <v>88</v>
      </c>
      <c r="AS1037" t="s">
        <v>88</v>
      </c>
      <c r="AT1037" t="s">
        <v>88</v>
      </c>
      <c r="AU1037" t="s">
        <v>88</v>
      </c>
      <c r="AV1037" t="s">
        <v>88</v>
      </c>
      <c r="AW1037" t="s">
        <v>88</v>
      </c>
      <c r="AX1037" t="s">
        <v>88</v>
      </c>
      <c r="AY1037" t="s">
        <v>88</v>
      </c>
      <c r="AZ1037" t="s">
        <v>88</v>
      </c>
      <c r="BA1037" t="s">
        <v>88</v>
      </c>
      <c r="BB1037" t="s">
        <v>88</v>
      </c>
      <c r="BC1037" t="s">
        <v>88</v>
      </c>
      <c r="BD1037" t="s">
        <v>88</v>
      </c>
      <c r="BE1037" t="s">
        <v>88</v>
      </c>
    </row>
    <row r="1038" spans="1:57">
      <c r="A1038" t="s">
        <v>2253</v>
      </c>
      <c r="B1038" t="s">
        <v>80</v>
      </c>
      <c r="C1038" t="s">
        <v>2068</v>
      </c>
      <c r="D1038" t="s">
        <v>82</v>
      </c>
      <c r="E1038" s="2" t="str">
        <f>HYPERLINK("capsilon://?command=openfolder&amp;siteaddress=FAM.docvelocity-na8.net&amp;folderid=FXCF764062-A029-3BC0-13FF-A7DEEC54CB0E","FX21114649")</f>
        <v>FX21114649</v>
      </c>
      <c r="F1038" t="s">
        <v>19</v>
      </c>
      <c r="G1038" t="s">
        <v>19</v>
      </c>
      <c r="H1038" t="s">
        <v>83</v>
      </c>
      <c r="I1038" t="s">
        <v>2254</v>
      </c>
      <c r="J1038">
        <v>28</v>
      </c>
      <c r="K1038" t="s">
        <v>85</v>
      </c>
      <c r="L1038" t="s">
        <v>86</v>
      </c>
      <c r="M1038" t="s">
        <v>87</v>
      </c>
      <c r="N1038">
        <v>2</v>
      </c>
      <c r="O1038" s="1">
        <v>44511.570567129631</v>
      </c>
      <c r="P1038" s="1">
        <v>44512.349317129629</v>
      </c>
      <c r="Q1038">
        <v>66874</v>
      </c>
      <c r="R1038">
        <v>410</v>
      </c>
      <c r="S1038" t="b">
        <v>0</v>
      </c>
      <c r="T1038" t="s">
        <v>88</v>
      </c>
      <c r="U1038" t="b">
        <v>0</v>
      </c>
      <c r="V1038" t="s">
        <v>123</v>
      </c>
      <c r="W1038" s="1">
        <v>44511.611562500002</v>
      </c>
      <c r="X1038">
        <v>126</v>
      </c>
      <c r="Y1038">
        <v>21</v>
      </c>
      <c r="Z1038">
        <v>0</v>
      </c>
      <c r="AA1038">
        <v>21</v>
      </c>
      <c r="AB1038">
        <v>0</v>
      </c>
      <c r="AC1038">
        <v>3</v>
      </c>
      <c r="AD1038">
        <v>7</v>
      </c>
      <c r="AE1038">
        <v>0</v>
      </c>
      <c r="AF1038">
        <v>0</v>
      </c>
      <c r="AG1038">
        <v>0</v>
      </c>
      <c r="AH1038" t="s">
        <v>90</v>
      </c>
      <c r="AI1038" s="1">
        <v>44512.349317129629</v>
      </c>
      <c r="AJ1038">
        <v>284</v>
      </c>
      <c r="AK1038">
        <v>1</v>
      </c>
      <c r="AL1038">
        <v>0</v>
      </c>
      <c r="AM1038">
        <v>1</v>
      </c>
      <c r="AN1038">
        <v>0</v>
      </c>
      <c r="AO1038">
        <v>1</v>
      </c>
      <c r="AP1038">
        <v>6</v>
      </c>
      <c r="AQ1038">
        <v>0</v>
      </c>
      <c r="AR1038">
        <v>0</v>
      </c>
      <c r="AS1038">
        <v>0</v>
      </c>
      <c r="AT1038" t="s">
        <v>88</v>
      </c>
      <c r="AU1038" t="s">
        <v>88</v>
      </c>
      <c r="AV1038" t="s">
        <v>88</v>
      </c>
      <c r="AW1038" t="s">
        <v>88</v>
      </c>
      <c r="AX1038" t="s">
        <v>88</v>
      </c>
      <c r="AY1038" t="s">
        <v>88</v>
      </c>
      <c r="AZ1038" t="s">
        <v>88</v>
      </c>
      <c r="BA1038" t="s">
        <v>88</v>
      </c>
      <c r="BB1038" t="s">
        <v>88</v>
      </c>
      <c r="BC1038" t="s">
        <v>88</v>
      </c>
      <c r="BD1038" t="s">
        <v>88</v>
      </c>
      <c r="BE1038" t="s">
        <v>88</v>
      </c>
    </row>
    <row r="1039" spans="1:57">
      <c r="A1039" t="s">
        <v>2255</v>
      </c>
      <c r="B1039" t="s">
        <v>80</v>
      </c>
      <c r="C1039" t="s">
        <v>2256</v>
      </c>
      <c r="D1039" t="s">
        <v>82</v>
      </c>
      <c r="E1039" s="2" t="str">
        <f>HYPERLINK("capsilon://?command=openfolder&amp;siteaddress=FAM.docvelocity-na8.net&amp;folderid=FX705F0334-6B1A-DD75-E744-742AE9E6E1B2","FX21115440")</f>
        <v>FX21115440</v>
      </c>
      <c r="F1039" t="s">
        <v>19</v>
      </c>
      <c r="G1039" t="s">
        <v>19</v>
      </c>
      <c r="H1039" t="s">
        <v>83</v>
      </c>
      <c r="I1039" t="s">
        <v>2257</v>
      </c>
      <c r="J1039">
        <v>190</v>
      </c>
      <c r="K1039" t="s">
        <v>85</v>
      </c>
      <c r="L1039" t="s">
        <v>86</v>
      </c>
      <c r="M1039" t="s">
        <v>87</v>
      </c>
      <c r="N1039">
        <v>1</v>
      </c>
      <c r="O1039" s="1">
        <v>44511.580185185187</v>
      </c>
      <c r="P1039" s="1">
        <v>44511.729363425926</v>
      </c>
      <c r="Q1039">
        <v>12682</v>
      </c>
      <c r="R1039">
        <v>207</v>
      </c>
      <c r="S1039" t="b">
        <v>0</v>
      </c>
      <c r="T1039" t="s">
        <v>88</v>
      </c>
      <c r="U1039" t="b">
        <v>0</v>
      </c>
      <c r="V1039" t="s">
        <v>94</v>
      </c>
      <c r="W1039" s="1">
        <v>44511.729363425926</v>
      </c>
      <c r="X1039">
        <v>169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190</v>
      </c>
      <c r="AE1039">
        <v>178</v>
      </c>
      <c r="AF1039">
        <v>0</v>
      </c>
      <c r="AG1039">
        <v>4</v>
      </c>
      <c r="AH1039" t="s">
        <v>88</v>
      </c>
      <c r="AI1039" t="s">
        <v>88</v>
      </c>
      <c r="AJ1039" t="s">
        <v>88</v>
      </c>
      <c r="AK1039" t="s">
        <v>88</v>
      </c>
      <c r="AL1039" t="s">
        <v>88</v>
      </c>
      <c r="AM1039" t="s">
        <v>88</v>
      </c>
      <c r="AN1039" t="s">
        <v>88</v>
      </c>
      <c r="AO1039" t="s">
        <v>88</v>
      </c>
      <c r="AP1039" t="s">
        <v>88</v>
      </c>
      <c r="AQ1039" t="s">
        <v>88</v>
      </c>
      <c r="AR1039" t="s">
        <v>88</v>
      </c>
      <c r="AS1039" t="s">
        <v>88</v>
      </c>
      <c r="AT1039" t="s">
        <v>88</v>
      </c>
      <c r="AU1039" t="s">
        <v>88</v>
      </c>
      <c r="AV1039" t="s">
        <v>88</v>
      </c>
      <c r="AW1039" t="s">
        <v>88</v>
      </c>
      <c r="AX1039" t="s">
        <v>88</v>
      </c>
      <c r="AY1039" t="s">
        <v>88</v>
      </c>
      <c r="AZ1039" t="s">
        <v>88</v>
      </c>
      <c r="BA1039" t="s">
        <v>88</v>
      </c>
      <c r="BB1039" t="s">
        <v>88</v>
      </c>
      <c r="BC1039" t="s">
        <v>88</v>
      </c>
      <c r="BD1039" t="s">
        <v>88</v>
      </c>
      <c r="BE1039" t="s">
        <v>88</v>
      </c>
    </row>
    <row r="1040" spans="1:57">
      <c r="A1040" t="s">
        <v>2258</v>
      </c>
      <c r="B1040" t="s">
        <v>80</v>
      </c>
      <c r="C1040" t="s">
        <v>2259</v>
      </c>
      <c r="D1040" t="s">
        <v>82</v>
      </c>
      <c r="E1040" s="2" t="str">
        <f>HYPERLINK("capsilon://?command=openfolder&amp;siteaddress=FAM.docvelocity-na8.net&amp;folderid=FX2E5EFE78-A294-E402-9437-932A8AEE2D71","FX21114667")</f>
        <v>FX21114667</v>
      </c>
      <c r="F1040" t="s">
        <v>19</v>
      </c>
      <c r="G1040" t="s">
        <v>19</v>
      </c>
      <c r="H1040" t="s">
        <v>83</v>
      </c>
      <c r="I1040" t="s">
        <v>2260</v>
      </c>
      <c r="J1040">
        <v>270</v>
      </c>
      <c r="K1040" t="s">
        <v>85</v>
      </c>
      <c r="L1040" t="s">
        <v>86</v>
      </c>
      <c r="M1040" t="s">
        <v>87</v>
      </c>
      <c r="N1040">
        <v>1</v>
      </c>
      <c r="O1040" s="1">
        <v>44511.587685185186</v>
      </c>
      <c r="P1040" s="1">
        <v>44511.737569444442</v>
      </c>
      <c r="Q1040">
        <v>12527</v>
      </c>
      <c r="R1040">
        <v>423</v>
      </c>
      <c r="S1040" t="b">
        <v>0</v>
      </c>
      <c r="T1040" t="s">
        <v>88</v>
      </c>
      <c r="U1040" t="b">
        <v>0</v>
      </c>
      <c r="V1040" t="s">
        <v>94</v>
      </c>
      <c r="W1040" s="1">
        <v>44511.737569444442</v>
      </c>
      <c r="X1040">
        <v>372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270</v>
      </c>
      <c r="AE1040">
        <v>257</v>
      </c>
      <c r="AF1040">
        <v>0</v>
      </c>
      <c r="AG1040">
        <v>7</v>
      </c>
      <c r="AH1040" t="s">
        <v>88</v>
      </c>
      <c r="AI1040" t="s">
        <v>88</v>
      </c>
      <c r="AJ1040" t="s">
        <v>88</v>
      </c>
      <c r="AK1040" t="s">
        <v>88</v>
      </c>
      <c r="AL1040" t="s">
        <v>88</v>
      </c>
      <c r="AM1040" t="s">
        <v>88</v>
      </c>
      <c r="AN1040" t="s">
        <v>88</v>
      </c>
      <c r="AO1040" t="s">
        <v>88</v>
      </c>
      <c r="AP1040" t="s">
        <v>88</v>
      </c>
      <c r="AQ1040" t="s">
        <v>88</v>
      </c>
      <c r="AR1040" t="s">
        <v>88</v>
      </c>
      <c r="AS1040" t="s">
        <v>88</v>
      </c>
      <c r="AT1040" t="s">
        <v>88</v>
      </c>
      <c r="AU1040" t="s">
        <v>88</v>
      </c>
      <c r="AV1040" t="s">
        <v>88</v>
      </c>
      <c r="AW1040" t="s">
        <v>88</v>
      </c>
      <c r="AX1040" t="s">
        <v>88</v>
      </c>
      <c r="AY1040" t="s">
        <v>88</v>
      </c>
      <c r="AZ1040" t="s">
        <v>88</v>
      </c>
      <c r="BA1040" t="s">
        <v>88</v>
      </c>
      <c r="BB1040" t="s">
        <v>88</v>
      </c>
      <c r="BC1040" t="s">
        <v>88</v>
      </c>
      <c r="BD1040" t="s">
        <v>88</v>
      </c>
      <c r="BE1040" t="s">
        <v>88</v>
      </c>
    </row>
    <row r="1041" spans="1:57">
      <c r="A1041" t="s">
        <v>2261</v>
      </c>
      <c r="B1041" t="s">
        <v>80</v>
      </c>
      <c r="C1041" t="s">
        <v>2262</v>
      </c>
      <c r="D1041" t="s">
        <v>82</v>
      </c>
      <c r="E1041" s="2" t="str">
        <f>HYPERLINK("capsilon://?command=openfolder&amp;siteaddress=FAM.docvelocity-na8.net&amp;folderid=FXC12C4935-FE10-A638-EB36-7017D7D23085","FX21114965")</f>
        <v>FX21114965</v>
      </c>
      <c r="F1041" t="s">
        <v>19</v>
      </c>
      <c r="G1041" t="s">
        <v>19</v>
      </c>
      <c r="H1041" t="s">
        <v>83</v>
      </c>
      <c r="I1041" t="s">
        <v>2263</v>
      </c>
      <c r="J1041">
        <v>200</v>
      </c>
      <c r="K1041" t="s">
        <v>85</v>
      </c>
      <c r="L1041" t="s">
        <v>86</v>
      </c>
      <c r="M1041" t="s">
        <v>87</v>
      </c>
      <c r="N1041">
        <v>1</v>
      </c>
      <c r="O1041" s="1">
        <v>44511.59783564815</v>
      </c>
      <c r="P1041" s="1">
        <v>44511.741076388891</v>
      </c>
      <c r="Q1041">
        <v>12047</v>
      </c>
      <c r="R1041">
        <v>329</v>
      </c>
      <c r="S1041" t="b">
        <v>0</v>
      </c>
      <c r="T1041" t="s">
        <v>88</v>
      </c>
      <c r="U1041" t="b">
        <v>0</v>
      </c>
      <c r="V1041" t="s">
        <v>94</v>
      </c>
      <c r="W1041" s="1">
        <v>44511.741076388891</v>
      </c>
      <c r="X1041">
        <v>302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200</v>
      </c>
      <c r="AE1041">
        <v>188</v>
      </c>
      <c r="AF1041">
        <v>0</v>
      </c>
      <c r="AG1041">
        <v>6</v>
      </c>
      <c r="AH1041" t="s">
        <v>88</v>
      </c>
      <c r="AI1041" t="s">
        <v>88</v>
      </c>
      <c r="AJ1041" t="s">
        <v>88</v>
      </c>
      <c r="AK1041" t="s">
        <v>88</v>
      </c>
      <c r="AL1041" t="s">
        <v>88</v>
      </c>
      <c r="AM1041" t="s">
        <v>88</v>
      </c>
      <c r="AN1041" t="s">
        <v>88</v>
      </c>
      <c r="AO1041" t="s">
        <v>88</v>
      </c>
      <c r="AP1041" t="s">
        <v>88</v>
      </c>
      <c r="AQ1041" t="s">
        <v>88</v>
      </c>
      <c r="AR1041" t="s">
        <v>88</v>
      </c>
      <c r="AS1041" t="s">
        <v>88</v>
      </c>
      <c r="AT1041" t="s">
        <v>88</v>
      </c>
      <c r="AU1041" t="s">
        <v>88</v>
      </c>
      <c r="AV1041" t="s">
        <v>88</v>
      </c>
      <c r="AW1041" t="s">
        <v>88</v>
      </c>
      <c r="AX1041" t="s">
        <v>88</v>
      </c>
      <c r="AY1041" t="s">
        <v>88</v>
      </c>
      <c r="AZ1041" t="s">
        <v>88</v>
      </c>
      <c r="BA1041" t="s">
        <v>88</v>
      </c>
      <c r="BB1041" t="s">
        <v>88</v>
      </c>
      <c r="BC1041" t="s">
        <v>88</v>
      </c>
      <c r="BD1041" t="s">
        <v>88</v>
      </c>
      <c r="BE1041" t="s">
        <v>88</v>
      </c>
    </row>
    <row r="1042" spans="1:57">
      <c r="A1042" t="s">
        <v>2264</v>
      </c>
      <c r="B1042" t="s">
        <v>80</v>
      </c>
      <c r="C1042" t="s">
        <v>2265</v>
      </c>
      <c r="D1042" t="s">
        <v>82</v>
      </c>
      <c r="E1042" s="2" t="str">
        <f>HYPERLINK("capsilon://?command=openfolder&amp;siteaddress=FAM.docvelocity-na8.net&amp;folderid=FXBC0D692E-7EE9-77ED-1533-7313F2FC5725","FX211012141")</f>
        <v>FX211012141</v>
      </c>
      <c r="F1042" t="s">
        <v>19</v>
      </c>
      <c r="G1042" t="s">
        <v>19</v>
      </c>
      <c r="H1042" t="s">
        <v>83</v>
      </c>
      <c r="I1042" t="s">
        <v>2266</v>
      </c>
      <c r="J1042">
        <v>60</v>
      </c>
      <c r="K1042" t="s">
        <v>85</v>
      </c>
      <c r="L1042" t="s">
        <v>86</v>
      </c>
      <c r="M1042" t="s">
        <v>87</v>
      </c>
      <c r="N1042">
        <v>2</v>
      </c>
      <c r="O1042" s="1">
        <v>44511.60359953704</v>
      </c>
      <c r="P1042" s="1">
        <v>44512.352268518516</v>
      </c>
      <c r="Q1042">
        <v>64147</v>
      </c>
      <c r="R1042">
        <v>538</v>
      </c>
      <c r="S1042" t="b">
        <v>0</v>
      </c>
      <c r="T1042" t="s">
        <v>88</v>
      </c>
      <c r="U1042" t="b">
        <v>0</v>
      </c>
      <c r="V1042" t="s">
        <v>123</v>
      </c>
      <c r="W1042" s="1">
        <v>44511.622106481482</v>
      </c>
      <c r="X1042">
        <v>284</v>
      </c>
      <c r="Y1042">
        <v>50</v>
      </c>
      <c r="Z1042">
        <v>0</v>
      </c>
      <c r="AA1042">
        <v>50</v>
      </c>
      <c r="AB1042">
        <v>0</v>
      </c>
      <c r="AC1042">
        <v>30</v>
      </c>
      <c r="AD1042">
        <v>10</v>
      </c>
      <c r="AE1042">
        <v>0</v>
      </c>
      <c r="AF1042">
        <v>0</v>
      </c>
      <c r="AG1042">
        <v>0</v>
      </c>
      <c r="AH1042" t="s">
        <v>90</v>
      </c>
      <c r="AI1042" s="1">
        <v>44512.352268518516</v>
      </c>
      <c r="AJ1042">
        <v>254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10</v>
      </c>
      <c r="AQ1042">
        <v>0</v>
      </c>
      <c r="AR1042">
        <v>0</v>
      </c>
      <c r="AS1042">
        <v>0</v>
      </c>
      <c r="AT1042" t="s">
        <v>88</v>
      </c>
      <c r="AU1042" t="s">
        <v>88</v>
      </c>
      <c r="AV1042" t="s">
        <v>88</v>
      </c>
      <c r="AW1042" t="s">
        <v>88</v>
      </c>
      <c r="AX1042" t="s">
        <v>88</v>
      </c>
      <c r="AY1042" t="s">
        <v>88</v>
      </c>
      <c r="AZ1042" t="s">
        <v>88</v>
      </c>
      <c r="BA1042" t="s">
        <v>88</v>
      </c>
      <c r="BB1042" t="s">
        <v>88</v>
      </c>
      <c r="BC1042" t="s">
        <v>88</v>
      </c>
      <c r="BD1042" t="s">
        <v>88</v>
      </c>
      <c r="BE1042" t="s">
        <v>88</v>
      </c>
    </row>
    <row r="1043" spans="1:57">
      <c r="A1043" t="s">
        <v>2267</v>
      </c>
      <c r="B1043" t="s">
        <v>80</v>
      </c>
      <c r="C1043" t="s">
        <v>2265</v>
      </c>
      <c r="D1043" t="s">
        <v>82</v>
      </c>
      <c r="E1043" s="2" t="str">
        <f>HYPERLINK("capsilon://?command=openfolder&amp;siteaddress=FAM.docvelocity-na8.net&amp;folderid=FXBC0D692E-7EE9-77ED-1533-7313F2FC5725","FX211012141")</f>
        <v>FX211012141</v>
      </c>
      <c r="F1043" t="s">
        <v>19</v>
      </c>
      <c r="G1043" t="s">
        <v>19</v>
      </c>
      <c r="H1043" t="s">
        <v>83</v>
      </c>
      <c r="I1043" t="s">
        <v>2268</v>
      </c>
      <c r="J1043">
        <v>60</v>
      </c>
      <c r="K1043" t="s">
        <v>85</v>
      </c>
      <c r="L1043" t="s">
        <v>86</v>
      </c>
      <c r="M1043" t="s">
        <v>87</v>
      </c>
      <c r="N1043">
        <v>2</v>
      </c>
      <c r="O1043" s="1">
        <v>44511.603715277779</v>
      </c>
      <c r="P1043" s="1">
        <v>44512.354629629626</v>
      </c>
      <c r="Q1043">
        <v>64473</v>
      </c>
      <c r="R1043">
        <v>406</v>
      </c>
      <c r="S1043" t="b">
        <v>0</v>
      </c>
      <c r="T1043" t="s">
        <v>88</v>
      </c>
      <c r="U1043" t="b">
        <v>0</v>
      </c>
      <c r="V1043" t="s">
        <v>123</v>
      </c>
      <c r="W1043" s="1">
        <v>44511.624456018515</v>
      </c>
      <c r="X1043">
        <v>202</v>
      </c>
      <c r="Y1043">
        <v>50</v>
      </c>
      <c r="Z1043">
        <v>0</v>
      </c>
      <c r="AA1043">
        <v>50</v>
      </c>
      <c r="AB1043">
        <v>0</v>
      </c>
      <c r="AC1043">
        <v>28</v>
      </c>
      <c r="AD1043">
        <v>10</v>
      </c>
      <c r="AE1043">
        <v>0</v>
      </c>
      <c r="AF1043">
        <v>0</v>
      </c>
      <c r="AG1043">
        <v>0</v>
      </c>
      <c r="AH1043" t="s">
        <v>90</v>
      </c>
      <c r="AI1043" s="1">
        <v>44512.354629629626</v>
      </c>
      <c r="AJ1043">
        <v>204</v>
      </c>
      <c r="AK1043">
        <v>1</v>
      </c>
      <c r="AL1043">
        <v>0</v>
      </c>
      <c r="AM1043">
        <v>1</v>
      </c>
      <c r="AN1043">
        <v>0</v>
      </c>
      <c r="AO1043">
        <v>0</v>
      </c>
      <c r="AP1043">
        <v>9</v>
      </c>
      <c r="AQ1043">
        <v>0</v>
      </c>
      <c r="AR1043">
        <v>0</v>
      </c>
      <c r="AS1043">
        <v>0</v>
      </c>
      <c r="AT1043" t="s">
        <v>88</v>
      </c>
      <c r="AU1043" t="s">
        <v>88</v>
      </c>
      <c r="AV1043" t="s">
        <v>88</v>
      </c>
      <c r="AW1043" t="s">
        <v>88</v>
      </c>
      <c r="AX1043" t="s">
        <v>88</v>
      </c>
      <c r="AY1043" t="s">
        <v>88</v>
      </c>
      <c r="AZ1043" t="s">
        <v>88</v>
      </c>
      <c r="BA1043" t="s">
        <v>88</v>
      </c>
      <c r="BB1043" t="s">
        <v>88</v>
      </c>
      <c r="BC1043" t="s">
        <v>88</v>
      </c>
      <c r="BD1043" t="s">
        <v>88</v>
      </c>
      <c r="BE1043" t="s">
        <v>88</v>
      </c>
    </row>
    <row r="1044" spans="1:57">
      <c r="A1044" t="s">
        <v>2269</v>
      </c>
      <c r="B1044" t="s">
        <v>80</v>
      </c>
      <c r="C1044" t="s">
        <v>2265</v>
      </c>
      <c r="D1044" t="s">
        <v>82</v>
      </c>
      <c r="E1044" s="2" t="str">
        <f>HYPERLINK("capsilon://?command=openfolder&amp;siteaddress=FAM.docvelocity-na8.net&amp;folderid=FXBC0D692E-7EE9-77ED-1533-7313F2FC5725","FX211012141")</f>
        <v>FX211012141</v>
      </c>
      <c r="F1044" t="s">
        <v>19</v>
      </c>
      <c r="G1044" t="s">
        <v>19</v>
      </c>
      <c r="H1044" t="s">
        <v>83</v>
      </c>
      <c r="I1044" t="s">
        <v>2270</v>
      </c>
      <c r="J1044">
        <v>55</v>
      </c>
      <c r="K1044" t="s">
        <v>85</v>
      </c>
      <c r="L1044" t="s">
        <v>86</v>
      </c>
      <c r="M1044" t="s">
        <v>87</v>
      </c>
      <c r="N1044">
        <v>2</v>
      </c>
      <c r="O1044" s="1">
        <v>44511.604131944441</v>
      </c>
      <c r="P1044" s="1">
        <v>44512.361064814817</v>
      </c>
      <c r="Q1044">
        <v>64265</v>
      </c>
      <c r="R1044">
        <v>1134</v>
      </c>
      <c r="S1044" t="b">
        <v>0</v>
      </c>
      <c r="T1044" t="s">
        <v>88</v>
      </c>
      <c r="U1044" t="b">
        <v>0</v>
      </c>
      <c r="V1044" t="s">
        <v>123</v>
      </c>
      <c r="W1044" s="1">
        <v>44511.630416666667</v>
      </c>
      <c r="X1044">
        <v>514</v>
      </c>
      <c r="Y1044">
        <v>55</v>
      </c>
      <c r="Z1044">
        <v>0</v>
      </c>
      <c r="AA1044">
        <v>55</v>
      </c>
      <c r="AB1044">
        <v>0</v>
      </c>
      <c r="AC1044">
        <v>13</v>
      </c>
      <c r="AD1044">
        <v>0</v>
      </c>
      <c r="AE1044">
        <v>0</v>
      </c>
      <c r="AF1044">
        <v>0</v>
      </c>
      <c r="AG1044">
        <v>0</v>
      </c>
      <c r="AH1044" t="s">
        <v>90</v>
      </c>
      <c r="AI1044" s="1">
        <v>44512.361064814817</v>
      </c>
      <c r="AJ1044">
        <v>555</v>
      </c>
      <c r="AK1044">
        <v>7</v>
      </c>
      <c r="AL1044">
        <v>0</v>
      </c>
      <c r="AM1044">
        <v>7</v>
      </c>
      <c r="AN1044">
        <v>0</v>
      </c>
      <c r="AO1044">
        <v>6</v>
      </c>
      <c r="AP1044">
        <v>-7</v>
      </c>
      <c r="AQ1044">
        <v>0</v>
      </c>
      <c r="AR1044">
        <v>0</v>
      </c>
      <c r="AS1044">
        <v>0</v>
      </c>
      <c r="AT1044" t="s">
        <v>88</v>
      </c>
      <c r="AU1044" t="s">
        <v>88</v>
      </c>
      <c r="AV1044" t="s">
        <v>88</v>
      </c>
      <c r="AW1044" t="s">
        <v>88</v>
      </c>
      <c r="AX1044" t="s">
        <v>88</v>
      </c>
      <c r="AY1044" t="s">
        <v>88</v>
      </c>
      <c r="AZ1044" t="s">
        <v>88</v>
      </c>
      <c r="BA1044" t="s">
        <v>88</v>
      </c>
      <c r="BB1044" t="s">
        <v>88</v>
      </c>
      <c r="BC1044" t="s">
        <v>88</v>
      </c>
      <c r="BD1044" t="s">
        <v>88</v>
      </c>
      <c r="BE1044" t="s">
        <v>88</v>
      </c>
    </row>
    <row r="1045" spans="1:57">
      <c r="A1045" t="s">
        <v>2271</v>
      </c>
      <c r="B1045" t="s">
        <v>80</v>
      </c>
      <c r="C1045" t="s">
        <v>2265</v>
      </c>
      <c r="D1045" t="s">
        <v>82</v>
      </c>
      <c r="E1045" s="2" t="str">
        <f>HYPERLINK("capsilon://?command=openfolder&amp;siteaddress=FAM.docvelocity-na8.net&amp;folderid=FXBC0D692E-7EE9-77ED-1533-7313F2FC5725","FX211012141")</f>
        <v>FX211012141</v>
      </c>
      <c r="F1045" t="s">
        <v>19</v>
      </c>
      <c r="G1045" t="s">
        <v>19</v>
      </c>
      <c r="H1045" t="s">
        <v>83</v>
      </c>
      <c r="I1045" t="s">
        <v>2272</v>
      </c>
      <c r="J1045">
        <v>55</v>
      </c>
      <c r="K1045" t="s">
        <v>85</v>
      </c>
      <c r="L1045" t="s">
        <v>86</v>
      </c>
      <c r="M1045" t="s">
        <v>87</v>
      </c>
      <c r="N1045">
        <v>2</v>
      </c>
      <c r="O1045" s="1">
        <v>44511.604224537034</v>
      </c>
      <c r="P1045" s="1">
        <v>44512.365381944444</v>
      </c>
      <c r="Q1045">
        <v>65235</v>
      </c>
      <c r="R1045">
        <v>529</v>
      </c>
      <c r="S1045" t="b">
        <v>0</v>
      </c>
      <c r="T1045" t="s">
        <v>88</v>
      </c>
      <c r="U1045" t="b">
        <v>0</v>
      </c>
      <c r="V1045" t="s">
        <v>123</v>
      </c>
      <c r="W1045" s="1">
        <v>44511.632557870369</v>
      </c>
      <c r="X1045">
        <v>184</v>
      </c>
      <c r="Y1045">
        <v>55</v>
      </c>
      <c r="Z1045">
        <v>0</v>
      </c>
      <c r="AA1045">
        <v>55</v>
      </c>
      <c r="AB1045">
        <v>0</v>
      </c>
      <c r="AC1045">
        <v>15</v>
      </c>
      <c r="AD1045">
        <v>0</v>
      </c>
      <c r="AE1045">
        <v>0</v>
      </c>
      <c r="AF1045">
        <v>0</v>
      </c>
      <c r="AG1045">
        <v>0</v>
      </c>
      <c r="AH1045" t="s">
        <v>90</v>
      </c>
      <c r="AI1045" s="1">
        <v>44512.365381944444</v>
      </c>
      <c r="AJ1045">
        <v>345</v>
      </c>
      <c r="AK1045">
        <v>6</v>
      </c>
      <c r="AL1045">
        <v>0</v>
      </c>
      <c r="AM1045">
        <v>6</v>
      </c>
      <c r="AN1045">
        <v>0</v>
      </c>
      <c r="AO1045">
        <v>5</v>
      </c>
      <c r="AP1045">
        <v>-6</v>
      </c>
      <c r="AQ1045">
        <v>0</v>
      </c>
      <c r="AR1045">
        <v>0</v>
      </c>
      <c r="AS1045">
        <v>0</v>
      </c>
      <c r="AT1045" t="s">
        <v>88</v>
      </c>
      <c r="AU1045" t="s">
        <v>88</v>
      </c>
      <c r="AV1045" t="s">
        <v>88</v>
      </c>
      <c r="AW1045" t="s">
        <v>88</v>
      </c>
      <c r="AX1045" t="s">
        <v>88</v>
      </c>
      <c r="AY1045" t="s">
        <v>88</v>
      </c>
      <c r="AZ1045" t="s">
        <v>88</v>
      </c>
      <c r="BA1045" t="s">
        <v>88</v>
      </c>
      <c r="BB1045" t="s">
        <v>88</v>
      </c>
      <c r="BC1045" t="s">
        <v>88</v>
      </c>
      <c r="BD1045" t="s">
        <v>88</v>
      </c>
      <c r="BE1045" t="s">
        <v>88</v>
      </c>
    </row>
    <row r="1046" spans="1:57">
      <c r="A1046" t="s">
        <v>2273</v>
      </c>
      <c r="B1046" t="s">
        <v>80</v>
      </c>
      <c r="C1046" t="s">
        <v>2274</v>
      </c>
      <c r="D1046" t="s">
        <v>82</v>
      </c>
      <c r="E1046" s="2" t="str">
        <f>HYPERLINK("capsilon://?command=openfolder&amp;siteaddress=FAM.docvelocity-na8.net&amp;folderid=FX2A03275C-E092-3D1F-1400-C49C501F11A7","FX21115733")</f>
        <v>FX21115733</v>
      </c>
      <c r="F1046" t="s">
        <v>19</v>
      </c>
      <c r="G1046" t="s">
        <v>19</v>
      </c>
      <c r="H1046" t="s">
        <v>83</v>
      </c>
      <c r="I1046" t="s">
        <v>2275</v>
      </c>
      <c r="J1046">
        <v>28</v>
      </c>
      <c r="K1046" t="s">
        <v>85</v>
      </c>
      <c r="L1046" t="s">
        <v>86</v>
      </c>
      <c r="M1046" t="s">
        <v>87</v>
      </c>
      <c r="N1046">
        <v>2</v>
      </c>
      <c r="O1046" s="1">
        <v>44511.606168981481</v>
      </c>
      <c r="P1046" s="1">
        <v>44512.376296296294</v>
      </c>
      <c r="Q1046">
        <v>66172</v>
      </c>
      <c r="R1046">
        <v>367</v>
      </c>
      <c r="S1046" t="b">
        <v>0</v>
      </c>
      <c r="T1046" t="s">
        <v>88</v>
      </c>
      <c r="U1046" t="b">
        <v>0</v>
      </c>
      <c r="V1046" t="s">
        <v>186</v>
      </c>
      <c r="W1046" s="1">
        <v>44511.672037037039</v>
      </c>
      <c r="X1046">
        <v>84</v>
      </c>
      <c r="Y1046">
        <v>21</v>
      </c>
      <c r="Z1046">
        <v>0</v>
      </c>
      <c r="AA1046">
        <v>21</v>
      </c>
      <c r="AB1046">
        <v>0</v>
      </c>
      <c r="AC1046">
        <v>0</v>
      </c>
      <c r="AD1046">
        <v>7</v>
      </c>
      <c r="AE1046">
        <v>0</v>
      </c>
      <c r="AF1046">
        <v>0</v>
      </c>
      <c r="AG1046">
        <v>0</v>
      </c>
      <c r="AH1046" t="s">
        <v>90</v>
      </c>
      <c r="AI1046" s="1">
        <v>44512.376296296294</v>
      </c>
      <c r="AJ1046">
        <v>283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7</v>
      </c>
      <c r="AQ1046">
        <v>0</v>
      </c>
      <c r="AR1046">
        <v>0</v>
      </c>
      <c r="AS1046">
        <v>0</v>
      </c>
      <c r="AT1046" t="s">
        <v>88</v>
      </c>
      <c r="AU1046" t="s">
        <v>88</v>
      </c>
      <c r="AV1046" t="s">
        <v>88</v>
      </c>
      <c r="AW1046" t="s">
        <v>88</v>
      </c>
      <c r="AX1046" t="s">
        <v>88</v>
      </c>
      <c r="AY1046" t="s">
        <v>88</v>
      </c>
      <c r="AZ1046" t="s">
        <v>88</v>
      </c>
      <c r="BA1046" t="s">
        <v>88</v>
      </c>
      <c r="BB1046" t="s">
        <v>88</v>
      </c>
      <c r="BC1046" t="s">
        <v>88</v>
      </c>
      <c r="BD1046" t="s">
        <v>88</v>
      </c>
      <c r="BE1046" t="s">
        <v>88</v>
      </c>
    </row>
    <row r="1047" spans="1:57">
      <c r="A1047" t="s">
        <v>2276</v>
      </c>
      <c r="B1047" t="s">
        <v>80</v>
      </c>
      <c r="C1047" t="s">
        <v>2274</v>
      </c>
      <c r="D1047" t="s">
        <v>82</v>
      </c>
      <c r="E1047" s="2" t="str">
        <f>HYPERLINK("capsilon://?command=openfolder&amp;siteaddress=FAM.docvelocity-na8.net&amp;folderid=FX2A03275C-E092-3D1F-1400-C49C501F11A7","FX21115733")</f>
        <v>FX21115733</v>
      </c>
      <c r="F1047" t="s">
        <v>19</v>
      </c>
      <c r="G1047" t="s">
        <v>19</v>
      </c>
      <c r="H1047" t="s">
        <v>83</v>
      </c>
      <c r="I1047" t="s">
        <v>2277</v>
      </c>
      <c r="J1047">
        <v>28</v>
      </c>
      <c r="K1047" t="s">
        <v>85</v>
      </c>
      <c r="L1047" t="s">
        <v>86</v>
      </c>
      <c r="M1047" t="s">
        <v>87</v>
      </c>
      <c r="N1047">
        <v>2</v>
      </c>
      <c r="O1047" s="1">
        <v>44511.606759259259</v>
      </c>
      <c r="P1047" s="1">
        <v>44512.378888888888</v>
      </c>
      <c r="Q1047">
        <v>66405</v>
      </c>
      <c r="R1047">
        <v>307</v>
      </c>
      <c r="S1047" t="b">
        <v>0</v>
      </c>
      <c r="T1047" t="s">
        <v>88</v>
      </c>
      <c r="U1047" t="b">
        <v>0</v>
      </c>
      <c r="V1047" t="s">
        <v>186</v>
      </c>
      <c r="W1047" s="1">
        <v>44511.673020833332</v>
      </c>
      <c r="X1047">
        <v>84</v>
      </c>
      <c r="Y1047">
        <v>21</v>
      </c>
      <c r="Z1047">
        <v>0</v>
      </c>
      <c r="AA1047">
        <v>21</v>
      </c>
      <c r="AB1047">
        <v>0</v>
      </c>
      <c r="AC1047">
        <v>0</v>
      </c>
      <c r="AD1047">
        <v>7</v>
      </c>
      <c r="AE1047">
        <v>0</v>
      </c>
      <c r="AF1047">
        <v>0</v>
      </c>
      <c r="AG1047">
        <v>0</v>
      </c>
      <c r="AH1047" t="s">
        <v>90</v>
      </c>
      <c r="AI1047" s="1">
        <v>44512.378888888888</v>
      </c>
      <c r="AJ1047">
        <v>223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7</v>
      </c>
      <c r="AQ1047">
        <v>0</v>
      </c>
      <c r="AR1047">
        <v>0</v>
      </c>
      <c r="AS1047">
        <v>0</v>
      </c>
      <c r="AT1047" t="s">
        <v>88</v>
      </c>
      <c r="AU1047" t="s">
        <v>88</v>
      </c>
      <c r="AV1047" t="s">
        <v>88</v>
      </c>
      <c r="AW1047" t="s">
        <v>88</v>
      </c>
      <c r="AX1047" t="s">
        <v>88</v>
      </c>
      <c r="AY1047" t="s">
        <v>88</v>
      </c>
      <c r="AZ1047" t="s">
        <v>88</v>
      </c>
      <c r="BA1047" t="s">
        <v>88</v>
      </c>
      <c r="BB1047" t="s">
        <v>88</v>
      </c>
      <c r="BC1047" t="s">
        <v>88</v>
      </c>
      <c r="BD1047" t="s">
        <v>88</v>
      </c>
      <c r="BE1047" t="s">
        <v>88</v>
      </c>
    </row>
    <row r="1048" spans="1:57">
      <c r="A1048" t="s">
        <v>2278</v>
      </c>
      <c r="B1048" t="s">
        <v>80</v>
      </c>
      <c r="C1048" t="s">
        <v>2279</v>
      </c>
      <c r="D1048" t="s">
        <v>82</v>
      </c>
      <c r="E1048" s="2" t="str">
        <f>HYPERLINK("capsilon://?command=openfolder&amp;siteaddress=FAM.docvelocity-na8.net&amp;folderid=FX6F5EAC4E-7AED-E6F4-CB28-1FA1A12AAC88","FX21115420")</f>
        <v>FX21115420</v>
      </c>
      <c r="F1048" t="s">
        <v>19</v>
      </c>
      <c r="G1048" t="s">
        <v>19</v>
      </c>
      <c r="H1048" t="s">
        <v>83</v>
      </c>
      <c r="I1048" t="s">
        <v>2280</v>
      </c>
      <c r="J1048">
        <v>28</v>
      </c>
      <c r="K1048" t="s">
        <v>85</v>
      </c>
      <c r="L1048" t="s">
        <v>86</v>
      </c>
      <c r="M1048" t="s">
        <v>87</v>
      </c>
      <c r="N1048">
        <v>2</v>
      </c>
      <c r="O1048" s="1">
        <v>44511.608715277776</v>
      </c>
      <c r="P1048" s="1">
        <v>44512.382118055553</v>
      </c>
      <c r="Q1048">
        <v>66459</v>
      </c>
      <c r="R1048">
        <v>363</v>
      </c>
      <c r="S1048" t="b">
        <v>0</v>
      </c>
      <c r="T1048" t="s">
        <v>88</v>
      </c>
      <c r="U1048" t="b">
        <v>0</v>
      </c>
      <c r="V1048" t="s">
        <v>186</v>
      </c>
      <c r="W1048" s="1">
        <v>44511.674016203702</v>
      </c>
      <c r="X1048">
        <v>85</v>
      </c>
      <c r="Y1048">
        <v>21</v>
      </c>
      <c r="Z1048">
        <v>0</v>
      </c>
      <c r="AA1048">
        <v>21</v>
      </c>
      <c r="AB1048">
        <v>0</v>
      </c>
      <c r="AC1048">
        <v>0</v>
      </c>
      <c r="AD1048">
        <v>7</v>
      </c>
      <c r="AE1048">
        <v>0</v>
      </c>
      <c r="AF1048">
        <v>0</v>
      </c>
      <c r="AG1048">
        <v>0</v>
      </c>
      <c r="AH1048" t="s">
        <v>90</v>
      </c>
      <c r="AI1048" s="1">
        <v>44512.382118055553</v>
      </c>
      <c r="AJ1048">
        <v>278</v>
      </c>
      <c r="AK1048">
        <v>1</v>
      </c>
      <c r="AL1048">
        <v>0</v>
      </c>
      <c r="AM1048">
        <v>1</v>
      </c>
      <c r="AN1048">
        <v>0</v>
      </c>
      <c r="AO1048">
        <v>0</v>
      </c>
      <c r="AP1048">
        <v>6</v>
      </c>
      <c r="AQ1048">
        <v>0</v>
      </c>
      <c r="AR1048">
        <v>0</v>
      </c>
      <c r="AS1048">
        <v>0</v>
      </c>
      <c r="AT1048" t="s">
        <v>88</v>
      </c>
      <c r="AU1048" t="s">
        <v>88</v>
      </c>
      <c r="AV1048" t="s">
        <v>88</v>
      </c>
      <c r="AW1048" t="s">
        <v>88</v>
      </c>
      <c r="AX1048" t="s">
        <v>88</v>
      </c>
      <c r="AY1048" t="s">
        <v>88</v>
      </c>
      <c r="AZ1048" t="s">
        <v>88</v>
      </c>
      <c r="BA1048" t="s">
        <v>88</v>
      </c>
      <c r="BB1048" t="s">
        <v>88</v>
      </c>
      <c r="BC1048" t="s">
        <v>88</v>
      </c>
      <c r="BD1048" t="s">
        <v>88</v>
      </c>
      <c r="BE1048" t="s">
        <v>88</v>
      </c>
    </row>
    <row r="1049" spans="1:57">
      <c r="A1049" t="s">
        <v>2281</v>
      </c>
      <c r="B1049" t="s">
        <v>80</v>
      </c>
      <c r="C1049" t="s">
        <v>2282</v>
      </c>
      <c r="D1049" t="s">
        <v>82</v>
      </c>
      <c r="E1049" s="2" t="str">
        <f>HYPERLINK("capsilon://?command=openfolder&amp;siteaddress=FAM.docvelocity-na8.net&amp;folderid=FX11AD6BD1-EA40-69DC-57DF-C07057400434","FX21115948")</f>
        <v>FX21115948</v>
      </c>
      <c r="F1049" t="s">
        <v>19</v>
      </c>
      <c r="G1049" t="s">
        <v>19</v>
      </c>
      <c r="H1049" t="s">
        <v>83</v>
      </c>
      <c r="I1049" t="s">
        <v>2283</v>
      </c>
      <c r="J1049">
        <v>589</v>
      </c>
      <c r="K1049" t="s">
        <v>85</v>
      </c>
      <c r="L1049" t="s">
        <v>86</v>
      </c>
      <c r="M1049" t="s">
        <v>87</v>
      </c>
      <c r="N1049">
        <v>1</v>
      </c>
      <c r="O1049" s="1">
        <v>44511.608784722222</v>
      </c>
      <c r="P1049" s="1">
        <v>44512.182534722226</v>
      </c>
      <c r="Q1049">
        <v>46742</v>
      </c>
      <c r="R1049">
        <v>2830</v>
      </c>
      <c r="S1049" t="b">
        <v>0</v>
      </c>
      <c r="T1049" t="s">
        <v>88</v>
      </c>
      <c r="U1049" t="b">
        <v>0</v>
      </c>
      <c r="V1049" t="s">
        <v>190</v>
      </c>
      <c r="W1049" s="1">
        <v>44512.182534722226</v>
      </c>
      <c r="X1049">
        <v>2552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589</v>
      </c>
      <c r="AE1049">
        <v>511</v>
      </c>
      <c r="AF1049">
        <v>0</v>
      </c>
      <c r="AG1049">
        <v>28</v>
      </c>
      <c r="AH1049" t="s">
        <v>88</v>
      </c>
      <c r="AI1049" t="s">
        <v>88</v>
      </c>
      <c r="AJ1049" t="s">
        <v>88</v>
      </c>
      <c r="AK1049" t="s">
        <v>88</v>
      </c>
      <c r="AL1049" t="s">
        <v>88</v>
      </c>
      <c r="AM1049" t="s">
        <v>88</v>
      </c>
      <c r="AN1049" t="s">
        <v>88</v>
      </c>
      <c r="AO1049" t="s">
        <v>88</v>
      </c>
      <c r="AP1049" t="s">
        <v>88</v>
      </c>
      <c r="AQ1049" t="s">
        <v>88</v>
      </c>
      <c r="AR1049" t="s">
        <v>88</v>
      </c>
      <c r="AS1049" t="s">
        <v>88</v>
      </c>
      <c r="AT1049" t="s">
        <v>88</v>
      </c>
      <c r="AU1049" t="s">
        <v>88</v>
      </c>
      <c r="AV1049" t="s">
        <v>88</v>
      </c>
      <c r="AW1049" t="s">
        <v>88</v>
      </c>
      <c r="AX1049" t="s">
        <v>88</v>
      </c>
      <c r="AY1049" t="s">
        <v>88</v>
      </c>
      <c r="AZ1049" t="s">
        <v>88</v>
      </c>
      <c r="BA1049" t="s">
        <v>88</v>
      </c>
      <c r="BB1049" t="s">
        <v>88</v>
      </c>
      <c r="BC1049" t="s">
        <v>88</v>
      </c>
      <c r="BD1049" t="s">
        <v>88</v>
      </c>
      <c r="BE1049" t="s">
        <v>88</v>
      </c>
    </row>
    <row r="1050" spans="1:57">
      <c r="A1050" t="s">
        <v>2284</v>
      </c>
      <c r="B1050" t="s">
        <v>80</v>
      </c>
      <c r="C1050" t="s">
        <v>2279</v>
      </c>
      <c r="D1050" t="s">
        <v>82</v>
      </c>
      <c r="E1050" s="2" t="str">
        <f>HYPERLINK("capsilon://?command=openfolder&amp;siteaddress=FAM.docvelocity-na8.net&amp;folderid=FX6F5EAC4E-7AED-E6F4-CB28-1FA1A12AAC88","FX21115420")</f>
        <v>FX21115420</v>
      </c>
      <c r="F1050" t="s">
        <v>19</v>
      </c>
      <c r="G1050" t="s">
        <v>19</v>
      </c>
      <c r="H1050" t="s">
        <v>83</v>
      </c>
      <c r="I1050" t="s">
        <v>2285</v>
      </c>
      <c r="J1050">
        <v>534</v>
      </c>
      <c r="K1050" t="s">
        <v>85</v>
      </c>
      <c r="L1050" t="s">
        <v>86</v>
      </c>
      <c r="M1050" t="s">
        <v>87</v>
      </c>
      <c r="N1050">
        <v>1</v>
      </c>
      <c r="O1050" s="1">
        <v>44511.608969907407</v>
      </c>
      <c r="P1050" s="1">
        <v>44511.784791666665</v>
      </c>
      <c r="Q1050">
        <v>14624</v>
      </c>
      <c r="R1050">
        <v>567</v>
      </c>
      <c r="S1050" t="b">
        <v>0</v>
      </c>
      <c r="T1050" t="s">
        <v>88</v>
      </c>
      <c r="U1050" t="b">
        <v>0</v>
      </c>
      <c r="V1050" t="s">
        <v>94</v>
      </c>
      <c r="W1050" s="1">
        <v>44511.784791666665</v>
      </c>
      <c r="X1050">
        <v>418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534</v>
      </c>
      <c r="AE1050">
        <v>529</v>
      </c>
      <c r="AF1050">
        <v>0</v>
      </c>
      <c r="AG1050">
        <v>4</v>
      </c>
      <c r="AH1050" t="s">
        <v>88</v>
      </c>
      <c r="AI1050" t="s">
        <v>88</v>
      </c>
      <c r="AJ1050" t="s">
        <v>88</v>
      </c>
      <c r="AK1050" t="s">
        <v>88</v>
      </c>
      <c r="AL1050" t="s">
        <v>88</v>
      </c>
      <c r="AM1050" t="s">
        <v>88</v>
      </c>
      <c r="AN1050" t="s">
        <v>88</v>
      </c>
      <c r="AO1050" t="s">
        <v>88</v>
      </c>
      <c r="AP1050" t="s">
        <v>88</v>
      </c>
      <c r="AQ1050" t="s">
        <v>88</v>
      </c>
      <c r="AR1050" t="s">
        <v>88</v>
      </c>
      <c r="AS1050" t="s">
        <v>88</v>
      </c>
      <c r="AT1050" t="s">
        <v>88</v>
      </c>
      <c r="AU1050" t="s">
        <v>88</v>
      </c>
      <c r="AV1050" t="s">
        <v>88</v>
      </c>
      <c r="AW1050" t="s">
        <v>88</v>
      </c>
      <c r="AX1050" t="s">
        <v>88</v>
      </c>
      <c r="AY1050" t="s">
        <v>88</v>
      </c>
      <c r="AZ1050" t="s">
        <v>88</v>
      </c>
      <c r="BA1050" t="s">
        <v>88</v>
      </c>
      <c r="BB1050" t="s">
        <v>88</v>
      </c>
      <c r="BC1050" t="s">
        <v>88</v>
      </c>
      <c r="BD1050" t="s">
        <v>88</v>
      </c>
      <c r="BE1050" t="s">
        <v>88</v>
      </c>
    </row>
    <row r="1051" spans="1:57">
      <c r="A1051" t="s">
        <v>2286</v>
      </c>
      <c r="B1051" t="s">
        <v>80</v>
      </c>
      <c r="C1051" t="s">
        <v>2279</v>
      </c>
      <c r="D1051" t="s">
        <v>82</v>
      </c>
      <c r="E1051" s="2" t="str">
        <f>HYPERLINK("capsilon://?command=openfolder&amp;siteaddress=FAM.docvelocity-na8.net&amp;folderid=FX6F5EAC4E-7AED-E6F4-CB28-1FA1A12AAC88","FX21115420")</f>
        <v>FX21115420</v>
      </c>
      <c r="F1051" t="s">
        <v>19</v>
      </c>
      <c r="G1051" t="s">
        <v>19</v>
      </c>
      <c r="H1051" t="s">
        <v>83</v>
      </c>
      <c r="I1051" t="s">
        <v>2287</v>
      </c>
      <c r="J1051">
        <v>28</v>
      </c>
      <c r="K1051" t="s">
        <v>85</v>
      </c>
      <c r="L1051" t="s">
        <v>86</v>
      </c>
      <c r="M1051" t="s">
        <v>87</v>
      </c>
      <c r="N1051">
        <v>2</v>
      </c>
      <c r="O1051" s="1">
        <v>44511.609039351853</v>
      </c>
      <c r="P1051" s="1">
        <v>44512.408993055556</v>
      </c>
      <c r="Q1051">
        <v>68605</v>
      </c>
      <c r="R1051">
        <v>511</v>
      </c>
      <c r="S1051" t="b">
        <v>0</v>
      </c>
      <c r="T1051" t="s">
        <v>88</v>
      </c>
      <c r="U1051" t="b">
        <v>0</v>
      </c>
      <c r="V1051" t="s">
        <v>186</v>
      </c>
      <c r="W1051" s="1">
        <v>44511.675520833334</v>
      </c>
      <c r="X1051">
        <v>106</v>
      </c>
      <c r="Y1051">
        <v>21</v>
      </c>
      <c r="Z1051">
        <v>0</v>
      </c>
      <c r="AA1051">
        <v>21</v>
      </c>
      <c r="AB1051">
        <v>0</v>
      </c>
      <c r="AC1051">
        <v>0</v>
      </c>
      <c r="AD1051">
        <v>7</v>
      </c>
      <c r="AE1051">
        <v>0</v>
      </c>
      <c r="AF1051">
        <v>0</v>
      </c>
      <c r="AG1051">
        <v>0</v>
      </c>
      <c r="AH1051" t="s">
        <v>1043</v>
      </c>
      <c r="AI1051" s="1">
        <v>44512.408993055556</v>
      </c>
      <c r="AJ1051">
        <v>405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7</v>
      </c>
      <c r="AQ1051">
        <v>0</v>
      </c>
      <c r="AR1051">
        <v>0</v>
      </c>
      <c r="AS1051">
        <v>0</v>
      </c>
      <c r="AT1051" t="s">
        <v>88</v>
      </c>
      <c r="AU1051" t="s">
        <v>88</v>
      </c>
      <c r="AV1051" t="s">
        <v>88</v>
      </c>
      <c r="AW1051" t="s">
        <v>88</v>
      </c>
      <c r="AX1051" t="s">
        <v>88</v>
      </c>
      <c r="AY1051" t="s">
        <v>88</v>
      </c>
      <c r="AZ1051" t="s">
        <v>88</v>
      </c>
      <c r="BA1051" t="s">
        <v>88</v>
      </c>
      <c r="BB1051" t="s">
        <v>88</v>
      </c>
      <c r="BC1051" t="s">
        <v>88</v>
      </c>
      <c r="BD1051" t="s">
        <v>88</v>
      </c>
      <c r="BE1051" t="s">
        <v>88</v>
      </c>
    </row>
    <row r="1052" spans="1:57">
      <c r="A1052" t="s">
        <v>2288</v>
      </c>
      <c r="B1052" t="s">
        <v>80</v>
      </c>
      <c r="C1052" t="s">
        <v>1591</v>
      </c>
      <c r="D1052" t="s">
        <v>82</v>
      </c>
      <c r="E1052" s="2" t="str">
        <f>HYPERLINK("capsilon://?command=openfolder&amp;siteaddress=FAM.docvelocity-na8.net&amp;folderid=FXD728102A-1DC5-01FD-6B9D-490FCC538F64","FX21114173")</f>
        <v>FX21114173</v>
      </c>
      <c r="F1052" t="s">
        <v>19</v>
      </c>
      <c r="G1052" t="s">
        <v>19</v>
      </c>
      <c r="H1052" t="s">
        <v>83</v>
      </c>
      <c r="I1052" t="s">
        <v>2289</v>
      </c>
      <c r="J1052">
        <v>56</v>
      </c>
      <c r="K1052" t="s">
        <v>85</v>
      </c>
      <c r="L1052" t="s">
        <v>86</v>
      </c>
      <c r="M1052" t="s">
        <v>87</v>
      </c>
      <c r="N1052">
        <v>1</v>
      </c>
      <c r="O1052" s="1">
        <v>44511.610590277778</v>
      </c>
      <c r="P1052" s="1">
        <v>44511.786805555559</v>
      </c>
      <c r="Q1052">
        <v>14957</v>
      </c>
      <c r="R1052">
        <v>268</v>
      </c>
      <c r="S1052" t="b">
        <v>0</v>
      </c>
      <c r="T1052" t="s">
        <v>88</v>
      </c>
      <c r="U1052" t="b">
        <v>0</v>
      </c>
      <c r="V1052" t="s">
        <v>94</v>
      </c>
      <c r="W1052" s="1">
        <v>44511.786805555559</v>
      </c>
      <c r="X1052">
        <v>174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56</v>
      </c>
      <c r="AE1052">
        <v>42</v>
      </c>
      <c r="AF1052">
        <v>0</v>
      </c>
      <c r="AG1052">
        <v>4</v>
      </c>
      <c r="AH1052" t="s">
        <v>88</v>
      </c>
      <c r="AI1052" t="s">
        <v>88</v>
      </c>
      <c r="AJ1052" t="s">
        <v>88</v>
      </c>
      <c r="AK1052" t="s">
        <v>88</v>
      </c>
      <c r="AL1052" t="s">
        <v>88</v>
      </c>
      <c r="AM1052" t="s">
        <v>88</v>
      </c>
      <c r="AN1052" t="s">
        <v>88</v>
      </c>
      <c r="AO1052" t="s">
        <v>88</v>
      </c>
      <c r="AP1052" t="s">
        <v>88</v>
      </c>
      <c r="AQ1052" t="s">
        <v>88</v>
      </c>
      <c r="AR1052" t="s">
        <v>88</v>
      </c>
      <c r="AS1052" t="s">
        <v>88</v>
      </c>
      <c r="AT1052" t="s">
        <v>88</v>
      </c>
      <c r="AU1052" t="s">
        <v>88</v>
      </c>
      <c r="AV1052" t="s">
        <v>88</v>
      </c>
      <c r="AW1052" t="s">
        <v>88</v>
      </c>
      <c r="AX1052" t="s">
        <v>88</v>
      </c>
      <c r="AY1052" t="s">
        <v>88</v>
      </c>
      <c r="AZ1052" t="s">
        <v>88</v>
      </c>
      <c r="BA1052" t="s">
        <v>88</v>
      </c>
      <c r="BB1052" t="s">
        <v>88</v>
      </c>
      <c r="BC1052" t="s">
        <v>88</v>
      </c>
      <c r="BD1052" t="s">
        <v>88</v>
      </c>
      <c r="BE1052" t="s">
        <v>88</v>
      </c>
    </row>
    <row r="1053" spans="1:57">
      <c r="A1053" t="s">
        <v>2290</v>
      </c>
      <c r="B1053" t="s">
        <v>80</v>
      </c>
      <c r="C1053" t="s">
        <v>1591</v>
      </c>
      <c r="D1053" t="s">
        <v>82</v>
      </c>
      <c r="E1053" s="2" t="str">
        <f>HYPERLINK("capsilon://?command=openfolder&amp;siteaddress=FAM.docvelocity-na8.net&amp;folderid=FXD728102A-1DC5-01FD-6B9D-490FCC538F64","FX21114173")</f>
        <v>FX21114173</v>
      </c>
      <c r="F1053" t="s">
        <v>19</v>
      </c>
      <c r="G1053" t="s">
        <v>19</v>
      </c>
      <c r="H1053" t="s">
        <v>83</v>
      </c>
      <c r="I1053" t="s">
        <v>2291</v>
      </c>
      <c r="J1053">
        <v>56</v>
      </c>
      <c r="K1053" t="s">
        <v>85</v>
      </c>
      <c r="L1053" t="s">
        <v>86</v>
      </c>
      <c r="M1053" t="s">
        <v>87</v>
      </c>
      <c r="N1053">
        <v>1</v>
      </c>
      <c r="O1053" s="1">
        <v>44511.61078703704</v>
      </c>
      <c r="P1053" s="1">
        <v>44511.788576388892</v>
      </c>
      <c r="Q1053">
        <v>15050</v>
      </c>
      <c r="R1053">
        <v>311</v>
      </c>
      <c r="S1053" t="b">
        <v>0</v>
      </c>
      <c r="T1053" t="s">
        <v>88</v>
      </c>
      <c r="U1053" t="b">
        <v>0</v>
      </c>
      <c r="V1053" t="s">
        <v>94</v>
      </c>
      <c r="W1053" s="1">
        <v>44511.788576388892</v>
      </c>
      <c r="X1053">
        <v>152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56</v>
      </c>
      <c r="AE1053">
        <v>42</v>
      </c>
      <c r="AF1053">
        <v>0</v>
      </c>
      <c r="AG1053">
        <v>4</v>
      </c>
      <c r="AH1053" t="s">
        <v>88</v>
      </c>
      <c r="AI1053" t="s">
        <v>88</v>
      </c>
      <c r="AJ1053" t="s">
        <v>88</v>
      </c>
      <c r="AK1053" t="s">
        <v>88</v>
      </c>
      <c r="AL1053" t="s">
        <v>88</v>
      </c>
      <c r="AM1053" t="s">
        <v>88</v>
      </c>
      <c r="AN1053" t="s">
        <v>88</v>
      </c>
      <c r="AO1053" t="s">
        <v>88</v>
      </c>
      <c r="AP1053" t="s">
        <v>88</v>
      </c>
      <c r="AQ1053" t="s">
        <v>88</v>
      </c>
      <c r="AR1053" t="s">
        <v>88</v>
      </c>
      <c r="AS1053" t="s">
        <v>88</v>
      </c>
      <c r="AT1053" t="s">
        <v>88</v>
      </c>
      <c r="AU1053" t="s">
        <v>88</v>
      </c>
      <c r="AV1053" t="s">
        <v>88</v>
      </c>
      <c r="AW1053" t="s">
        <v>88</v>
      </c>
      <c r="AX1053" t="s">
        <v>88</v>
      </c>
      <c r="AY1053" t="s">
        <v>88</v>
      </c>
      <c r="AZ1053" t="s">
        <v>88</v>
      </c>
      <c r="BA1053" t="s">
        <v>88</v>
      </c>
      <c r="BB1053" t="s">
        <v>88</v>
      </c>
      <c r="BC1053" t="s">
        <v>88</v>
      </c>
      <c r="BD1053" t="s">
        <v>88</v>
      </c>
      <c r="BE1053" t="s">
        <v>88</v>
      </c>
    </row>
    <row r="1054" spans="1:57">
      <c r="A1054" t="s">
        <v>2292</v>
      </c>
      <c r="B1054" t="s">
        <v>80</v>
      </c>
      <c r="C1054" t="s">
        <v>2199</v>
      </c>
      <c r="D1054" t="s">
        <v>82</v>
      </c>
      <c r="E1054" s="2" t="str">
        <f>HYPERLINK("capsilon://?command=openfolder&amp;siteaddress=FAM.docvelocity-na8.net&amp;folderid=FX4F43D2B8-5656-F942-C393-B7BFE3EA722B","FX21114944")</f>
        <v>FX21114944</v>
      </c>
      <c r="F1054" t="s">
        <v>19</v>
      </c>
      <c r="G1054" t="s">
        <v>19</v>
      </c>
      <c r="H1054" t="s">
        <v>83</v>
      </c>
      <c r="I1054" t="s">
        <v>2200</v>
      </c>
      <c r="J1054">
        <v>132</v>
      </c>
      <c r="K1054" t="s">
        <v>85</v>
      </c>
      <c r="L1054" t="s">
        <v>86</v>
      </c>
      <c r="M1054" t="s">
        <v>87</v>
      </c>
      <c r="N1054">
        <v>2</v>
      </c>
      <c r="O1054" s="1">
        <v>44511.610868055555</v>
      </c>
      <c r="P1054" s="1">
        <v>44511.642395833333</v>
      </c>
      <c r="Q1054">
        <v>1267</v>
      </c>
      <c r="R1054">
        <v>1457</v>
      </c>
      <c r="S1054" t="b">
        <v>0</v>
      </c>
      <c r="T1054" t="s">
        <v>88</v>
      </c>
      <c r="U1054" t="b">
        <v>1</v>
      </c>
      <c r="V1054" t="s">
        <v>123</v>
      </c>
      <c r="W1054" s="1">
        <v>44511.618425925924</v>
      </c>
      <c r="X1054">
        <v>593</v>
      </c>
      <c r="Y1054">
        <v>77</v>
      </c>
      <c r="Z1054">
        <v>0</v>
      </c>
      <c r="AA1054">
        <v>77</v>
      </c>
      <c r="AB1054">
        <v>0</v>
      </c>
      <c r="AC1054">
        <v>2</v>
      </c>
      <c r="AD1054">
        <v>55</v>
      </c>
      <c r="AE1054">
        <v>0</v>
      </c>
      <c r="AF1054">
        <v>0</v>
      </c>
      <c r="AG1054">
        <v>0</v>
      </c>
      <c r="AH1054" t="s">
        <v>106</v>
      </c>
      <c r="AI1054" s="1">
        <v>44511.642395833333</v>
      </c>
      <c r="AJ1054">
        <v>276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55</v>
      </c>
      <c r="AQ1054">
        <v>0</v>
      </c>
      <c r="AR1054">
        <v>0</v>
      </c>
      <c r="AS1054">
        <v>0</v>
      </c>
      <c r="AT1054" t="s">
        <v>88</v>
      </c>
      <c r="AU1054" t="s">
        <v>88</v>
      </c>
      <c r="AV1054" t="s">
        <v>88</v>
      </c>
      <c r="AW1054" t="s">
        <v>88</v>
      </c>
      <c r="AX1054" t="s">
        <v>88</v>
      </c>
      <c r="AY1054" t="s">
        <v>88</v>
      </c>
      <c r="AZ1054" t="s">
        <v>88</v>
      </c>
      <c r="BA1054" t="s">
        <v>88</v>
      </c>
      <c r="BB1054" t="s">
        <v>88</v>
      </c>
      <c r="BC1054" t="s">
        <v>88</v>
      </c>
      <c r="BD1054" t="s">
        <v>88</v>
      </c>
      <c r="BE1054" t="s">
        <v>88</v>
      </c>
    </row>
    <row r="1055" spans="1:57">
      <c r="A1055" t="s">
        <v>2293</v>
      </c>
      <c r="B1055" t="s">
        <v>80</v>
      </c>
      <c r="C1055" t="s">
        <v>1829</v>
      </c>
      <c r="D1055" t="s">
        <v>82</v>
      </c>
      <c r="E1055" s="2" t="str">
        <f>HYPERLINK("capsilon://?command=openfolder&amp;siteaddress=FAM.docvelocity-na8.net&amp;folderid=FX8008CA1E-0646-A841-7D65-FFCADB4ABF9E","FX21112876")</f>
        <v>FX21112876</v>
      </c>
      <c r="F1055" t="s">
        <v>19</v>
      </c>
      <c r="G1055" t="s">
        <v>19</v>
      </c>
      <c r="H1055" t="s">
        <v>83</v>
      </c>
      <c r="I1055" t="s">
        <v>2294</v>
      </c>
      <c r="J1055">
        <v>249</v>
      </c>
      <c r="K1055" t="s">
        <v>85</v>
      </c>
      <c r="L1055" t="s">
        <v>86</v>
      </c>
      <c r="M1055" t="s">
        <v>87</v>
      </c>
      <c r="N1055">
        <v>1</v>
      </c>
      <c r="O1055" s="1">
        <v>44511.613125000003</v>
      </c>
      <c r="P1055" s="1">
        <v>44512.199421296296</v>
      </c>
      <c r="Q1055">
        <v>48593</v>
      </c>
      <c r="R1055">
        <v>2063</v>
      </c>
      <c r="S1055" t="b">
        <v>0</v>
      </c>
      <c r="T1055" t="s">
        <v>88</v>
      </c>
      <c r="U1055" t="b">
        <v>0</v>
      </c>
      <c r="V1055" t="s">
        <v>190</v>
      </c>
      <c r="W1055" s="1">
        <v>44512.199421296296</v>
      </c>
      <c r="X1055">
        <v>1458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249</v>
      </c>
      <c r="AE1055">
        <v>225</v>
      </c>
      <c r="AF1055">
        <v>0</v>
      </c>
      <c r="AG1055">
        <v>9</v>
      </c>
      <c r="AH1055" t="s">
        <v>88</v>
      </c>
      <c r="AI1055" t="s">
        <v>88</v>
      </c>
      <c r="AJ1055" t="s">
        <v>88</v>
      </c>
      <c r="AK1055" t="s">
        <v>88</v>
      </c>
      <c r="AL1055" t="s">
        <v>88</v>
      </c>
      <c r="AM1055" t="s">
        <v>88</v>
      </c>
      <c r="AN1055" t="s">
        <v>88</v>
      </c>
      <c r="AO1055" t="s">
        <v>88</v>
      </c>
      <c r="AP1055" t="s">
        <v>88</v>
      </c>
      <c r="AQ1055" t="s">
        <v>88</v>
      </c>
      <c r="AR1055" t="s">
        <v>88</v>
      </c>
      <c r="AS1055" t="s">
        <v>88</v>
      </c>
      <c r="AT1055" t="s">
        <v>88</v>
      </c>
      <c r="AU1055" t="s">
        <v>88</v>
      </c>
      <c r="AV1055" t="s">
        <v>88</v>
      </c>
      <c r="AW1055" t="s">
        <v>88</v>
      </c>
      <c r="AX1055" t="s">
        <v>88</v>
      </c>
      <c r="AY1055" t="s">
        <v>88</v>
      </c>
      <c r="AZ1055" t="s">
        <v>88</v>
      </c>
      <c r="BA1055" t="s">
        <v>88</v>
      </c>
      <c r="BB1055" t="s">
        <v>88</v>
      </c>
      <c r="BC1055" t="s">
        <v>88</v>
      </c>
      <c r="BD1055" t="s">
        <v>88</v>
      </c>
      <c r="BE1055" t="s">
        <v>88</v>
      </c>
    </row>
    <row r="1056" spans="1:57">
      <c r="A1056" t="s">
        <v>2295</v>
      </c>
      <c r="B1056" t="s">
        <v>80</v>
      </c>
      <c r="C1056" t="s">
        <v>2296</v>
      </c>
      <c r="D1056" t="s">
        <v>82</v>
      </c>
      <c r="E1056" s="2" t="str">
        <f>HYPERLINK("capsilon://?command=openfolder&amp;siteaddress=FAM.docvelocity-na8.net&amp;folderid=FX8C1979F5-27D6-E823-F90F-EC21C1216A35","FX21114471")</f>
        <v>FX21114471</v>
      </c>
      <c r="F1056" t="s">
        <v>19</v>
      </c>
      <c r="G1056" t="s">
        <v>19</v>
      </c>
      <c r="H1056" t="s">
        <v>83</v>
      </c>
      <c r="I1056" t="s">
        <v>2297</v>
      </c>
      <c r="J1056">
        <v>187</v>
      </c>
      <c r="K1056" t="s">
        <v>85</v>
      </c>
      <c r="L1056" t="s">
        <v>86</v>
      </c>
      <c r="M1056" t="s">
        <v>87</v>
      </c>
      <c r="N1056">
        <v>1</v>
      </c>
      <c r="O1056" s="1">
        <v>44511.616435185184</v>
      </c>
      <c r="P1056" s="1">
        <v>44511.811412037037</v>
      </c>
      <c r="Q1056">
        <v>16568</v>
      </c>
      <c r="R1056">
        <v>278</v>
      </c>
      <c r="S1056" t="b">
        <v>0</v>
      </c>
      <c r="T1056" t="s">
        <v>88</v>
      </c>
      <c r="U1056" t="b">
        <v>0</v>
      </c>
      <c r="V1056" t="s">
        <v>94</v>
      </c>
      <c r="W1056" s="1">
        <v>44511.811412037037</v>
      </c>
      <c r="X1056">
        <v>164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187</v>
      </c>
      <c r="AE1056">
        <v>175</v>
      </c>
      <c r="AF1056">
        <v>0</v>
      </c>
      <c r="AG1056">
        <v>3</v>
      </c>
      <c r="AH1056" t="s">
        <v>88</v>
      </c>
      <c r="AI1056" t="s">
        <v>88</v>
      </c>
      <c r="AJ1056" t="s">
        <v>88</v>
      </c>
      <c r="AK1056" t="s">
        <v>88</v>
      </c>
      <c r="AL1056" t="s">
        <v>88</v>
      </c>
      <c r="AM1056" t="s">
        <v>88</v>
      </c>
      <c r="AN1056" t="s">
        <v>88</v>
      </c>
      <c r="AO1056" t="s">
        <v>88</v>
      </c>
      <c r="AP1056" t="s">
        <v>88</v>
      </c>
      <c r="AQ1056" t="s">
        <v>88</v>
      </c>
      <c r="AR1056" t="s">
        <v>88</v>
      </c>
      <c r="AS1056" t="s">
        <v>88</v>
      </c>
      <c r="AT1056" t="s">
        <v>88</v>
      </c>
      <c r="AU1056" t="s">
        <v>88</v>
      </c>
      <c r="AV1056" t="s">
        <v>88</v>
      </c>
      <c r="AW1056" t="s">
        <v>88</v>
      </c>
      <c r="AX1056" t="s">
        <v>88</v>
      </c>
      <c r="AY1056" t="s">
        <v>88</v>
      </c>
      <c r="AZ1056" t="s">
        <v>88</v>
      </c>
      <c r="BA1056" t="s">
        <v>88</v>
      </c>
      <c r="BB1056" t="s">
        <v>88</v>
      </c>
      <c r="BC1056" t="s">
        <v>88</v>
      </c>
      <c r="BD1056" t="s">
        <v>88</v>
      </c>
      <c r="BE1056" t="s">
        <v>88</v>
      </c>
    </row>
    <row r="1057" spans="1:57">
      <c r="A1057" t="s">
        <v>2298</v>
      </c>
      <c r="B1057" t="s">
        <v>80</v>
      </c>
      <c r="C1057" t="s">
        <v>2299</v>
      </c>
      <c r="D1057" t="s">
        <v>82</v>
      </c>
      <c r="E1057" s="2" t="str">
        <f>HYPERLINK("capsilon://?command=openfolder&amp;siteaddress=FAM.docvelocity-na8.net&amp;folderid=FX9B1B9D33-E227-45A9-1F93-50F5AA88E31B","FX21115110")</f>
        <v>FX21115110</v>
      </c>
      <c r="F1057" t="s">
        <v>19</v>
      </c>
      <c r="G1057" t="s">
        <v>19</v>
      </c>
      <c r="H1057" t="s">
        <v>83</v>
      </c>
      <c r="I1057" t="s">
        <v>2300</v>
      </c>
      <c r="J1057">
        <v>88</v>
      </c>
      <c r="K1057" t="s">
        <v>85</v>
      </c>
      <c r="L1057" t="s">
        <v>86</v>
      </c>
      <c r="M1057" t="s">
        <v>87</v>
      </c>
      <c r="N1057">
        <v>1</v>
      </c>
      <c r="O1057" s="1">
        <v>44511.61923611111</v>
      </c>
      <c r="P1057" s="1">
        <v>44511.813159722224</v>
      </c>
      <c r="Q1057">
        <v>16513</v>
      </c>
      <c r="R1057">
        <v>242</v>
      </c>
      <c r="S1057" t="b">
        <v>0</v>
      </c>
      <c r="T1057" t="s">
        <v>88</v>
      </c>
      <c r="U1057" t="b">
        <v>0</v>
      </c>
      <c r="V1057" t="s">
        <v>94</v>
      </c>
      <c r="W1057" s="1">
        <v>44511.813159722224</v>
      </c>
      <c r="X1057">
        <v>150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88</v>
      </c>
      <c r="AE1057">
        <v>83</v>
      </c>
      <c r="AF1057">
        <v>0</v>
      </c>
      <c r="AG1057">
        <v>2</v>
      </c>
      <c r="AH1057" t="s">
        <v>88</v>
      </c>
      <c r="AI1057" t="s">
        <v>88</v>
      </c>
      <c r="AJ1057" t="s">
        <v>88</v>
      </c>
      <c r="AK1057" t="s">
        <v>88</v>
      </c>
      <c r="AL1057" t="s">
        <v>88</v>
      </c>
      <c r="AM1057" t="s">
        <v>88</v>
      </c>
      <c r="AN1057" t="s">
        <v>88</v>
      </c>
      <c r="AO1057" t="s">
        <v>88</v>
      </c>
      <c r="AP1057" t="s">
        <v>88</v>
      </c>
      <c r="AQ1057" t="s">
        <v>88</v>
      </c>
      <c r="AR1057" t="s">
        <v>88</v>
      </c>
      <c r="AS1057" t="s">
        <v>88</v>
      </c>
      <c r="AT1057" t="s">
        <v>88</v>
      </c>
      <c r="AU1057" t="s">
        <v>88</v>
      </c>
      <c r="AV1057" t="s">
        <v>88</v>
      </c>
      <c r="AW1057" t="s">
        <v>88</v>
      </c>
      <c r="AX1057" t="s">
        <v>88</v>
      </c>
      <c r="AY1057" t="s">
        <v>88</v>
      </c>
      <c r="AZ1057" t="s">
        <v>88</v>
      </c>
      <c r="BA1057" t="s">
        <v>88</v>
      </c>
      <c r="BB1057" t="s">
        <v>88</v>
      </c>
      <c r="BC1057" t="s">
        <v>88</v>
      </c>
      <c r="BD1057" t="s">
        <v>88</v>
      </c>
      <c r="BE1057" t="s">
        <v>88</v>
      </c>
    </row>
    <row r="1058" spans="1:57">
      <c r="A1058" t="s">
        <v>2301</v>
      </c>
      <c r="B1058" t="s">
        <v>80</v>
      </c>
      <c r="C1058" t="s">
        <v>2302</v>
      </c>
      <c r="D1058" t="s">
        <v>82</v>
      </c>
      <c r="E1058" s="2" t="str">
        <f>HYPERLINK("capsilon://?command=openfolder&amp;siteaddress=FAM.docvelocity-na8.net&amp;folderid=FX4ACE8849-BB93-8F27-2FF7-CBB1F45E2C31","FX21114964")</f>
        <v>FX21114964</v>
      </c>
      <c r="F1058" t="s">
        <v>19</v>
      </c>
      <c r="G1058" t="s">
        <v>19</v>
      </c>
      <c r="H1058" t="s">
        <v>83</v>
      </c>
      <c r="I1058" t="s">
        <v>2303</v>
      </c>
      <c r="J1058">
        <v>28</v>
      </c>
      <c r="K1058" t="s">
        <v>85</v>
      </c>
      <c r="L1058" t="s">
        <v>86</v>
      </c>
      <c r="M1058" t="s">
        <v>87</v>
      </c>
      <c r="N1058">
        <v>1</v>
      </c>
      <c r="O1058" s="1">
        <v>44511.626550925925</v>
      </c>
      <c r="P1058" s="1">
        <v>44511.81659722222</v>
      </c>
      <c r="Q1058">
        <v>16054</v>
      </c>
      <c r="R1058">
        <v>366</v>
      </c>
      <c r="S1058" t="b">
        <v>0</v>
      </c>
      <c r="T1058" t="s">
        <v>88</v>
      </c>
      <c r="U1058" t="b">
        <v>0</v>
      </c>
      <c r="V1058" t="s">
        <v>94</v>
      </c>
      <c r="W1058" s="1">
        <v>44511.81659722222</v>
      </c>
      <c r="X1058">
        <v>276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28</v>
      </c>
      <c r="AE1058">
        <v>21</v>
      </c>
      <c r="AF1058">
        <v>0</v>
      </c>
      <c r="AG1058">
        <v>3</v>
      </c>
      <c r="AH1058" t="s">
        <v>88</v>
      </c>
      <c r="AI1058" t="s">
        <v>88</v>
      </c>
      <c r="AJ1058" t="s">
        <v>88</v>
      </c>
      <c r="AK1058" t="s">
        <v>88</v>
      </c>
      <c r="AL1058" t="s">
        <v>88</v>
      </c>
      <c r="AM1058" t="s">
        <v>88</v>
      </c>
      <c r="AN1058" t="s">
        <v>88</v>
      </c>
      <c r="AO1058" t="s">
        <v>88</v>
      </c>
      <c r="AP1058" t="s">
        <v>88</v>
      </c>
      <c r="AQ1058" t="s">
        <v>88</v>
      </c>
      <c r="AR1058" t="s">
        <v>88</v>
      </c>
      <c r="AS1058" t="s">
        <v>88</v>
      </c>
      <c r="AT1058" t="s">
        <v>88</v>
      </c>
      <c r="AU1058" t="s">
        <v>88</v>
      </c>
      <c r="AV1058" t="s">
        <v>88</v>
      </c>
      <c r="AW1058" t="s">
        <v>88</v>
      </c>
      <c r="AX1058" t="s">
        <v>88</v>
      </c>
      <c r="AY1058" t="s">
        <v>88</v>
      </c>
      <c r="AZ1058" t="s">
        <v>88</v>
      </c>
      <c r="BA1058" t="s">
        <v>88</v>
      </c>
      <c r="BB1058" t="s">
        <v>88</v>
      </c>
      <c r="BC1058" t="s">
        <v>88</v>
      </c>
      <c r="BD1058" t="s">
        <v>88</v>
      </c>
      <c r="BE1058" t="s">
        <v>88</v>
      </c>
    </row>
    <row r="1059" spans="1:57">
      <c r="A1059" t="s">
        <v>2304</v>
      </c>
      <c r="B1059" t="s">
        <v>80</v>
      </c>
      <c r="C1059" t="s">
        <v>2204</v>
      </c>
      <c r="D1059" t="s">
        <v>82</v>
      </c>
      <c r="E1059" s="2" t="str">
        <f>HYPERLINK("capsilon://?command=openfolder&amp;siteaddress=FAM.docvelocity-na8.net&amp;folderid=FX108931CA-F31E-2C68-665E-A3840F8CD209","FX21114595")</f>
        <v>FX21114595</v>
      </c>
      <c r="F1059" t="s">
        <v>19</v>
      </c>
      <c r="G1059" t="s">
        <v>19</v>
      </c>
      <c r="H1059" t="s">
        <v>83</v>
      </c>
      <c r="I1059" t="s">
        <v>2205</v>
      </c>
      <c r="J1059">
        <v>178</v>
      </c>
      <c r="K1059" t="s">
        <v>85</v>
      </c>
      <c r="L1059" t="s">
        <v>86</v>
      </c>
      <c r="M1059" t="s">
        <v>87</v>
      </c>
      <c r="N1059">
        <v>2</v>
      </c>
      <c r="O1059" s="1">
        <v>44511.630509259259</v>
      </c>
      <c r="P1059" s="1">
        <v>44511.744479166664</v>
      </c>
      <c r="Q1059">
        <v>7035</v>
      </c>
      <c r="R1059">
        <v>2812</v>
      </c>
      <c r="S1059" t="b">
        <v>0</v>
      </c>
      <c r="T1059" t="s">
        <v>88</v>
      </c>
      <c r="U1059" t="b">
        <v>1</v>
      </c>
      <c r="V1059" t="s">
        <v>123</v>
      </c>
      <c r="W1059" s="1">
        <v>44511.674270833333</v>
      </c>
      <c r="X1059">
        <v>1904</v>
      </c>
      <c r="Y1059">
        <v>156</v>
      </c>
      <c r="Z1059">
        <v>0</v>
      </c>
      <c r="AA1059">
        <v>156</v>
      </c>
      <c r="AB1059">
        <v>0</v>
      </c>
      <c r="AC1059">
        <v>51</v>
      </c>
      <c r="AD1059">
        <v>22</v>
      </c>
      <c r="AE1059">
        <v>0</v>
      </c>
      <c r="AF1059">
        <v>0</v>
      </c>
      <c r="AG1059">
        <v>0</v>
      </c>
      <c r="AH1059" t="s">
        <v>606</v>
      </c>
      <c r="AI1059" s="1">
        <v>44511.744479166664</v>
      </c>
      <c r="AJ1059">
        <v>869</v>
      </c>
      <c r="AK1059">
        <v>3</v>
      </c>
      <c r="AL1059">
        <v>0</v>
      </c>
      <c r="AM1059">
        <v>3</v>
      </c>
      <c r="AN1059">
        <v>0</v>
      </c>
      <c r="AO1059">
        <v>3</v>
      </c>
      <c r="AP1059">
        <v>19</v>
      </c>
      <c r="AQ1059">
        <v>0</v>
      </c>
      <c r="AR1059">
        <v>0</v>
      </c>
      <c r="AS1059">
        <v>0</v>
      </c>
      <c r="AT1059" t="s">
        <v>88</v>
      </c>
      <c r="AU1059" t="s">
        <v>88</v>
      </c>
      <c r="AV1059" t="s">
        <v>88</v>
      </c>
      <c r="AW1059" t="s">
        <v>88</v>
      </c>
      <c r="AX1059" t="s">
        <v>88</v>
      </c>
      <c r="AY1059" t="s">
        <v>88</v>
      </c>
      <c r="AZ1059" t="s">
        <v>88</v>
      </c>
      <c r="BA1059" t="s">
        <v>88</v>
      </c>
      <c r="BB1059" t="s">
        <v>88</v>
      </c>
      <c r="BC1059" t="s">
        <v>88</v>
      </c>
      <c r="BD1059" t="s">
        <v>88</v>
      </c>
      <c r="BE1059" t="s">
        <v>88</v>
      </c>
    </row>
    <row r="1060" spans="1:57">
      <c r="A1060" t="s">
        <v>2305</v>
      </c>
      <c r="B1060" t="s">
        <v>80</v>
      </c>
      <c r="C1060" t="s">
        <v>2104</v>
      </c>
      <c r="D1060" t="s">
        <v>82</v>
      </c>
      <c r="E1060" s="2" t="str">
        <f>HYPERLINK("capsilon://?command=openfolder&amp;siteaddress=FAM.docvelocity-na8.net&amp;folderid=FX693D7DC3-0E01-0C86-34F2-6156EC706BB8","FX21114842")</f>
        <v>FX21114842</v>
      </c>
      <c r="F1060" t="s">
        <v>19</v>
      </c>
      <c r="G1060" t="s">
        <v>19</v>
      </c>
      <c r="H1060" t="s">
        <v>83</v>
      </c>
      <c r="I1060" t="s">
        <v>2306</v>
      </c>
      <c r="J1060">
        <v>33</v>
      </c>
      <c r="K1060" t="s">
        <v>85</v>
      </c>
      <c r="L1060" t="s">
        <v>86</v>
      </c>
      <c r="M1060" t="s">
        <v>87</v>
      </c>
      <c r="N1060">
        <v>2</v>
      </c>
      <c r="O1060" s="1">
        <v>44511.638784722221</v>
      </c>
      <c r="P1060" s="1">
        <v>44512.410451388889</v>
      </c>
      <c r="Q1060">
        <v>66404</v>
      </c>
      <c r="R1060">
        <v>268</v>
      </c>
      <c r="S1060" t="b">
        <v>0</v>
      </c>
      <c r="T1060" t="s">
        <v>88</v>
      </c>
      <c r="U1060" t="b">
        <v>0</v>
      </c>
      <c r="V1060" t="s">
        <v>123</v>
      </c>
      <c r="W1060" s="1">
        <v>44511.67695601852</v>
      </c>
      <c r="X1060">
        <v>109</v>
      </c>
      <c r="Y1060">
        <v>9</v>
      </c>
      <c r="Z1060">
        <v>0</v>
      </c>
      <c r="AA1060">
        <v>9</v>
      </c>
      <c r="AB1060">
        <v>0</v>
      </c>
      <c r="AC1060">
        <v>1</v>
      </c>
      <c r="AD1060">
        <v>24</v>
      </c>
      <c r="AE1060">
        <v>0</v>
      </c>
      <c r="AF1060">
        <v>0</v>
      </c>
      <c r="AG1060">
        <v>0</v>
      </c>
      <c r="AH1060" t="s">
        <v>90</v>
      </c>
      <c r="AI1060" s="1">
        <v>44512.410451388889</v>
      </c>
      <c r="AJ1060">
        <v>159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24</v>
      </c>
      <c r="AQ1060">
        <v>0</v>
      </c>
      <c r="AR1060">
        <v>0</v>
      </c>
      <c r="AS1060">
        <v>0</v>
      </c>
      <c r="AT1060" t="s">
        <v>88</v>
      </c>
      <c r="AU1060" t="s">
        <v>88</v>
      </c>
      <c r="AV1060" t="s">
        <v>88</v>
      </c>
      <c r="AW1060" t="s">
        <v>88</v>
      </c>
      <c r="AX1060" t="s">
        <v>88</v>
      </c>
      <c r="AY1060" t="s">
        <v>88</v>
      </c>
      <c r="AZ1060" t="s">
        <v>88</v>
      </c>
      <c r="BA1060" t="s">
        <v>88</v>
      </c>
      <c r="BB1060" t="s">
        <v>88</v>
      </c>
      <c r="BC1060" t="s">
        <v>88</v>
      </c>
      <c r="BD1060" t="s">
        <v>88</v>
      </c>
      <c r="BE1060" t="s">
        <v>88</v>
      </c>
    </row>
    <row r="1061" spans="1:57">
      <c r="A1061" t="s">
        <v>2307</v>
      </c>
      <c r="B1061" t="s">
        <v>80</v>
      </c>
      <c r="C1061" t="s">
        <v>1649</v>
      </c>
      <c r="D1061" t="s">
        <v>82</v>
      </c>
      <c r="E1061" s="2" t="str">
        <f>HYPERLINK("capsilon://?command=openfolder&amp;siteaddress=FAM.docvelocity-na8.net&amp;folderid=FX41C87174-6A8F-6384-80E7-A3C3E0F8A4A6","FX211013945")</f>
        <v>FX211013945</v>
      </c>
      <c r="F1061" t="s">
        <v>19</v>
      </c>
      <c r="G1061" t="s">
        <v>19</v>
      </c>
      <c r="H1061" t="s">
        <v>83</v>
      </c>
      <c r="I1061" t="s">
        <v>2308</v>
      </c>
      <c r="J1061">
        <v>47</v>
      </c>
      <c r="K1061" t="s">
        <v>85</v>
      </c>
      <c r="L1061" t="s">
        <v>86</v>
      </c>
      <c r="M1061" t="s">
        <v>87</v>
      </c>
      <c r="N1061">
        <v>2</v>
      </c>
      <c r="O1061" s="1">
        <v>44511.643923611111</v>
      </c>
      <c r="P1061" s="1">
        <v>44512.416041666664</v>
      </c>
      <c r="Q1061">
        <v>65848</v>
      </c>
      <c r="R1061">
        <v>863</v>
      </c>
      <c r="S1061" t="b">
        <v>0</v>
      </c>
      <c r="T1061" t="s">
        <v>88</v>
      </c>
      <c r="U1061" t="b">
        <v>0</v>
      </c>
      <c r="V1061" t="s">
        <v>123</v>
      </c>
      <c r="W1061" s="1">
        <v>44511.6799537037</v>
      </c>
      <c r="X1061">
        <v>258</v>
      </c>
      <c r="Y1061">
        <v>39</v>
      </c>
      <c r="Z1061">
        <v>0</v>
      </c>
      <c r="AA1061">
        <v>39</v>
      </c>
      <c r="AB1061">
        <v>0</v>
      </c>
      <c r="AC1061">
        <v>18</v>
      </c>
      <c r="AD1061">
        <v>8</v>
      </c>
      <c r="AE1061">
        <v>0</v>
      </c>
      <c r="AF1061">
        <v>0</v>
      </c>
      <c r="AG1061">
        <v>0</v>
      </c>
      <c r="AH1061" t="s">
        <v>1043</v>
      </c>
      <c r="AI1061" s="1">
        <v>44512.416041666664</v>
      </c>
      <c r="AJ1061">
        <v>18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8</v>
      </c>
      <c r="AQ1061">
        <v>0</v>
      </c>
      <c r="AR1061">
        <v>0</v>
      </c>
      <c r="AS1061">
        <v>0</v>
      </c>
      <c r="AT1061" t="s">
        <v>88</v>
      </c>
      <c r="AU1061" t="s">
        <v>88</v>
      </c>
      <c r="AV1061" t="s">
        <v>88</v>
      </c>
      <c r="AW1061" t="s">
        <v>88</v>
      </c>
      <c r="AX1061" t="s">
        <v>88</v>
      </c>
      <c r="AY1061" t="s">
        <v>88</v>
      </c>
      <c r="AZ1061" t="s">
        <v>88</v>
      </c>
      <c r="BA1061" t="s">
        <v>88</v>
      </c>
      <c r="BB1061" t="s">
        <v>88</v>
      </c>
      <c r="BC1061" t="s">
        <v>88</v>
      </c>
      <c r="BD1061" t="s">
        <v>88</v>
      </c>
      <c r="BE1061" t="s">
        <v>88</v>
      </c>
    </row>
    <row r="1062" spans="1:57">
      <c r="A1062" t="s">
        <v>2309</v>
      </c>
      <c r="B1062" t="s">
        <v>80</v>
      </c>
      <c r="C1062" t="s">
        <v>2310</v>
      </c>
      <c r="D1062" t="s">
        <v>82</v>
      </c>
      <c r="E1062" s="2" t="str">
        <f>HYPERLINK("capsilon://?command=openfolder&amp;siteaddress=FAM.docvelocity-na8.net&amp;folderid=FX9DA5D700-37FE-C32B-6C0B-BC08A9C2D225","FX21115794")</f>
        <v>FX21115794</v>
      </c>
      <c r="F1062" t="s">
        <v>19</v>
      </c>
      <c r="G1062" t="s">
        <v>19</v>
      </c>
      <c r="H1062" t="s">
        <v>83</v>
      </c>
      <c r="I1062" t="s">
        <v>2311</v>
      </c>
      <c r="J1062">
        <v>606</v>
      </c>
      <c r="K1062" t="s">
        <v>85</v>
      </c>
      <c r="L1062" t="s">
        <v>86</v>
      </c>
      <c r="M1062" t="s">
        <v>87</v>
      </c>
      <c r="N1062">
        <v>1</v>
      </c>
      <c r="O1062" s="1">
        <v>44511.645069444443</v>
      </c>
      <c r="P1062" s="1">
        <v>44512.20275462963</v>
      </c>
      <c r="Q1062">
        <v>47472</v>
      </c>
      <c r="R1062">
        <v>712</v>
      </c>
      <c r="S1062" t="b">
        <v>0</v>
      </c>
      <c r="T1062" t="s">
        <v>88</v>
      </c>
      <c r="U1062" t="b">
        <v>0</v>
      </c>
      <c r="V1062" t="s">
        <v>190</v>
      </c>
      <c r="W1062" s="1">
        <v>44512.20275462963</v>
      </c>
      <c r="X1062">
        <v>287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606</v>
      </c>
      <c r="AE1062">
        <v>568</v>
      </c>
      <c r="AF1062">
        <v>0</v>
      </c>
      <c r="AG1062">
        <v>10</v>
      </c>
      <c r="AH1062" t="s">
        <v>88</v>
      </c>
      <c r="AI1062" t="s">
        <v>88</v>
      </c>
      <c r="AJ1062" t="s">
        <v>88</v>
      </c>
      <c r="AK1062" t="s">
        <v>88</v>
      </c>
      <c r="AL1062" t="s">
        <v>88</v>
      </c>
      <c r="AM1062" t="s">
        <v>88</v>
      </c>
      <c r="AN1062" t="s">
        <v>88</v>
      </c>
      <c r="AO1062" t="s">
        <v>88</v>
      </c>
      <c r="AP1062" t="s">
        <v>88</v>
      </c>
      <c r="AQ1062" t="s">
        <v>88</v>
      </c>
      <c r="AR1062" t="s">
        <v>88</v>
      </c>
      <c r="AS1062" t="s">
        <v>88</v>
      </c>
      <c r="AT1062" t="s">
        <v>88</v>
      </c>
      <c r="AU1062" t="s">
        <v>88</v>
      </c>
      <c r="AV1062" t="s">
        <v>88</v>
      </c>
      <c r="AW1062" t="s">
        <v>88</v>
      </c>
      <c r="AX1062" t="s">
        <v>88</v>
      </c>
      <c r="AY1062" t="s">
        <v>88</v>
      </c>
      <c r="AZ1062" t="s">
        <v>88</v>
      </c>
      <c r="BA1062" t="s">
        <v>88</v>
      </c>
      <c r="BB1062" t="s">
        <v>88</v>
      </c>
      <c r="BC1062" t="s">
        <v>88</v>
      </c>
      <c r="BD1062" t="s">
        <v>88</v>
      </c>
      <c r="BE1062" t="s">
        <v>88</v>
      </c>
    </row>
    <row r="1063" spans="1:57">
      <c r="A1063" t="s">
        <v>2312</v>
      </c>
      <c r="B1063" t="s">
        <v>80</v>
      </c>
      <c r="C1063" t="s">
        <v>2313</v>
      </c>
      <c r="D1063" t="s">
        <v>82</v>
      </c>
      <c r="E1063" s="2" t="str">
        <f>HYPERLINK("capsilon://?command=openfolder&amp;siteaddress=FAM.docvelocity-na8.net&amp;folderid=FXEF5A5892-A2C0-8F6B-0804-9623FA598B6B","FX21115238")</f>
        <v>FX21115238</v>
      </c>
      <c r="F1063" t="s">
        <v>19</v>
      </c>
      <c r="G1063" t="s">
        <v>19</v>
      </c>
      <c r="H1063" t="s">
        <v>83</v>
      </c>
      <c r="I1063" t="s">
        <v>2314</v>
      </c>
      <c r="J1063">
        <v>63</v>
      </c>
      <c r="K1063" t="s">
        <v>85</v>
      </c>
      <c r="L1063" t="s">
        <v>86</v>
      </c>
      <c r="M1063" t="s">
        <v>87</v>
      </c>
      <c r="N1063">
        <v>2</v>
      </c>
      <c r="O1063" s="1">
        <v>44511.646562499998</v>
      </c>
      <c r="P1063" s="1">
        <v>44512.417175925926</v>
      </c>
      <c r="Q1063">
        <v>65256</v>
      </c>
      <c r="R1063">
        <v>1325</v>
      </c>
      <c r="S1063" t="b">
        <v>0</v>
      </c>
      <c r="T1063" t="s">
        <v>88</v>
      </c>
      <c r="U1063" t="b">
        <v>0</v>
      </c>
      <c r="V1063" t="s">
        <v>123</v>
      </c>
      <c r="W1063" s="1">
        <v>44511.689652777779</v>
      </c>
      <c r="X1063">
        <v>742</v>
      </c>
      <c r="Y1063">
        <v>64</v>
      </c>
      <c r="Z1063">
        <v>0</v>
      </c>
      <c r="AA1063">
        <v>64</v>
      </c>
      <c r="AB1063">
        <v>0</v>
      </c>
      <c r="AC1063">
        <v>40</v>
      </c>
      <c r="AD1063">
        <v>-1</v>
      </c>
      <c r="AE1063">
        <v>0</v>
      </c>
      <c r="AF1063">
        <v>0</v>
      </c>
      <c r="AG1063">
        <v>0</v>
      </c>
      <c r="AH1063" t="s">
        <v>90</v>
      </c>
      <c r="AI1063" s="1">
        <v>44512.417175925926</v>
      </c>
      <c r="AJ1063">
        <v>564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-1</v>
      </c>
      <c r="AQ1063">
        <v>0</v>
      </c>
      <c r="AR1063">
        <v>0</v>
      </c>
      <c r="AS1063">
        <v>0</v>
      </c>
      <c r="AT1063" t="s">
        <v>88</v>
      </c>
      <c r="AU1063" t="s">
        <v>88</v>
      </c>
      <c r="AV1063" t="s">
        <v>88</v>
      </c>
      <c r="AW1063" t="s">
        <v>88</v>
      </c>
      <c r="AX1063" t="s">
        <v>88</v>
      </c>
      <c r="AY1063" t="s">
        <v>88</v>
      </c>
      <c r="AZ1063" t="s">
        <v>88</v>
      </c>
      <c r="BA1063" t="s">
        <v>88</v>
      </c>
      <c r="BB1063" t="s">
        <v>88</v>
      </c>
      <c r="BC1063" t="s">
        <v>88</v>
      </c>
      <c r="BD1063" t="s">
        <v>88</v>
      </c>
      <c r="BE1063" t="s">
        <v>88</v>
      </c>
    </row>
    <row r="1064" spans="1:57">
      <c r="A1064" t="s">
        <v>2315</v>
      </c>
      <c r="B1064" t="s">
        <v>80</v>
      </c>
      <c r="C1064" t="s">
        <v>2313</v>
      </c>
      <c r="D1064" t="s">
        <v>82</v>
      </c>
      <c r="E1064" s="2" t="str">
        <f>HYPERLINK("capsilon://?command=openfolder&amp;siteaddress=FAM.docvelocity-na8.net&amp;folderid=FXEF5A5892-A2C0-8F6B-0804-9623FA598B6B","FX21115238")</f>
        <v>FX21115238</v>
      </c>
      <c r="F1064" t="s">
        <v>19</v>
      </c>
      <c r="G1064" t="s">
        <v>19</v>
      </c>
      <c r="H1064" t="s">
        <v>83</v>
      </c>
      <c r="I1064" t="s">
        <v>2316</v>
      </c>
      <c r="J1064">
        <v>28</v>
      </c>
      <c r="K1064" t="s">
        <v>85</v>
      </c>
      <c r="L1064" t="s">
        <v>86</v>
      </c>
      <c r="M1064" t="s">
        <v>87</v>
      </c>
      <c r="N1064">
        <v>1</v>
      </c>
      <c r="O1064" s="1">
        <v>44511.647291666668</v>
      </c>
      <c r="P1064" s="1">
        <v>44511.81827546296</v>
      </c>
      <c r="Q1064">
        <v>14432</v>
      </c>
      <c r="R1064">
        <v>341</v>
      </c>
      <c r="S1064" t="b">
        <v>0</v>
      </c>
      <c r="T1064" t="s">
        <v>88</v>
      </c>
      <c r="U1064" t="b">
        <v>0</v>
      </c>
      <c r="V1064" t="s">
        <v>94</v>
      </c>
      <c r="W1064" s="1">
        <v>44511.81827546296</v>
      </c>
      <c r="X1064">
        <v>121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28</v>
      </c>
      <c r="AE1064">
        <v>21</v>
      </c>
      <c r="AF1064">
        <v>0</v>
      </c>
      <c r="AG1064">
        <v>2</v>
      </c>
      <c r="AH1064" t="s">
        <v>88</v>
      </c>
      <c r="AI1064" t="s">
        <v>88</v>
      </c>
      <c r="AJ1064" t="s">
        <v>88</v>
      </c>
      <c r="AK1064" t="s">
        <v>88</v>
      </c>
      <c r="AL1064" t="s">
        <v>88</v>
      </c>
      <c r="AM1064" t="s">
        <v>88</v>
      </c>
      <c r="AN1064" t="s">
        <v>88</v>
      </c>
      <c r="AO1064" t="s">
        <v>88</v>
      </c>
      <c r="AP1064" t="s">
        <v>88</v>
      </c>
      <c r="AQ1064" t="s">
        <v>88</v>
      </c>
      <c r="AR1064" t="s">
        <v>88</v>
      </c>
      <c r="AS1064" t="s">
        <v>88</v>
      </c>
      <c r="AT1064" t="s">
        <v>88</v>
      </c>
      <c r="AU1064" t="s">
        <v>88</v>
      </c>
      <c r="AV1064" t="s">
        <v>88</v>
      </c>
      <c r="AW1064" t="s">
        <v>88</v>
      </c>
      <c r="AX1064" t="s">
        <v>88</v>
      </c>
      <c r="AY1064" t="s">
        <v>88</v>
      </c>
      <c r="AZ1064" t="s">
        <v>88</v>
      </c>
      <c r="BA1064" t="s">
        <v>88</v>
      </c>
      <c r="BB1064" t="s">
        <v>88</v>
      </c>
      <c r="BC1064" t="s">
        <v>88</v>
      </c>
      <c r="BD1064" t="s">
        <v>88</v>
      </c>
      <c r="BE1064" t="s">
        <v>88</v>
      </c>
    </row>
    <row r="1065" spans="1:57">
      <c r="A1065" t="s">
        <v>2317</v>
      </c>
      <c r="B1065" t="s">
        <v>80</v>
      </c>
      <c r="C1065" t="s">
        <v>1928</v>
      </c>
      <c r="D1065" t="s">
        <v>82</v>
      </c>
      <c r="E1065" s="2" t="str">
        <f>HYPERLINK("capsilon://?command=openfolder&amp;siteaddress=FAM.docvelocity-na8.net&amp;folderid=FX4C8F8A44-66F2-9D75-999D-3FADFC604625","FX21114551")</f>
        <v>FX21114551</v>
      </c>
      <c r="F1065" t="s">
        <v>19</v>
      </c>
      <c r="G1065" t="s">
        <v>19</v>
      </c>
      <c r="H1065" t="s">
        <v>83</v>
      </c>
      <c r="I1065" t="s">
        <v>2318</v>
      </c>
      <c r="J1065">
        <v>30</v>
      </c>
      <c r="K1065" t="s">
        <v>85</v>
      </c>
      <c r="L1065" t="s">
        <v>86</v>
      </c>
      <c r="M1065" t="s">
        <v>87</v>
      </c>
      <c r="N1065">
        <v>2</v>
      </c>
      <c r="O1065" s="1">
        <v>44511.649004629631</v>
      </c>
      <c r="P1065" s="1">
        <v>44512.418240740742</v>
      </c>
      <c r="Q1065">
        <v>66209</v>
      </c>
      <c r="R1065">
        <v>253</v>
      </c>
      <c r="S1065" t="b">
        <v>0</v>
      </c>
      <c r="T1065" t="s">
        <v>88</v>
      </c>
      <c r="U1065" t="b">
        <v>0</v>
      </c>
      <c r="V1065" t="s">
        <v>131</v>
      </c>
      <c r="W1065" s="1">
        <v>44511.687048611115</v>
      </c>
      <c r="X1065">
        <v>64</v>
      </c>
      <c r="Y1065">
        <v>9</v>
      </c>
      <c r="Z1065">
        <v>0</v>
      </c>
      <c r="AA1065">
        <v>9</v>
      </c>
      <c r="AB1065">
        <v>0</v>
      </c>
      <c r="AC1065">
        <v>3</v>
      </c>
      <c r="AD1065">
        <v>21</v>
      </c>
      <c r="AE1065">
        <v>0</v>
      </c>
      <c r="AF1065">
        <v>0</v>
      </c>
      <c r="AG1065">
        <v>0</v>
      </c>
      <c r="AH1065" t="s">
        <v>1043</v>
      </c>
      <c r="AI1065" s="1">
        <v>44512.418240740742</v>
      </c>
      <c r="AJ1065">
        <v>189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21</v>
      </c>
      <c r="AQ1065">
        <v>0</v>
      </c>
      <c r="AR1065">
        <v>0</v>
      </c>
      <c r="AS1065">
        <v>0</v>
      </c>
      <c r="AT1065" t="s">
        <v>88</v>
      </c>
      <c r="AU1065" t="s">
        <v>88</v>
      </c>
      <c r="AV1065" t="s">
        <v>88</v>
      </c>
      <c r="AW1065" t="s">
        <v>88</v>
      </c>
      <c r="AX1065" t="s">
        <v>88</v>
      </c>
      <c r="AY1065" t="s">
        <v>88</v>
      </c>
      <c r="AZ1065" t="s">
        <v>88</v>
      </c>
      <c r="BA1065" t="s">
        <v>88</v>
      </c>
      <c r="BB1065" t="s">
        <v>88</v>
      </c>
      <c r="BC1065" t="s">
        <v>88</v>
      </c>
      <c r="BD1065" t="s">
        <v>88</v>
      </c>
      <c r="BE1065" t="s">
        <v>88</v>
      </c>
    </row>
    <row r="1066" spans="1:57">
      <c r="A1066" t="s">
        <v>2319</v>
      </c>
      <c r="B1066" t="s">
        <v>80</v>
      </c>
      <c r="C1066" t="s">
        <v>2320</v>
      </c>
      <c r="D1066" t="s">
        <v>82</v>
      </c>
      <c r="E1066" s="2" t="str">
        <f>HYPERLINK("capsilon://?command=openfolder&amp;siteaddress=FAM.docvelocity-na8.net&amp;folderid=FX0ED7E4A7-DAE0-6DF1-0FCA-BC2CE9B9C965","FX21113795")</f>
        <v>FX21113795</v>
      </c>
      <c r="F1066" t="s">
        <v>19</v>
      </c>
      <c r="G1066" t="s">
        <v>19</v>
      </c>
      <c r="H1066" t="s">
        <v>83</v>
      </c>
      <c r="I1066" t="s">
        <v>2321</v>
      </c>
      <c r="J1066">
        <v>28</v>
      </c>
      <c r="K1066" t="s">
        <v>85</v>
      </c>
      <c r="L1066" t="s">
        <v>86</v>
      </c>
      <c r="M1066" t="s">
        <v>87</v>
      </c>
      <c r="N1066">
        <v>2</v>
      </c>
      <c r="O1066" s="1">
        <v>44511.656134259261</v>
      </c>
      <c r="P1066" s="1">
        <v>44512.420277777775</v>
      </c>
      <c r="Q1066">
        <v>65650</v>
      </c>
      <c r="R1066">
        <v>372</v>
      </c>
      <c r="S1066" t="b">
        <v>0</v>
      </c>
      <c r="T1066" t="s">
        <v>88</v>
      </c>
      <c r="U1066" t="b">
        <v>0</v>
      </c>
      <c r="V1066" t="s">
        <v>131</v>
      </c>
      <c r="W1066" s="1">
        <v>44511.688275462962</v>
      </c>
      <c r="X1066">
        <v>105</v>
      </c>
      <c r="Y1066">
        <v>21</v>
      </c>
      <c r="Z1066">
        <v>0</v>
      </c>
      <c r="AA1066">
        <v>21</v>
      </c>
      <c r="AB1066">
        <v>0</v>
      </c>
      <c r="AC1066">
        <v>1</v>
      </c>
      <c r="AD1066">
        <v>7</v>
      </c>
      <c r="AE1066">
        <v>0</v>
      </c>
      <c r="AF1066">
        <v>0</v>
      </c>
      <c r="AG1066">
        <v>0</v>
      </c>
      <c r="AH1066" t="s">
        <v>90</v>
      </c>
      <c r="AI1066" s="1">
        <v>44512.420277777775</v>
      </c>
      <c r="AJ1066">
        <v>267</v>
      </c>
      <c r="AK1066">
        <v>1</v>
      </c>
      <c r="AL1066">
        <v>0</v>
      </c>
      <c r="AM1066">
        <v>1</v>
      </c>
      <c r="AN1066">
        <v>0</v>
      </c>
      <c r="AO1066">
        <v>1</v>
      </c>
      <c r="AP1066">
        <v>6</v>
      </c>
      <c r="AQ1066">
        <v>0</v>
      </c>
      <c r="AR1066">
        <v>0</v>
      </c>
      <c r="AS1066">
        <v>0</v>
      </c>
      <c r="AT1066" t="s">
        <v>88</v>
      </c>
      <c r="AU1066" t="s">
        <v>88</v>
      </c>
      <c r="AV1066" t="s">
        <v>88</v>
      </c>
      <c r="AW1066" t="s">
        <v>88</v>
      </c>
      <c r="AX1066" t="s">
        <v>88</v>
      </c>
      <c r="AY1066" t="s">
        <v>88</v>
      </c>
      <c r="AZ1066" t="s">
        <v>88</v>
      </c>
      <c r="BA1066" t="s">
        <v>88</v>
      </c>
      <c r="BB1066" t="s">
        <v>88</v>
      </c>
      <c r="BC1066" t="s">
        <v>88</v>
      </c>
      <c r="BD1066" t="s">
        <v>88</v>
      </c>
      <c r="BE1066" t="s">
        <v>88</v>
      </c>
    </row>
    <row r="1067" spans="1:57">
      <c r="A1067" t="s">
        <v>2322</v>
      </c>
      <c r="B1067" t="s">
        <v>80</v>
      </c>
      <c r="C1067" t="s">
        <v>2320</v>
      </c>
      <c r="D1067" t="s">
        <v>82</v>
      </c>
      <c r="E1067" s="2" t="str">
        <f>HYPERLINK("capsilon://?command=openfolder&amp;siteaddress=FAM.docvelocity-na8.net&amp;folderid=FX0ED7E4A7-DAE0-6DF1-0FCA-BC2CE9B9C965","FX21113795")</f>
        <v>FX21113795</v>
      </c>
      <c r="F1067" t="s">
        <v>19</v>
      </c>
      <c r="G1067" t="s">
        <v>19</v>
      </c>
      <c r="H1067" t="s">
        <v>83</v>
      </c>
      <c r="I1067" t="s">
        <v>2323</v>
      </c>
      <c r="J1067">
        <v>28</v>
      </c>
      <c r="K1067" t="s">
        <v>85</v>
      </c>
      <c r="L1067" t="s">
        <v>86</v>
      </c>
      <c r="M1067" t="s">
        <v>87</v>
      </c>
      <c r="N1067">
        <v>2</v>
      </c>
      <c r="O1067" s="1">
        <v>44511.656539351854</v>
      </c>
      <c r="P1067" s="1">
        <v>44512.424861111111</v>
      </c>
      <c r="Q1067">
        <v>65651</v>
      </c>
      <c r="R1067">
        <v>732</v>
      </c>
      <c r="S1067" t="b">
        <v>0</v>
      </c>
      <c r="T1067" t="s">
        <v>88</v>
      </c>
      <c r="U1067" t="b">
        <v>0</v>
      </c>
      <c r="V1067" t="s">
        <v>117</v>
      </c>
      <c r="W1067" s="1">
        <v>44511.689918981479</v>
      </c>
      <c r="X1067">
        <v>161</v>
      </c>
      <c r="Y1067">
        <v>21</v>
      </c>
      <c r="Z1067">
        <v>0</v>
      </c>
      <c r="AA1067">
        <v>21</v>
      </c>
      <c r="AB1067">
        <v>0</v>
      </c>
      <c r="AC1067">
        <v>1</v>
      </c>
      <c r="AD1067">
        <v>7</v>
      </c>
      <c r="AE1067">
        <v>0</v>
      </c>
      <c r="AF1067">
        <v>0</v>
      </c>
      <c r="AG1067">
        <v>0</v>
      </c>
      <c r="AH1067" t="s">
        <v>1043</v>
      </c>
      <c r="AI1067" s="1">
        <v>44512.424861111111</v>
      </c>
      <c r="AJ1067">
        <v>571</v>
      </c>
      <c r="AK1067">
        <v>2</v>
      </c>
      <c r="AL1067">
        <v>0</v>
      </c>
      <c r="AM1067">
        <v>2</v>
      </c>
      <c r="AN1067">
        <v>0</v>
      </c>
      <c r="AO1067">
        <v>1</v>
      </c>
      <c r="AP1067">
        <v>5</v>
      </c>
      <c r="AQ1067">
        <v>0</v>
      </c>
      <c r="AR1067">
        <v>0</v>
      </c>
      <c r="AS1067">
        <v>0</v>
      </c>
      <c r="AT1067" t="s">
        <v>88</v>
      </c>
      <c r="AU1067" t="s">
        <v>88</v>
      </c>
      <c r="AV1067" t="s">
        <v>88</v>
      </c>
      <c r="AW1067" t="s">
        <v>88</v>
      </c>
      <c r="AX1067" t="s">
        <v>88</v>
      </c>
      <c r="AY1067" t="s">
        <v>88</v>
      </c>
      <c r="AZ1067" t="s">
        <v>88</v>
      </c>
      <c r="BA1067" t="s">
        <v>88</v>
      </c>
      <c r="BB1067" t="s">
        <v>88</v>
      </c>
      <c r="BC1067" t="s">
        <v>88</v>
      </c>
      <c r="BD1067" t="s">
        <v>88</v>
      </c>
      <c r="BE1067" t="s">
        <v>88</v>
      </c>
    </row>
    <row r="1068" spans="1:57">
      <c r="A1068" t="s">
        <v>2324</v>
      </c>
      <c r="B1068" t="s">
        <v>80</v>
      </c>
      <c r="C1068" t="s">
        <v>2325</v>
      </c>
      <c r="D1068" t="s">
        <v>82</v>
      </c>
      <c r="E1068" s="2" t="str">
        <f>HYPERLINK("capsilon://?command=openfolder&amp;siteaddress=FAM.docvelocity-na8.net&amp;folderid=FX46ADB0A4-534B-E308-E91C-EB049EC21BF4","FX21115965")</f>
        <v>FX21115965</v>
      </c>
      <c r="F1068" t="s">
        <v>19</v>
      </c>
      <c r="G1068" t="s">
        <v>19</v>
      </c>
      <c r="H1068" t="s">
        <v>83</v>
      </c>
      <c r="I1068" t="s">
        <v>2326</v>
      </c>
      <c r="J1068">
        <v>206</v>
      </c>
      <c r="K1068" t="s">
        <v>85</v>
      </c>
      <c r="L1068" t="s">
        <v>86</v>
      </c>
      <c r="M1068" t="s">
        <v>87</v>
      </c>
      <c r="N1068">
        <v>1</v>
      </c>
      <c r="O1068" s="1">
        <v>44511.673009259262</v>
      </c>
      <c r="P1068" s="1">
        <v>44512.206030092595</v>
      </c>
      <c r="Q1068">
        <v>45388</v>
      </c>
      <c r="R1068">
        <v>665</v>
      </c>
      <c r="S1068" t="b">
        <v>0</v>
      </c>
      <c r="T1068" t="s">
        <v>88</v>
      </c>
      <c r="U1068" t="b">
        <v>0</v>
      </c>
      <c r="V1068" t="s">
        <v>190</v>
      </c>
      <c r="W1068" s="1">
        <v>44512.206030092595</v>
      </c>
      <c r="X1068">
        <v>282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206</v>
      </c>
      <c r="AE1068">
        <v>187</v>
      </c>
      <c r="AF1068">
        <v>0</v>
      </c>
      <c r="AG1068">
        <v>5</v>
      </c>
      <c r="AH1068" t="s">
        <v>88</v>
      </c>
      <c r="AI1068" t="s">
        <v>88</v>
      </c>
      <c r="AJ1068" t="s">
        <v>88</v>
      </c>
      <c r="AK1068" t="s">
        <v>88</v>
      </c>
      <c r="AL1068" t="s">
        <v>88</v>
      </c>
      <c r="AM1068" t="s">
        <v>88</v>
      </c>
      <c r="AN1068" t="s">
        <v>88</v>
      </c>
      <c r="AO1068" t="s">
        <v>88</v>
      </c>
      <c r="AP1068" t="s">
        <v>88</v>
      </c>
      <c r="AQ1068" t="s">
        <v>88</v>
      </c>
      <c r="AR1068" t="s">
        <v>88</v>
      </c>
      <c r="AS1068" t="s">
        <v>88</v>
      </c>
      <c r="AT1068" t="s">
        <v>88</v>
      </c>
      <c r="AU1068" t="s">
        <v>88</v>
      </c>
      <c r="AV1068" t="s">
        <v>88</v>
      </c>
      <c r="AW1068" t="s">
        <v>88</v>
      </c>
      <c r="AX1068" t="s">
        <v>88</v>
      </c>
      <c r="AY1068" t="s">
        <v>88</v>
      </c>
      <c r="AZ1068" t="s">
        <v>88</v>
      </c>
      <c r="BA1068" t="s">
        <v>88</v>
      </c>
      <c r="BB1068" t="s">
        <v>88</v>
      </c>
      <c r="BC1068" t="s">
        <v>88</v>
      </c>
      <c r="BD1068" t="s">
        <v>88</v>
      </c>
      <c r="BE1068" t="s">
        <v>88</v>
      </c>
    </row>
    <row r="1069" spans="1:57">
      <c r="A1069" t="s">
        <v>2327</v>
      </c>
      <c r="B1069" t="s">
        <v>80</v>
      </c>
      <c r="C1069" t="s">
        <v>2328</v>
      </c>
      <c r="D1069" t="s">
        <v>82</v>
      </c>
      <c r="E1069" s="2" t="str">
        <f>HYPERLINK("capsilon://?command=openfolder&amp;siteaddress=FAM.docvelocity-na8.net&amp;folderid=FXF907DE1F-B146-C2D5-8734-6F05D45C264A","FX21113114")</f>
        <v>FX21113114</v>
      </c>
      <c r="F1069" t="s">
        <v>19</v>
      </c>
      <c r="G1069" t="s">
        <v>19</v>
      </c>
      <c r="H1069" t="s">
        <v>83</v>
      </c>
      <c r="I1069" t="s">
        <v>2329</v>
      </c>
      <c r="J1069">
        <v>28</v>
      </c>
      <c r="K1069" t="s">
        <v>85</v>
      </c>
      <c r="L1069" t="s">
        <v>86</v>
      </c>
      <c r="M1069" t="s">
        <v>87</v>
      </c>
      <c r="N1069">
        <v>1</v>
      </c>
      <c r="O1069" s="1">
        <v>44511.676990740743</v>
      </c>
      <c r="P1069" s="1">
        <v>44511.820740740739</v>
      </c>
      <c r="Q1069">
        <v>12151</v>
      </c>
      <c r="R1069">
        <v>269</v>
      </c>
      <c r="S1069" t="b">
        <v>0</v>
      </c>
      <c r="T1069" t="s">
        <v>88</v>
      </c>
      <c r="U1069" t="b">
        <v>0</v>
      </c>
      <c r="V1069" t="s">
        <v>94</v>
      </c>
      <c r="W1069" s="1">
        <v>44511.820740740739</v>
      </c>
      <c r="X1069">
        <v>156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28</v>
      </c>
      <c r="AE1069">
        <v>21</v>
      </c>
      <c r="AF1069">
        <v>0</v>
      </c>
      <c r="AG1069">
        <v>2</v>
      </c>
      <c r="AH1069" t="s">
        <v>88</v>
      </c>
      <c r="AI1069" t="s">
        <v>88</v>
      </c>
      <c r="AJ1069" t="s">
        <v>88</v>
      </c>
      <c r="AK1069" t="s">
        <v>88</v>
      </c>
      <c r="AL1069" t="s">
        <v>88</v>
      </c>
      <c r="AM1069" t="s">
        <v>88</v>
      </c>
      <c r="AN1069" t="s">
        <v>88</v>
      </c>
      <c r="AO1069" t="s">
        <v>88</v>
      </c>
      <c r="AP1069" t="s">
        <v>88</v>
      </c>
      <c r="AQ1069" t="s">
        <v>88</v>
      </c>
      <c r="AR1069" t="s">
        <v>88</v>
      </c>
      <c r="AS1069" t="s">
        <v>88</v>
      </c>
      <c r="AT1069" t="s">
        <v>88</v>
      </c>
      <c r="AU1069" t="s">
        <v>88</v>
      </c>
      <c r="AV1069" t="s">
        <v>88</v>
      </c>
      <c r="AW1069" t="s">
        <v>88</v>
      </c>
      <c r="AX1069" t="s">
        <v>88</v>
      </c>
      <c r="AY1069" t="s">
        <v>88</v>
      </c>
      <c r="AZ1069" t="s">
        <v>88</v>
      </c>
      <c r="BA1069" t="s">
        <v>88</v>
      </c>
      <c r="BB1069" t="s">
        <v>88</v>
      </c>
      <c r="BC1069" t="s">
        <v>88</v>
      </c>
      <c r="BD1069" t="s">
        <v>88</v>
      </c>
      <c r="BE1069" t="s">
        <v>88</v>
      </c>
    </row>
    <row r="1070" spans="1:57">
      <c r="A1070" t="s">
        <v>2330</v>
      </c>
      <c r="B1070" t="s">
        <v>80</v>
      </c>
      <c r="C1070" t="s">
        <v>2328</v>
      </c>
      <c r="D1070" t="s">
        <v>82</v>
      </c>
      <c r="E1070" s="2" t="str">
        <f>HYPERLINK("capsilon://?command=openfolder&amp;siteaddress=FAM.docvelocity-na8.net&amp;folderid=FXF907DE1F-B146-C2D5-8734-6F05D45C264A","FX21113114")</f>
        <v>FX21113114</v>
      </c>
      <c r="F1070" t="s">
        <v>19</v>
      </c>
      <c r="G1070" t="s">
        <v>19</v>
      </c>
      <c r="H1070" t="s">
        <v>83</v>
      </c>
      <c r="I1070" t="s">
        <v>2331</v>
      </c>
      <c r="J1070">
        <v>86</v>
      </c>
      <c r="K1070" t="s">
        <v>85</v>
      </c>
      <c r="L1070" t="s">
        <v>86</v>
      </c>
      <c r="M1070" t="s">
        <v>87</v>
      </c>
      <c r="N1070">
        <v>1</v>
      </c>
      <c r="O1070" s="1">
        <v>44511.677245370367</v>
      </c>
      <c r="P1070" s="1">
        <v>44512.210462962961</v>
      </c>
      <c r="Q1070">
        <v>45690</v>
      </c>
      <c r="R1070">
        <v>380</v>
      </c>
      <c r="S1070" t="b">
        <v>0</v>
      </c>
      <c r="T1070" t="s">
        <v>88</v>
      </c>
      <c r="U1070" t="b">
        <v>0</v>
      </c>
      <c r="V1070" t="s">
        <v>190</v>
      </c>
      <c r="W1070" s="1">
        <v>44512.210462962961</v>
      </c>
      <c r="X1070">
        <v>139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86</v>
      </c>
      <c r="AE1070">
        <v>81</v>
      </c>
      <c r="AF1070">
        <v>0</v>
      </c>
      <c r="AG1070">
        <v>2</v>
      </c>
      <c r="AH1070" t="s">
        <v>88</v>
      </c>
      <c r="AI1070" t="s">
        <v>88</v>
      </c>
      <c r="AJ1070" t="s">
        <v>88</v>
      </c>
      <c r="AK1070" t="s">
        <v>88</v>
      </c>
      <c r="AL1070" t="s">
        <v>88</v>
      </c>
      <c r="AM1070" t="s">
        <v>88</v>
      </c>
      <c r="AN1070" t="s">
        <v>88</v>
      </c>
      <c r="AO1070" t="s">
        <v>88</v>
      </c>
      <c r="AP1070" t="s">
        <v>88</v>
      </c>
      <c r="AQ1070" t="s">
        <v>88</v>
      </c>
      <c r="AR1070" t="s">
        <v>88</v>
      </c>
      <c r="AS1070" t="s">
        <v>88</v>
      </c>
      <c r="AT1070" t="s">
        <v>88</v>
      </c>
      <c r="AU1070" t="s">
        <v>88</v>
      </c>
      <c r="AV1070" t="s">
        <v>88</v>
      </c>
      <c r="AW1070" t="s">
        <v>88</v>
      </c>
      <c r="AX1070" t="s">
        <v>88</v>
      </c>
      <c r="AY1070" t="s">
        <v>88</v>
      </c>
      <c r="AZ1070" t="s">
        <v>88</v>
      </c>
      <c r="BA1070" t="s">
        <v>88</v>
      </c>
      <c r="BB1070" t="s">
        <v>88</v>
      </c>
      <c r="BC1070" t="s">
        <v>88</v>
      </c>
      <c r="BD1070" t="s">
        <v>88</v>
      </c>
      <c r="BE1070" t="s">
        <v>88</v>
      </c>
    </row>
    <row r="1071" spans="1:57">
      <c r="A1071" t="s">
        <v>2332</v>
      </c>
      <c r="B1071" t="s">
        <v>80</v>
      </c>
      <c r="C1071" t="s">
        <v>2333</v>
      </c>
      <c r="D1071" t="s">
        <v>82</v>
      </c>
      <c r="E1071" s="2" t="str">
        <f>HYPERLINK("capsilon://?command=openfolder&amp;siteaddress=FAM.docvelocity-na8.net&amp;folderid=FXF1A4AFAE-37D1-FD0B-862F-DEBE739C8252","FX21115223")</f>
        <v>FX21115223</v>
      </c>
      <c r="F1071" t="s">
        <v>19</v>
      </c>
      <c r="G1071" t="s">
        <v>19</v>
      </c>
      <c r="H1071" t="s">
        <v>83</v>
      </c>
      <c r="I1071" t="s">
        <v>2334</v>
      </c>
      <c r="J1071">
        <v>33</v>
      </c>
      <c r="K1071" t="s">
        <v>85</v>
      </c>
      <c r="L1071" t="s">
        <v>86</v>
      </c>
      <c r="M1071" t="s">
        <v>87</v>
      </c>
      <c r="N1071">
        <v>2</v>
      </c>
      <c r="O1071" s="1">
        <v>44511.681435185186</v>
      </c>
      <c r="P1071" s="1">
        <v>44512.422650462962</v>
      </c>
      <c r="Q1071">
        <v>63761</v>
      </c>
      <c r="R1071">
        <v>280</v>
      </c>
      <c r="S1071" t="b">
        <v>0</v>
      </c>
      <c r="T1071" t="s">
        <v>88</v>
      </c>
      <c r="U1071" t="b">
        <v>0</v>
      </c>
      <c r="V1071" t="s">
        <v>131</v>
      </c>
      <c r="W1071" s="1">
        <v>44511.690324074072</v>
      </c>
      <c r="X1071">
        <v>76</v>
      </c>
      <c r="Y1071">
        <v>9</v>
      </c>
      <c r="Z1071">
        <v>0</v>
      </c>
      <c r="AA1071">
        <v>9</v>
      </c>
      <c r="AB1071">
        <v>0</v>
      </c>
      <c r="AC1071">
        <v>2</v>
      </c>
      <c r="AD1071">
        <v>24</v>
      </c>
      <c r="AE1071">
        <v>0</v>
      </c>
      <c r="AF1071">
        <v>0</v>
      </c>
      <c r="AG1071">
        <v>0</v>
      </c>
      <c r="AH1071" t="s">
        <v>90</v>
      </c>
      <c r="AI1071" s="1">
        <v>44512.422650462962</v>
      </c>
      <c r="AJ1071">
        <v>204</v>
      </c>
      <c r="AK1071">
        <v>1</v>
      </c>
      <c r="AL1071">
        <v>0</v>
      </c>
      <c r="AM1071">
        <v>1</v>
      </c>
      <c r="AN1071">
        <v>0</v>
      </c>
      <c r="AO1071">
        <v>1</v>
      </c>
      <c r="AP1071">
        <v>23</v>
      </c>
      <c r="AQ1071">
        <v>0</v>
      </c>
      <c r="AR1071">
        <v>0</v>
      </c>
      <c r="AS1071">
        <v>0</v>
      </c>
      <c r="AT1071" t="s">
        <v>88</v>
      </c>
      <c r="AU1071" t="s">
        <v>88</v>
      </c>
      <c r="AV1071" t="s">
        <v>88</v>
      </c>
      <c r="AW1071" t="s">
        <v>88</v>
      </c>
      <c r="AX1071" t="s">
        <v>88</v>
      </c>
      <c r="AY1071" t="s">
        <v>88</v>
      </c>
      <c r="AZ1071" t="s">
        <v>88</v>
      </c>
      <c r="BA1071" t="s">
        <v>88</v>
      </c>
      <c r="BB1071" t="s">
        <v>88</v>
      </c>
      <c r="BC1071" t="s">
        <v>88</v>
      </c>
      <c r="BD1071" t="s">
        <v>88</v>
      </c>
      <c r="BE1071" t="s">
        <v>88</v>
      </c>
    </row>
    <row r="1072" spans="1:57">
      <c r="A1072" t="s">
        <v>2335</v>
      </c>
      <c r="B1072" t="s">
        <v>80</v>
      </c>
      <c r="C1072" t="s">
        <v>2336</v>
      </c>
      <c r="D1072" t="s">
        <v>82</v>
      </c>
      <c r="E1072" s="2" t="str">
        <f>HYPERLINK("capsilon://?command=openfolder&amp;siteaddress=FAM.docvelocity-na8.net&amp;folderid=FX1924F492-7EE4-4DF4-43CD-7DAE3A05DD7F","FX21115871")</f>
        <v>FX21115871</v>
      </c>
      <c r="F1072" t="s">
        <v>19</v>
      </c>
      <c r="G1072" t="s">
        <v>19</v>
      </c>
      <c r="H1072" t="s">
        <v>83</v>
      </c>
      <c r="I1072" t="s">
        <v>2337</v>
      </c>
      <c r="J1072">
        <v>86</v>
      </c>
      <c r="K1072" t="s">
        <v>85</v>
      </c>
      <c r="L1072" t="s">
        <v>86</v>
      </c>
      <c r="M1072" t="s">
        <v>87</v>
      </c>
      <c r="N1072">
        <v>1</v>
      </c>
      <c r="O1072" s="1">
        <v>44511.687465277777</v>
      </c>
      <c r="P1072" s="1">
        <v>44512.212592592594</v>
      </c>
      <c r="Q1072">
        <v>44752</v>
      </c>
      <c r="R1072">
        <v>619</v>
      </c>
      <c r="S1072" t="b">
        <v>0</v>
      </c>
      <c r="T1072" t="s">
        <v>88</v>
      </c>
      <c r="U1072" t="b">
        <v>0</v>
      </c>
      <c r="V1072" t="s">
        <v>190</v>
      </c>
      <c r="W1072" s="1">
        <v>44512.212592592594</v>
      </c>
      <c r="X1072">
        <v>183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86</v>
      </c>
      <c r="AE1072">
        <v>74</v>
      </c>
      <c r="AF1072">
        <v>0</v>
      </c>
      <c r="AG1072">
        <v>3</v>
      </c>
      <c r="AH1072" t="s">
        <v>88</v>
      </c>
      <c r="AI1072" t="s">
        <v>88</v>
      </c>
      <c r="AJ1072" t="s">
        <v>88</v>
      </c>
      <c r="AK1072" t="s">
        <v>88</v>
      </c>
      <c r="AL1072" t="s">
        <v>88</v>
      </c>
      <c r="AM1072" t="s">
        <v>88</v>
      </c>
      <c r="AN1072" t="s">
        <v>88</v>
      </c>
      <c r="AO1072" t="s">
        <v>88</v>
      </c>
      <c r="AP1072" t="s">
        <v>88</v>
      </c>
      <c r="AQ1072" t="s">
        <v>88</v>
      </c>
      <c r="AR1072" t="s">
        <v>88</v>
      </c>
      <c r="AS1072" t="s">
        <v>88</v>
      </c>
      <c r="AT1072" t="s">
        <v>88</v>
      </c>
      <c r="AU1072" t="s">
        <v>88</v>
      </c>
      <c r="AV1072" t="s">
        <v>88</v>
      </c>
      <c r="AW1072" t="s">
        <v>88</v>
      </c>
      <c r="AX1072" t="s">
        <v>88</v>
      </c>
      <c r="AY1072" t="s">
        <v>88</v>
      </c>
      <c r="AZ1072" t="s">
        <v>88</v>
      </c>
      <c r="BA1072" t="s">
        <v>88</v>
      </c>
      <c r="BB1072" t="s">
        <v>88</v>
      </c>
      <c r="BC1072" t="s">
        <v>88</v>
      </c>
      <c r="BD1072" t="s">
        <v>88</v>
      </c>
      <c r="BE1072" t="s">
        <v>88</v>
      </c>
    </row>
    <row r="1073" spans="1:57">
      <c r="A1073" t="s">
        <v>2338</v>
      </c>
      <c r="B1073" t="s">
        <v>80</v>
      </c>
      <c r="C1073" t="s">
        <v>2020</v>
      </c>
      <c r="D1073" t="s">
        <v>82</v>
      </c>
      <c r="E1073" s="2" t="str">
        <f>HYPERLINK("capsilon://?command=openfolder&amp;siteaddress=FAM.docvelocity-na8.net&amp;folderid=FX4F347B0C-8DE2-928D-3836-F2A6C5FC671F","FX21114501")</f>
        <v>FX21114501</v>
      </c>
      <c r="F1073" t="s">
        <v>19</v>
      </c>
      <c r="G1073" t="s">
        <v>19</v>
      </c>
      <c r="H1073" t="s">
        <v>83</v>
      </c>
      <c r="I1073" t="s">
        <v>2339</v>
      </c>
      <c r="J1073">
        <v>30</v>
      </c>
      <c r="K1073" t="s">
        <v>85</v>
      </c>
      <c r="L1073" t="s">
        <v>86</v>
      </c>
      <c r="M1073" t="s">
        <v>87</v>
      </c>
      <c r="N1073">
        <v>2</v>
      </c>
      <c r="O1073" s="1">
        <v>44511.705694444441</v>
      </c>
      <c r="P1073" s="1">
        <v>44512.421388888892</v>
      </c>
      <c r="Q1073">
        <v>61697</v>
      </c>
      <c r="R1073">
        <v>139</v>
      </c>
      <c r="S1073" t="b">
        <v>0</v>
      </c>
      <c r="T1073" t="s">
        <v>88</v>
      </c>
      <c r="U1073" t="b">
        <v>0</v>
      </c>
      <c r="V1073" t="s">
        <v>117</v>
      </c>
      <c r="W1073" s="1">
        <v>44511.70648148148</v>
      </c>
      <c r="X1073">
        <v>50</v>
      </c>
      <c r="Y1073">
        <v>9</v>
      </c>
      <c r="Z1073">
        <v>0</v>
      </c>
      <c r="AA1073">
        <v>9</v>
      </c>
      <c r="AB1073">
        <v>0</v>
      </c>
      <c r="AC1073">
        <v>1</v>
      </c>
      <c r="AD1073">
        <v>21</v>
      </c>
      <c r="AE1073">
        <v>0</v>
      </c>
      <c r="AF1073">
        <v>0</v>
      </c>
      <c r="AG1073">
        <v>0</v>
      </c>
      <c r="AH1073" t="s">
        <v>99</v>
      </c>
      <c r="AI1073" s="1">
        <v>44512.421388888892</v>
      </c>
      <c r="AJ1073">
        <v>89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21</v>
      </c>
      <c r="AQ1073">
        <v>0</v>
      </c>
      <c r="AR1073">
        <v>0</v>
      </c>
      <c r="AS1073">
        <v>0</v>
      </c>
      <c r="AT1073" t="s">
        <v>88</v>
      </c>
      <c r="AU1073" t="s">
        <v>88</v>
      </c>
      <c r="AV1073" t="s">
        <v>88</v>
      </c>
      <c r="AW1073" t="s">
        <v>88</v>
      </c>
      <c r="AX1073" t="s">
        <v>88</v>
      </c>
      <c r="AY1073" t="s">
        <v>88</v>
      </c>
      <c r="AZ1073" t="s">
        <v>88</v>
      </c>
      <c r="BA1073" t="s">
        <v>88</v>
      </c>
      <c r="BB1073" t="s">
        <v>88</v>
      </c>
      <c r="BC1073" t="s">
        <v>88</v>
      </c>
      <c r="BD1073" t="s">
        <v>88</v>
      </c>
      <c r="BE1073" t="s">
        <v>88</v>
      </c>
    </row>
    <row r="1074" spans="1:57">
      <c r="A1074" t="s">
        <v>2340</v>
      </c>
      <c r="B1074" t="s">
        <v>80</v>
      </c>
      <c r="C1074" t="s">
        <v>2204</v>
      </c>
      <c r="D1074" t="s">
        <v>82</v>
      </c>
      <c r="E1074" s="2" t="str">
        <f>HYPERLINK("capsilon://?command=openfolder&amp;siteaddress=FAM.docvelocity-na8.net&amp;folderid=FX108931CA-F31E-2C68-665E-A3840F8CD209","FX21114595")</f>
        <v>FX21114595</v>
      </c>
      <c r="F1074" t="s">
        <v>19</v>
      </c>
      <c r="G1074" t="s">
        <v>19</v>
      </c>
      <c r="H1074" t="s">
        <v>83</v>
      </c>
      <c r="I1074" t="s">
        <v>2207</v>
      </c>
      <c r="J1074">
        <v>178</v>
      </c>
      <c r="K1074" t="s">
        <v>85</v>
      </c>
      <c r="L1074" t="s">
        <v>86</v>
      </c>
      <c r="M1074" t="s">
        <v>87</v>
      </c>
      <c r="N1074">
        <v>2</v>
      </c>
      <c r="O1074" s="1">
        <v>44511.70716435185</v>
      </c>
      <c r="P1074" s="1">
        <v>44511.754791666666</v>
      </c>
      <c r="Q1074">
        <v>2300</v>
      </c>
      <c r="R1074">
        <v>1815</v>
      </c>
      <c r="S1074" t="b">
        <v>0</v>
      </c>
      <c r="T1074" t="s">
        <v>88</v>
      </c>
      <c r="U1074" t="b">
        <v>1</v>
      </c>
      <c r="V1074" t="s">
        <v>117</v>
      </c>
      <c r="W1074" s="1">
        <v>44511.717905092592</v>
      </c>
      <c r="X1074">
        <v>925</v>
      </c>
      <c r="Y1074">
        <v>129</v>
      </c>
      <c r="Z1074">
        <v>0</v>
      </c>
      <c r="AA1074">
        <v>129</v>
      </c>
      <c r="AB1074">
        <v>0</v>
      </c>
      <c r="AC1074">
        <v>45</v>
      </c>
      <c r="AD1074">
        <v>49</v>
      </c>
      <c r="AE1074">
        <v>0</v>
      </c>
      <c r="AF1074">
        <v>0</v>
      </c>
      <c r="AG1074">
        <v>0</v>
      </c>
      <c r="AH1074" t="s">
        <v>606</v>
      </c>
      <c r="AI1074" s="1">
        <v>44511.754791666666</v>
      </c>
      <c r="AJ1074">
        <v>890</v>
      </c>
      <c r="AK1074">
        <v>2</v>
      </c>
      <c r="AL1074">
        <v>0</v>
      </c>
      <c r="AM1074">
        <v>2</v>
      </c>
      <c r="AN1074">
        <v>0</v>
      </c>
      <c r="AO1074">
        <v>2</v>
      </c>
      <c r="AP1074">
        <v>47</v>
      </c>
      <c r="AQ1074">
        <v>0</v>
      </c>
      <c r="AR1074">
        <v>0</v>
      </c>
      <c r="AS1074">
        <v>0</v>
      </c>
      <c r="AT1074" t="s">
        <v>88</v>
      </c>
      <c r="AU1074" t="s">
        <v>88</v>
      </c>
      <c r="AV1074" t="s">
        <v>88</v>
      </c>
      <c r="AW1074" t="s">
        <v>88</v>
      </c>
      <c r="AX1074" t="s">
        <v>88</v>
      </c>
      <c r="AY1074" t="s">
        <v>88</v>
      </c>
      <c r="AZ1074" t="s">
        <v>88</v>
      </c>
      <c r="BA1074" t="s">
        <v>88</v>
      </c>
      <c r="BB1074" t="s">
        <v>88</v>
      </c>
      <c r="BC1074" t="s">
        <v>88</v>
      </c>
      <c r="BD1074" t="s">
        <v>88</v>
      </c>
      <c r="BE1074" t="s">
        <v>88</v>
      </c>
    </row>
    <row r="1075" spans="1:57">
      <c r="A1075" t="s">
        <v>2341</v>
      </c>
      <c r="B1075" t="s">
        <v>80</v>
      </c>
      <c r="C1075" t="s">
        <v>2342</v>
      </c>
      <c r="D1075" t="s">
        <v>82</v>
      </c>
      <c r="E1075" s="2" t="str">
        <f>HYPERLINK("capsilon://?command=openfolder&amp;siteaddress=FAM.docvelocity-na8.net&amp;folderid=FX644FF705-972D-145E-A10B-00F8066293D7","FX21115676")</f>
        <v>FX21115676</v>
      </c>
      <c r="F1075" t="s">
        <v>19</v>
      </c>
      <c r="G1075" t="s">
        <v>19</v>
      </c>
      <c r="H1075" t="s">
        <v>83</v>
      </c>
      <c r="I1075" t="s">
        <v>2343</v>
      </c>
      <c r="J1075">
        <v>28</v>
      </c>
      <c r="K1075" t="s">
        <v>85</v>
      </c>
      <c r="L1075" t="s">
        <v>86</v>
      </c>
      <c r="M1075" t="s">
        <v>87</v>
      </c>
      <c r="N1075">
        <v>2</v>
      </c>
      <c r="O1075" s="1">
        <v>44511.707754629628</v>
      </c>
      <c r="P1075" s="1">
        <v>44512.426168981481</v>
      </c>
      <c r="Q1075">
        <v>61706</v>
      </c>
      <c r="R1075">
        <v>365</v>
      </c>
      <c r="S1075" t="b">
        <v>0</v>
      </c>
      <c r="T1075" t="s">
        <v>88</v>
      </c>
      <c r="U1075" t="b">
        <v>0</v>
      </c>
      <c r="V1075" t="s">
        <v>435</v>
      </c>
      <c r="W1075" s="1">
        <v>44511.775104166663</v>
      </c>
      <c r="X1075">
        <v>75</v>
      </c>
      <c r="Y1075">
        <v>21</v>
      </c>
      <c r="Z1075">
        <v>0</v>
      </c>
      <c r="AA1075">
        <v>21</v>
      </c>
      <c r="AB1075">
        <v>0</v>
      </c>
      <c r="AC1075">
        <v>1</v>
      </c>
      <c r="AD1075">
        <v>7</v>
      </c>
      <c r="AE1075">
        <v>0</v>
      </c>
      <c r="AF1075">
        <v>0</v>
      </c>
      <c r="AG1075">
        <v>0</v>
      </c>
      <c r="AH1075" t="s">
        <v>90</v>
      </c>
      <c r="AI1075" s="1">
        <v>44512.426168981481</v>
      </c>
      <c r="AJ1075">
        <v>290</v>
      </c>
      <c r="AK1075">
        <v>2</v>
      </c>
      <c r="AL1075">
        <v>0</v>
      </c>
      <c r="AM1075">
        <v>2</v>
      </c>
      <c r="AN1075">
        <v>0</v>
      </c>
      <c r="AO1075">
        <v>1</v>
      </c>
      <c r="AP1075">
        <v>5</v>
      </c>
      <c r="AQ1075">
        <v>0</v>
      </c>
      <c r="AR1075">
        <v>0</v>
      </c>
      <c r="AS1075">
        <v>0</v>
      </c>
      <c r="AT1075" t="s">
        <v>88</v>
      </c>
      <c r="AU1075" t="s">
        <v>88</v>
      </c>
      <c r="AV1075" t="s">
        <v>88</v>
      </c>
      <c r="AW1075" t="s">
        <v>88</v>
      </c>
      <c r="AX1075" t="s">
        <v>88</v>
      </c>
      <c r="AY1075" t="s">
        <v>88</v>
      </c>
      <c r="AZ1075" t="s">
        <v>88</v>
      </c>
      <c r="BA1075" t="s">
        <v>88</v>
      </c>
      <c r="BB1075" t="s">
        <v>88</v>
      </c>
      <c r="BC1075" t="s">
        <v>88</v>
      </c>
      <c r="BD1075" t="s">
        <v>88</v>
      </c>
      <c r="BE1075" t="s">
        <v>88</v>
      </c>
    </row>
    <row r="1076" spans="1:57">
      <c r="A1076" t="s">
        <v>2344</v>
      </c>
      <c r="B1076" t="s">
        <v>80</v>
      </c>
      <c r="C1076" t="s">
        <v>2214</v>
      </c>
      <c r="D1076" t="s">
        <v>82</v>
      </c>
      <c r="E1076" s="2" t="str">
        <f>HYPERLINK("capsilon://?command=openfolder&amp;siteaddress=FAM.docvelocity-na8.net&amp;folderid=FX85FA9E3B-6CD9-8B6D-95CE-EF5F9A87EAAD","FX21113311")</f>
        <v>FX21113311</v>
      </c>
      <c r="F1076" t="s">
        <v>19</v>
      </c>
      <c r="G1076" t="s">
        <v>19</v>
      </c>
      <c r="H1076" t="s">
        <v>83</v>
      </c>
      <c r="I1076" t="s">
        <v>2215</v>
      </c>
      <c r="J1076">
        <v>180</v>
      </c>
      <c r="K1076" t="s">
        <v>85</v>
      </c>
      <c r="L1076" t="s">
        <v>86</v>
      </c>
      <c r="M1076" t="s">
        <v>87</v>
      </c>
      <c r="N1076">
        <v>2</v>
      </c>
      <c r="O1076" s="1">
        <v>44511.709652777776</v>
      </c>
      <c r="P1076" s="1">
        <v>44511.767164351855</v>
      </c>
      <c r="Q1076">
        <v>3661</v>
      </c>
      <c r="R1076">
        <v>1308</v>
      </c>
      <c r="S1076" t="b">
        <v>0</v>
      </c>
      <c r="T1076" t="s">
        <v>88</v>
      </c>
      <c r="U1076" t="b">
        <v>1</v>
      </c>
      <c r="V1076" t="s">
        <v>435</v>
      </c>
      <c r="W1076" s="1">
        <v>44511.726365740738</v>
      </c>
      <c r="X1076">
        <v>210</v>
      </c>
      <c r="Y1076">
        <v>149</v>
      </c>
      <c r="Z1076">
        <v>0</v>
      </c>
      <c r="AA1076">
        <v>149</v>
      </c>
      <c r="AB1076">
        <v>0</v>
      </c>
      <c r="AC1076">
        <v>2</v>
      </c>
      <c r="AD1076">
        <v>31</v>
      </c>
      <c r="AE1076">
        <v>0</v>
      </c>
      <c r="AF1076">
        <v>0</v>
      </c>
      <c r="AG1076">
        <v>0</v>
      </c>
      <c r="AH1076" t="s">
        <v>606</v>
      </c>
      <c r="AI1076" s="1">
        <v>44511.767164351855</v>
      </c>
      <c r="AJ1076">
        <v>1068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31</v>
      </c>
      <c r="AQ1076">
        <v>0</v>
      </c>
      <c r="AR1076">
        <v>0</v>
      </c>
      <c r="AS1076">
        <v>0</v>
      </c>
      <c r="AT1076" t="s">
        <v>88</v>
      </c>
      <c r="AU1076" t="s">
        <v>88</v>
      </c>
      <c r="AV1076" t="s">
        <v>88</v>
      </c>
      <c r="AW1076" t="s">
        <v>88</v>
      </c>
      <c r="AX1076" t="s">
        <v>88</v>
      </c>
      <c r="AY1076" t="s">
        <v>88</v>
      </c>
      <c r="AZ1076" t="s">
        <v>88</v>
      </c>
      <c r="BA1076" t="s">
        <v>88</v>
      </c>
      <c r="BB1076" t="s">
        <v>88</v>
      </c>
      <c r="BC1076" t="s">
        <v>88</v>
      </c>
      <c r="BD1076" t="s">
        <v>88</v>
      </c>
      <c r="BE1076" t="s">
        <v>88</v>
      </c>
    </row>
    <row r="1077" spans="1:57">
      <c r="A1077" t="s">
        <v>2345</v>
      </c>
      <c r="B1077" t="s">
        <v>80</v>
      </c>
      <c r="C1077" t="s">
        <v>1603</v>
      </c>
      <c r="D1077" t="s">
        <v>82</v>
      </c>
      <c r="E1077" s="2" t="str">
        <f>HYPERLINK("capsilon://?command=openfolder&amp;siteaddress=FAM.docvelocity-na8.net&amp;folderid=FXE507FBBB-4462-4023-9E21-D800015F2C39","FX21112517")</f>
        <v>FX21112517</v>
      </c>
      <c r="F1077" t="s">
        <v>19</v>
      </c>
      <c r="G1077" t="s">
        <v>19</v>
      </c>
      <c r="H1077" t="s">
        <v>83</v>
      </c>
      <c r="I1077" t="s">
        <v>2221</v>
      </c>
      <c r="J1077">
        <v>238</v>
      </c>
      <c r="K1077" t="s">
        <v>85</v>
      </c>
      <c r="L1077" t="s">
        <v>86</v>
      </c>
      <c r="M1077" t="s">
        <v>87</v>
      </c>
      <c r="N1077">
        <v>2</v>
      </c>
      <c r="O1077" s="1">
        <v>44511.711863425924</v>
      </c>
      <c r="P1077" s="1">
        <v>44511.784629629627</v>
      </c>
      <c r="Q1077">
        <v>4284</v>
      </c>
      <c r="R1077">
        <v>2003</v>
      </c>
      <c r="S1077" t="b">
        <v>0</v>
      </c>
      <c r="T1077" t="s">
        <v>88</v>
      </c>
      <c r="U1077" t="b">
        <v>1</v>
      </c>
      <c r="V1077" t="s">
        <v>435</v>
      </c>
      <c r="W1077" s="1">
        <v>44511.731666666667</v>
      </c>
      <c r="X1077">
        <v>457</v>
      </c>
      <c r="Y1077">
        <v>218</v>
      </c>
      <c r="Z1077">
        <v>0</v>
      </c>
      <c r="AA1077">
        <v>218</v>
      </c>
      <c r="AB1077">
        <v>0</v>
      </c>
      <c r="AC1077">
        <v>19</v>
      </c>
      <c r="AD1077">
        <v>20</v>
      </c>
      <c r="AE1077">
        <v>0</v>
      </c>
      <c r="AF1077">
        <v>0</v>
      </c>
      <c r="AG1077">
        <v>0</v>
      </c>
      <c r="AH1077" t="s">
        <v>606</v>
      </c>
      <c r="AI1077" s="1">
        <v>44511.784629629627</v>
      </c>
      <c r="AJ1077">
        <v>1508</v>
      </c>
      <c r="AK1077">
        <v>2</v>
      </c>
      <c r="AL1077">
        <v>0</v>
      </c>
      <c r="AM1077">
        <v>2</v>
      </c>
      <c r="AN1077">
        <v>0</v>
      </c>
      <c r="AO1077">
        <v>2</v>
      </c>
      <c r="AP1077">
        <v>18</v>
      </c>
      <c r="AQ1077">
        <v>0</v>
      </c>
      <c r="AR1077">
        <v>0</v>
      </c>
      <c r="AS1077">
        <v>0</v>
      </c>
      <c r="AT1077" t="s">
        <v>88</v>
      </c>
      <c r="AU1077" t="s">
        <v>88</v>
      </c>
      <c r="AV1077" t="s">
        <v>88</v>
      </c>
      <c r="AW1077" t="s">
        <v>88</v>
      </c>
      <c r="AX1077" t="s">
        <v>88</v>
      </c>
      <c r="AY1077" t="s">
        <v>88</v>
      </c>
      <c r="AZ1077" t="s">
        <v>88</v>
      </c>
      <c r="BA1077" t="s">
        <v>88</v>
      </c>
      <c r="BB1077" t="s">
        <v>88</v>
      </c>
      <c r="BC1077" t="s">
        <v>88</v>
      </c>
      <c r="BD1077" t="s">
        <v>88</v>
      </c>
      <c r="BE1077" t="s">
        <v>88</v>
      </c>
    </row>
    <row r="1078" spans="1:57">
      <c r="A1078" t="s">
        <v>2346</v>
      </c>
      <c r="B1078" t="s">
        <v>80</v>
      </c>
      <c r="C1078" t="s">
        <v>2347</v>
      </c>
      <c r="D1078" t="s">
        <v>82</v>
      </c>
      <c r="E1078" s="2" t="str">
        <f>HYPERLINK("capsilon://?command=openfolder&amp;siteaddress=FAM.docvelocity-na8.net&amp;folderid=FXDE682613-1F8D-87F8-BBDC-670612AC426C","FX21115313")</f>
        <v>FX21115313</v>
      </c>
      <c r="F1078" t="s">
        <v>19</v>
      </c>
      <c r="G1078" t="s">
        <v>19</v>
      </c>
      <c r="H1078" t="s">
        <v>83</v>
      </c>
      <c r="I1078" t="s">
        <v>2348</v>
      </c>
      <c r="J1078">
        <v>126</v>
      </c>
      <c r="K1078" t="s">
        <v>85</v>
      </c>
      <c r="L1078" t="s">
        <v>86</v>
      </c>
      <c r="M1078" t="s">
        <v>87</v>
      </c>
      <c r="N1078">
        <v>1</v>
      </c>
      <c r="O1078" s="1">
        <v>44511.714212962965</v>
      </c>
      <c r="P1078" s="1">
        <v>44512.219444444447</v>
      </c>
      <c r="Q1078">
        <v>42986</v>
      </c>
      <c r="R1078">
        <v>666</v>
      </c>
      <c r="S1078" t="b">
        <v>0</v>
      </c>
      <c r="T1078" t="s">
        <v>88</v>
      </c>
      <c r="U1078" t="b">
        <v>0</v>
      </c>
      <c r="V1078" t="s">
        <v>190</v>
      </c>
      <c r="W1078" s="1">
        <v>44512.219444444447</v>
      </c>
      <c r="X1078">
        <v>527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126</v>
      </c>
      <c r="AE1078">
        <v>0</v>
      </c>
      <c r="AF1078">
        <v>0</v>
      </c>
      <c r="AG1078">
        <v>7</v>
      </c>
      <c r="AH1078" t="s">
        <v>88</v>
      </c>
      <c r="AI1078" t="s">
        <v>88</v>
      </c>
      <c r="AJ1078" t="s">
        <v>88</v>
      </c>
      <c r="AK1078" t="s">
        <v>88</v>
      </c>
      <c r="AL1078" t="s">
        <v>88</v>
      </c>
      <c r="AM1078" t="s">
        <v>88</v>
      </c>
      <c r="AN1078" t="s">
        <v>88</v>
      </c>
      <c r="AO1078" t="s">
        <v>88</v>
      </c>
      <c r="AP1078" t="s">
        <v>88</v>
      </c>
      <c r="AQ1078" t="s">
        <v>88</v>
      </c>
      <c r="AR1078" t="s">
        <v>88</v>
      </c>
      <c r="AS1078" t="s">
        <v>88</v>
      </c>
      <c r="AT1078" t="s">
        <v>88</v>
      </c>
      <c r="AU1078" t="s">
        <v>88</v>
      </c>
      <c r="AV1078" t="s">
        <v>88</v>
      </c>
      <c r="AW1078" t="s">
        <v>88</v>
      </c>
      <c r="AX1078" t="s">
        <v>88</v>
      </c>
      <c r="AY1078" t="s">
        <v>88</v>
      </c>
      <c r="AZ1078" t="s">
        <v>88</v>
      </c>
      <c r="BA1078" t="s">
        <v>88</v>
      </c>
      <c r="BB1078" t="s">
        <v>88</v>
      </c>
      <c r="BC1078" t="s">
        <v>88</v>
      </c>
      <c r="BD1078" t="s">
        <v>88</v>
      </c>
      <c r="BE1078" t="s">
        <v>88</v>
      </c>
    </row>
    <row r="1079" spans="1:57">
      <c r="A1079" t="s">
        <v>2349</v>
      </c>
      <c r="B1079" t="s">
        <v>80</v>
      </c>
      <c r="C1079" t="s">
        <v>2223</v>
      </c>
      <c r="D1079" t="s">
        <v>82</v>
      </c>
      <c r="E1079" s="2" t="str">
        <f>HYPERLINK("capsilon://?command=openfolder&amp;siteaddress=FAM.docvelocity-na8.net&amp;folderid=FX15B62D83-BE43-E649-F78F-A14EA9C2EF3F","FX21111252")</f>
        <v>FX21111252</v>
      </c>
      <c r="F1079" t="s">
        <v>19</v>
      </c>
      <c r="G1079" t="s">
        <v>19</v>
      </c>
      <c r="H1079" t="s">
        <v>83</v>
      </c>
      <c r="I1079" t="s">
        <v>2224</v>
      </c>
      <c r="J1079">
        <v>339</v>
      </c>
      <c r="K1079" t="s">
        <v>85</v>
      </c>
      <c r="L1079" t="s">
        <v>86</v>
      </c>
      <c r="M1079" t="s">
        <v>87</v>
      </c>
      <c r="N1079">
        <v>2</v>
      </c>
      <c r="O1079" s="1">
        <v>44511.716481481482</v>
      </c>
      <c r="P1079" s="1">
        <v>44511.802824074075</v>
      </c>
      <c r="Q1079">
        <v>5144</v>
      </c>
      <c r="R1079">
        <v>2316</v>
      </c>
      <c r="S1079" t="b">
        <v>0</v>
      </c>
      <c r="T1079" t="s">
        <v>88</v>
      </c>
      <c r="U1079" t="b">
        <v>1</v>
      </c>
      <c r="V1079" t="s">
        <v>131</v>
      </c>
      <c r="W1079" s="1">
        <v>44511.743993055556</v>
      </c>
      <c r="X1079">
        <v>702</v>
      </c>
      <c r="Y1079">
        <v>286</v>
      </c>
      <c r="Z1079">
        <v>0</v>
      </c>
      <c r="AA1079">
        <v>286</v>
      </c>
      <c r="AB1079">
        <v>0</v>
      </c>
      <c r="AC1079">
        <v>5</v>
      </c>
      <c r="AD1079">
        <v>53</v>
      </c>
      <c r="AE1079">
        <v>0</v>
      </c>
      <c r="AF1079">
        <v>0</v>
      </c>
      <c r="AG1079">
        <v>0</v>
      </c>
      <c r="AH1079" t="s">
        <v>606</v>
      </c>
      <c r="AI1079" s="1">
        <v>44511.802824074075</v>
      </c>
      <c r="AJ1079">
        <v>1572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53</v>
      </c>
      <c r="AQ1079">
        <v>0</v>
      </c>
      <c r="AR1079">
        <v>0</v>
      </c>
      <c r="AS1079">
        <v>0</v>
      </c>
      <c r="AT1079" t="s">
        <v>88</v>
      </c>
      <c r="AU1079" t="s">
        <v>88</v>
      </c>
      <c r="AV1079" t="s">
        <v>88</v>
      </c>
      <c r="AW1079" t="s">
        <v>88</v>
      </c>
      <c r="AX1079" t="s">
        <v>88</v>
      </c>
      <c r="AY1079" t="s">
        <v>88</v>
      </c>
      <c r="AZ1079" t="s">
        <v>88</v>
      </c>
      <c r="BA1079" t="s">
        <v>88</v>
      </c>
      <c r="BB1079" t="s">
        <v>88</v>
      </c>
      <c r="BC1079" t="s">
        <v>88</v>
      </c>
      <c r="BD1079" t="s">
        <v>88</v>
      </c>
      <c r="BE1079" t="s">
        <v>88</v>
      </c>
    </row>
    <row r="1080" spans="1:57">
      <c r="A1080" t="s">
        <v>2350</v>
      </c>
      <c r="B1080" t="s">
        <v>80</v>
      </c>
      <c r="C1080" t="s">
        <v>2226</v>
      </c>
      <c r="D1080" t="s">
        <v>82</v>
      </c>
      <c r="E1080" s="2" t="str">
        <f>HYPERLINK("capsilon://?command=openfolder&amp;siteaddress=FAM.docvelocity-na8.net&amp;folderid=FXAB5E9092-2220-E6BA-AFDD-210D652F9F70","FX21115609")</f>
        <v>FX21115609</v>
      </c>
      <c r="F1080" t="s">
        <v>19</v>
      </c>
      <c r="G1080" t="s">
        <v>19</v>
      </c>
      <c r="H1080" t="s">
        <v>83</v>
      </c>
      <c r="I1080" t="s">
        <v>2227</v>
      </c>
      <c r="J1080">
        <v>678</v>
      </c>
      <c r="K1080" t="s">
        <v>85</v>
      </c>
      <c r="L1080" t="s">
        <v>86</v>
      </c>
      <c r="M1080" t="s">
        <v>87</v>
      </c>
      <c r="N1080">
        <v>2</v>
      </c>
      <c r="O1080" s="1">
        <v>44511.721319444441</v>
      </c>
      <c r="P1080" s="1">
        <v>44512.188275462962</v>
      </c>
      <c r="Q1080">
        <v>33978</v>
      </c>
      <c r="R1080">
        <v>6367</v>
      </c>
      <c r="S1080" t="b">
        <v>0</v>
      </c>
      <c r="T1080" t="s">
        <v>88</v>
      </c>
      <c r="U1080" t="b">
        <v>1</v>
      </c>
      <c r="V1080" t="s">
        <v>435</v>
      </c>
      <c r="W1080" s="1">
        <v>44511.747175925928</v>
      </c>
      <c r="X1080">
        <v>1339</v>
      </c>
      <c r="Y1080">
        <v>219</v>
      </c>
      <c r="Z1080">
        <v>0</v>
      </c>
      <c r="AA1080">
        <v>219</v>
      </c>
      <c r="AB1080">
        <v>48</v>
      </c>
      <c r="AC1080">
        <v>110</v>
      </c>
      <c r="AD1080">
        <v>459</v>
      </c>
      <c r="AE1080">
        <v>0</v>
      </c>
      <c r="AF1080">
        <v>0</v>
      </c>
      <c r="AG1080">
        <v>0</v>
      </c>
      <c r="AH1080" t="s">
        <v>99</v>
      </c>
      <c r="AI1080" s="1">
        <v>44512.188275462962</v>
      </c>
      <c r="AJ1080">
        <v>3037</v>
      </c>
      <c r="AK1080">
        <v>6</v>
      </c>
      <c r="AL1080">
        <v>0</v>
      </c>
      <c r="AM1080">
        <v>6</v>
      </c>
      <c r="AN1080">
        <v>80</v>
      </c>
      <c r="AO1080">
        <v>6</v>
      </c>
      <c r="AP1080">
        <v>453</v>
      </c>
      <c r="AQ1080">
        <v>0</v>
      </c>
      <c r="AR1080">
        <v>0</v>
      </c>
      <c r="AS1080">
        <v>0</v>
      </c>
      <c r="AT1080" t="s">
        <v>88</v>
      </c>
      <c r="AU1080" t="s">
        <v>88</v>
      </c>
      <c r="AV1080" t="s">
        <v>88</v>
      </c>
      <c r="AW1080" t="s">
        <v>88</v>
      </c>
      <c r="AX1080" t="s">
        <v>88</v>
      </c>
      <c r="AY1080" t="s">
        <v>88</v>
      </c>
      <c r="AZ1080" t="s">
        <v>88</v>
      </c>
      <c r="BA1080" t="s">
        <v>88</v>
      </c>
      <c r="BB1080" t="s">
        <v>88</v>
      </c>
      <c r="BC1080" t="s">
        <v>88</v>
      </c>
      <c r="BD1080" t="s">
        <v>88</v>
      </c>
      <c r="BE1080" t="s">
        <v>88</v>
      </c>
    </row>
    <row r="1081" spans="1:57">
      <c r="A1081" t="s">
        <v>2351</v>
      </c>
      <c r="B1081" t="s">
        <v>80</v>
      </c>
      <c r="C1081" t="s">
        <v>2352</v>
      </c>
      <c r="D1081" t="s">
        <v>82</v>
      </c>
      <c r="E1081" s="2" t="str">
        <f>HYPERLINK("capsilon://?command=openfolder&amp;siteaddress=FAM.docvelocity-na8.net&amp;folderid=FX88B865D3-263B-12E1-EE26-B2E726A568B5","FX21114385")</f>
        <v>FX21114385</v>
      </c>
      <c r="F1081" t="s">
        <v>19</v>
      </c>
      <c r="G1081" t="s">
        <v>19</v>
      </c>
      <c r="H1081" t="s">
        <v>83</v>
      </c>
      <c r="I1081" t="s">
        <v>2353</v>
      </c>
      <c r="J1081">
        <v>152</v>
      </c>
      <c r="K1081" t="s">
        <v>85</v>
      </c>
      <c r="L1081" t="s">
        <v>86</v>
      </c>
      <c r="M1081" t="s">
        <v>87</v>
      </c>
      <c r="N1081">
        <v>1</v>
      </c>
      <c r="O1081" s="1">
        <v>44511.721354166664</v>
      </c>
      <c r="P1081" s="1">
        <v>44512.326574074075</v>
      </c>
      <c r="Q1081">
        <v>51672</v>
      </c>
      <c r="R1081">
        <v>619</v>
      </c>
      <c r="S1081" t="b">
        <v>0</v>
      </c>
      <c r="T1081" t="s">
        <v>88</v>
      </c>
      <c r="U1081" t="b">
        <v>0</v>
      </c>
      <c r="V1081" t="s">
        <v>1964</v>
      </c>
      <c r="W1081" s="1">
        <v>44512.326574074075</v>
      </c>
      <c r="X1081">
        <v>474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152</v>
      </c>
      <c r="AE1081">
        <v>140</v>
      </c>
      <c r="AF1081">
        <v>0</v>
      </c>
      <c r="AG1081">
        <v>6</v>
      </c>
      <c r="AH1081" t="s">
        <v>88</v>
      </c>
      <c r="AI1081" t="s">
        <v>88</v>
      </c>
      <c r="AJ1081" t="s">
        <v>88</v>
      </c>
      <c r="AK1081" t="s">
        <v>88</v>
      </c>
      <c r="AL1081" t="s">
        <v>88</v>
      </c>
      <c r="AM1081" t="s">
        <v>88</v>
      </c>
      <c r="AN1081" t="s">
        <v>88</v>
      </c>
      <c r="AO1081" t="s">
        <v>88</v>
      </c>
      <c r="AP1081" t="s">
        <v>88</v>
      </c>
      <c r="AQ1081" t="s">
        <v>88</v>
      </c>
      <c r="AR1081" t="s">
        <v>88</v>
      </c>
      <c r="AS1081" t="s">
        <v>88</v>
      </c>
      <c r="AT1081" t="s">
        <v>88</v>
      </c>
      <c r="AU1081" t="s">
        <v>88</v>
      </c>
      <c r="AV1081" t="s">
        <v>88</v>
      </c>
      <c r="AW1081" t="s">
        <v>88</v>
      </c>
      <c r="AX1081" t="s">
        <v>88</v>
      </c>
      <c r="AY1081" t="s">
        <v>88</v>
      </c>
      <c r="AZ1081" t="s">
        <v>88</v>
      </c>
      <c r="BA1081" t="s">
        <v>88</v>
      </c>
      <c r="BB1081" t="s">
        <v>88</v>
      </c>
      <c r="BC1081" t="s">
        <v>88</v>
      </c>
      <c r="BD1081" t="s">
        <v>88</v>
      </c>
      <c r="BE1081" t="s">
        <v>88</v>
      </c>
    </row>
    <row r="1082" spans="1:57">
      <c r="A1082" t="s">
        <v>2354</v>
      </c>
      <c r="B1082" t="s">
        <v>80</v>
      </c>
      <c r="C1082" t="s">
        <v>2355</v>
      </c>
      <c r="D1082" t="s">
        <v>82</v>
      </c>
      <c r="E1082" s="2" t="str">
        <f>HYPERLINK("capsilon://?command=openfolder&amp;siteaddress=FAM.docvelocity-na8.net&amp;folderid=FX70DD6DFC-FBA2-3BBC-6D54-F81F4B0F7835","FX21115956")</f>
        <v>FX21115956</v>
      </c>
      <c r="F1082" t="s">
        <v>19</v>
      </c>
      <c r="G1082" t="s">
        <v>19</v>
      </c>
      <c r="H1082" t="s">
        <v>83</v>
      </c>
      <c r="I1082" t="s">
        <v>2356</v>
      </c>
      <c r="J1082">
        <v>601</v>
      </c>
      <c r="K1082" t="s">
        <v>85</v>
      </c>
      <c r="L1082" t="s">
        <v>86</v>
      </c>
      <c r="M1082" t="s">
        <v>87</v>
      </c>
      <c r="N1082">
        <v>1</v>
      </c>
      <c r="O1082" s="1">
        <v>44511.72320601852</v>
      </c>
      <c r="P1082" s="1">
        <v>44512.334687499999</v>
      </c>
      <c r="Q1082">
        <v>51991</v>
      </c>
      <c r="R1082">
        <v>841</v>
      </c>
      <c r="S1082" t="b">
        <v>0</v>
      </c>
      <c r="T1082" t="s">
        <v>88</v>
      </c>
      <c r="U1082" t="b">
        <v>0</v>
      </c>
      <c r="V1082" t="s">
        <v>1964</v>
      </c>
      <c r="W1082" s="1">
        <v>44512.334687499999</v>
      </c>
      <c r="X1082">
        <v>700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601</v>
      </c>
      <c r="AE1082">
        <v>577</v>
      </c>
      <c r="AF1082">
        <v>0</v>
      </c>
      <c r="AG1082">
        <v>14</v>
      </c>
      <c r="AH1082" t="s">
        <v>88</v>
      </c>
      <c r="AI1082" t="s">
        <v>88</v>
      </c>
      <c r="AJ1082" t="s">
        <v>88</v>
      </c>
      <c r="AK1082" t="s">
        <v>88</v>
      </c>
      <c r="AL1082" t="s">
        <v>88</v>
      </c>
      <c r="AM1082" t="s">
        <v>88</v>
      </c>
      <c r="AN1082" t="s">
        <v>88</v>
      </c>
      <c r="AO1082" t="s">
        <v>88</v>
      </c>
      <c r="AP1082" t="s">
        <v>88</v>
      </c>
      <c r="AQ1082" t="s">
        <v>88</v>
      </c>
      <c r="AR1082" t="s">
        <v>88</v>
      </c>
      <c r="AS1082" t="s">
        <v>88</v>
      </c>
      <c r="AT1082" t="s">
        <v>88</v>
      </c>
      <c r="AU1082" t="s">
        <v>88</v>
      </c>
      <c r="AV1082" t="s">
        <v>88</v>
      </c>
      <c r="AW1082" t="s">
        <v>88</v>
      </c>
      <c r="AX1082" t="s">
        <v>88</v>
      </c>
      <c r="AY1082" t="s">
        <v>88</v>
      </c>
      <c r="AZ1082" t="s">
        <v>88</v>
      </c>
      <c r="BA1082" t="s">
        <v>88</v>
      </c>
      <c r="BB1082" t="s">
        <v>88</v>
      </c>
      <c r="BC1082" t="s">
        <v>88</v>
      </c>
      <c r="BD1082" t="s">
        <v>88</v>
      </c>
      <c r="BE1082" t="s">
        <v>88</v>
      </c>
    </row>
    <row r="1083" spans="1:57">
      <c r="A1083" t="s">
        <v>2357</v>
      </c>
      <c r="B1083" t="s">
        <v>80</v>
      </c>
      <c r="C1083" t="s">
        <v>2237</v>
      </c>
      <c r="D1083" t="s">
        <v>82</v>
      </c>
      <c r="E1083" s="2" t="str">
        <f>HYPERLINK("capsilon://?command=openfolder&amp;siteaddress=FAM.docvelocity-na8.net&amp;folderid=FXF2F2197F-C14E-7E92-9068-2C52F3EEE270","FX21114185")</f>
        <v>FX21114185</v>
      </c>
      <c r="F1083" t="s">
        <v>19</v>
      </c>
      <c r="G1083" t="s">
        <v>19</v>
      </c>
      <c r="H1083" t="s">
        <v>83</v>
      </c>
      <c r="I1083" t="s">
        <v>2238</v>
      </c>
      <c r="J1083">
        <v>189</v>
      </c>
      <c r="K1083" t="s">
        <v>85</v>
      </c>
      <c r="L1083" t="s">
        <v>86</v>
      </c>
      <c r="M1083" t="s">
        <v>87</v>
      </c>
      <c r="N1083">
        <v>2</v>
      </c>
      <c r="O1083" s="1">
        <v>44511.723506944443</v>
      </c>
      <c r="P1083" s="1">
        <v>44511.852511574078</v>
      </c>
      <c r="Q1083">
        <v>9714</v>
      </c>
      <c r="R1083">
        <v>1432</v>
      </c>
      <c r="S1083" t="b">
        <v>0</v>
      </c>
      <c r="T1083" t="s">
        <v>88</v>
      </c>
      <c r="U1083" t="b">
        <v>1</v>
      </c>
      <c r="V1083" t="s">
        <v>131</v>
      </c>
      <c r="W1083" s="1">
        <v>44511.748043981483</v>
      </c>
      <c r="X1083">
        <v>349</v>
      </c>
      <c r="Y1083">
        <v>174</v>
      </c>
      <c r="Z1083">
        <v>0</v>
      </c>
      <c r="AA1083">
        <v>174</v>
      </c>
      <c r="AB1083">
        <v>0</v>
      </c>
      <c r="AC1083">
        <v>3</v>
      </c>
      <c r="AD1083">
        <v>15</v>
      </c>
      <c r="AE1083">
        <v>0</v>
      </c>
      <c r="AF1083">
        <v>0</v>
      </c>
      <c r="AG1083">
        <v>0</v>
      </c>
      <c r="AH1083" t="s">
        <v>106</v>
      </c>
      <c r="AI1083" s="1">
        <v>44511.852511574078</v>
      </c>
      <c r="AJ1083">
        <v>343</v>
      </c>
      <c r="AK1083">
        <v>0</v>
      </c>
      <c r="AL1083">
        <v>0</v>
      </c>
      <c r="AM1083">
        <v>0</v>
      </c>
      <c r="AN1083">
        <v>58</v>
      </c>
      <c r="AO1083">
        <v>0</v>
      </c>
      <c r="AP1083">
        <v>15</v>
      </c>
      <c r="AQ1083">
        <v>0</v>
      </c>
      <c r="AR1083">
        <v>0</v>
      </c>
      <c r="AS1083">
        <v>0</v>
      </c>
      <c r="AT1083" t="s">
        <v>88</v>
      </c>
      <c r="AU1083" t="s">
        <v>88</v>
      </c>
      <c r="AV1083" t="s">
        <v>88</v>
      </c>
      <c r="AW1083" t="s">
        <v>88</v>
      </c>
      <c r="AX1083" t="s">
        <v>88</v>
      </c>
      <c r="AY1083" t="s">
        <v>88</v>
      </c>
      <c r="AZ1083" t="s">
        <v>88</v>
      </c>
      <c r="BA1083" t="s">
        <v>88</v>
      </c>
      <c r="BB1083" t="s">
        <v>88</v>
      </c>
      <c r="BC1083" t="s">
        <v>88</v>
      </c>
      <c r="BD1083" t="s">
        <v>88</v>
      </c>
      <c r="BE1083" t="s">
        <v>88</v>
      </c>
    </row>
    <row r="1084" spans="1:57">
      <c r="A1084" t="s">
        <v>2358</v>
      </c>
      <c r="B1084" t="s">
        <v>80</v>
      </c>
      <c r="C1084" t="s">
        <v>2195</v>
      </c>
      <c r="D1084" t="s">
        <v>82</v>
      </c>
      <c r="E1084" s="2" t="str">
        <f>HYPERLINK("capsilon://?command=openfolder&amp;siteaddress=FAM.docvelocity-na8.net&amp;folderid=FXDCEFA430-D208-E32E-391A-2991CEB52CC8","FX21114958")</f>
        <v>FX21114958</v>
      </c>
      <c r="F1084" t="s">
        <v>19</v>
      </c>
      <c r="G1084" t="s">
        <v>19</v>
      </c>
      <c r="H1084" t="s">
        <v>83</v>
      </c>
      <c r="I1084" t="s">
        <v>2250</v>
      </c>
      <c r="J1084">
        <v>56</v>
      </c>
      <c r="K1084" t="s">
        <v>85</v>
      </c>
      <c r="L1084" t="s">
        <v>86</v>
      </c>
      <c r="M1084" t="s">
        <v>87</v>
      </c>
      <c r="N1084">
        <v>2</v>
      </c>
      <c r="O1084" s="1">
        <v>44511.725613425922</v>
      </c>
      <c r="P1084" s="1">
        <v>44511.854733796295</v>
      </c>
      <c r="Q1084">
        <v>10782</v>
      </c>
      <c r="R1084">
        <v>374</v>
      </c>
      <c r="S1084" t="b">
        <v>0</v>
      </c>
      <c r="T1084" t="s">
        <v>88</v>
      </c>
      <c r="U1084" t="b">
        <v>1</v>
      </c>
      <c r="V1084" t="s">
        <v>435</v>
      </c>
      <c r="W1084" s="1">
        <v>44511.748773148145</v>
      </c>
      <c r="X1084">
        <v>137</v>
      </c>
      <c r="Y1084">
        <v>42</v>
      </c>
      <c r="Z1084">
        <v>0</v>
      </c>
      <c r="AA1084">
        <v>42</v>
      </c>
      <c r="AB1084">
        <v>0</v>
      </c>
      <c r="AC1084">
        <v>18</v>
      </c>
      <c r="AD1084">
        <v>14</v>
      </c>
      <c r="AE1084">
        <v>0</v>
      </c>
      <c r="AF1084">
        <v>0</v>
      </c>
      <c r="AG1084">
        <v>0</v>
      </c>
      <c r="AH1084" t="s">
        <v>106</v>
      </c>
      <c r="AI1084" s="1">
        <v>44511.854733796295</v>
      </c>
      <c r="AJ1084">
        <v>191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14</v>
      </c>
      <c r="AQ1084">
        <v>0</v>
      </c>
      <c r="AR1084">
        <v>0</v>
      </c>
      <c r="AS1084">
        <v>0</v>
      </c>
      <c r="AT1084" t="s">
        <v>88</v>
      </c>
      <c r="AU1084" t="s">
        <v>88</v>
      </c>
      <c r="AV1084" t="s">
        <v>88</v>
      </c>
      <c r="AW1084" t="s">
        <v>88</v>
      </c>
      <c r="AX1084" t="s">
        <v>88</v>
      </c>
      <c r="AY1084" t="s">
        <v>88</v>
      </c>
      <c r="AZ1084" t="s">
        <v>88</v>
      </c>
      <c r="BA1084" t="s">
        <v>88</v>
      </c>
      <c r="BB1084" t="s">
        <v>88</v>
      </c>
      <c r="BC1084" t="s">
        <v>88</v>
      </c>
      <c r="BD1084" t="s">
        <v>88</v>
      </c>
      <c r="BE1084" t="s">
        <v>88</v>
      </c>
    </row>
    <row r="1085" spans="1:57">
      <c r="A1085" t="s">
        <v>2359</v>
      </c>
      <c r="B1085" t="s">
        <v>80</v>
      </c>
      <c r="C1085" t="s">
        <v>2195</v>
      </c>
      <c r="D1085" t="s">
        <v>82</v>
      </c>
      <c r="E1085" s="2" t="str">
        <f>HYPERLINK("capsilon://?command=openfolder&amp;siteaddress=FAM.docvelocity-na8.net&amp;folderid=FXDCEFA430-D208-E32E-391A-2991CEB52CC8","FX21114958")</f>
        <v>FX21114958</v>
      </c>
      <c r="F1085" t="s">
        <v>19</v>
      </c>
      <c r="G1085" t="s">
        <v>19</v>
      </c>
      <c r="H1085" t="s">
        <v>83</v>
      </c>
      <c r="I1085" t="s">
        <v>2252</v>
      </c>
      <c r="J1085">
        <v>56</v>
      </c>
      <c r="K1085" t="s">
        <v>85</v>
      </c>
      <c r="L1085" t="s">
        <v>86</v>
      </c>
      <c r="M1085" t="s">
        <v>87</v>
      </c>
      <c r="N1085">
        <v>2</v>
      </c>
      <c r="O1085" s="1">
        <v>44511.727546296293</v>
      </c>
      <c r="P1085" s="1">
        <v>44512.162928240738</v>
      </c>
      <c r="Q1085">
        <v>37055</v>
      </c>
      <c r="R1085">
        <v>562</v>
      </c>
      <c r="S1085" t="b">
        <v>0</v>
      </c>
      <c r="T1085" t="s">
        <v>88</v>
      </c>
      <c r="U1085" t="b">
        <v>1</v>
      </c>
      <c r="V1085" t="s">
        <v>131</v>
      </c>
      <c r="W1085" s="1">
        <v>44511.750659722224</v>
      </c>
      <c r="X1085">
        <v>225</v>
      </c>
      <c r="Y1085">
        <v>42</v>
      </c>
      <c r="Z1085">
        <v>0</v>
      </c>
      <c r="AA1085">
        <v>42</v>
      </c>
      <c r="AB1085">
        <v>0</v>
      </c>
      <c r="AC1085">
        <v>18</v>
      </c>
      <c r="AD1085">
        <v>14</v>
      </c>
      <c r="AE1085">
        <v>0</v>
      </c>
      <c r="AF1085">
        <v>0</v>
      </c>
      <c r="AG1085">
        <v>0</v>
      </c>
      <c r="AH1085" t="s">
        <v>90</v>
      </c>
      <c r="AI1085" s="1">
        <v>44512.162928240738</v>
      </c>
      <c r="AJ1085">
        <v>306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14</v>
      </c>
      <c r="AQ1085">
        <v>0</v>
      </c>
      <c r="AR1085">
        <v>0</v>
      </c>
      <c r="AS1085">
        <v>0</v>
      </c>
      <c r="AT1085" t="s">
        <v>88</v>
      </c>
      <c r="AU1085" t="s">
        <v>88</v>
      </c>
      <c r="AV1085" t="s">
        <v>88</v>
      </c>
      <c r="AW1085" t="s">
        <v>88</v>
      </c>
      <c r="AX1085" t="s">
        <v>88</v>
      </c>
      <c r="AY1085" t="s">
        <v>88</v>
      </c>
      <c r="AZ1085" t="s">
        <v>88</v>
      </c>
      <c r="BA1085" t="s">
        <v>88</v>
      </c>
      <c r="BB1085" t="s">
        <v>88</v>
      </c>
      <c r="BC1085" t="s">
        <v>88</v>
      </c>
      <c r="BD1085" t="s">
        <v>88</v>
      </c>
      <c r="BE1085" t="s">
        <v>88</v>
      </c>
    </row>
    <row r="1086" spans="1:57">
      <c r="A1086" t="s">
        <v>2360</v>
      </c>
      <c r="B1086" t="s">
        <v>80</v>
      </c>
      <c r="C1086" t="s">
        <v>2256</v>
      </c>
      <c r="D1086" t="s">
        <v>82</v>
      </c>
      <c r="E1086" s="2" t="str">
        <f>HYPERLINK("capsilon://?command=openfolder&amp;siteaddress=FAM.docvelocity-na8.net&amp;folderid=FX705F0334-6B1A-DD75-E744-742AE9E6E1B2","FX21115440")</f>
        <v>FX21115440</v>
      </c>
      <c r="F1086" t="s">
        <v>19</v>
      </c>
      <c r="G1086" t="s">
        <v>19</v>
      </c>
      <c r="H1086" t="s">
        <v>83</v>
      </c>
      <c r="I1086" t="s">
        <v>2257</v>
      </c>
      <c r="J1086">
        <v>238</v>
      </c>
      <c r="K1086" t="s">
        <v>85</v>
      </c>
      <c r="L1086" t="s">
        <v>86</v>
      </c>
      <c r="M1086" t="s">
        <v>87</v>
      </c>
      <c r="N1086">
        <v>2</v>
      </c>
      <c r="O1086" s="1">
        <v>44511.730243055557</v>
      </c>
      <c r="P1086" s="1">
        <v>44512.178356481483</v>
      </c>
      <c r="Q1086">
        <v>36694</v>
      </c>
      <c r="R1086">
        <v>2023</v>
      </c>
      <c r="S1086" t="b">
        <v>0</v>
      </c>
      <c r="T1086" t="s">
        <v>88</v>
      </c>
      <c r="U1086" t="b">
        <v>1</v>
      </c>
      <c r="V1086" t="s">
        <v>435</v>
      </c>
      <c r="W1086" s="1">
        <v>44511.753877314812</v>
      </c>
      <c r="X1086">
        <v>440</v>
      </c>
      <c r="Y1086">
        <v>216</v>
      </c>
      <c r="Z1086">
        <v>0</v>
      </c>
      <c r="AA1086">
        <v>216</v>
      </c>
      <c r="AB1086">
        <v>0</v>
      </c>
      <c r="AC1086">
        <v>56</v>
      </c>
      <c r="AD1086">
        <v>22</v>
      </c>
      <c r="AE1086">
        <v>0</v>
      </c>
      <c r="AF1086">
        <v>0</v>
      </c>
      <c r="AG1086">
        <v>0</v>
      </c>
      <c r="AH1086" t="s">
        <v>1043</v>
      </c>
      <c r="AI1086" s="1">
        <v>44512.178356481483</v>
      </c>
      <c r="AJ1086">
        <v>1561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22</v>
      </c>
      <c r="AQ1086">
        <v>0</v>
      </c>
      <c r="AR1086">
        <v>0</v>
      </c>
      <c r="AS1086">
        <v>0</v>
      </c>
      <c r="AT1086" t="s">
        <v>88</v>
      </c>
      <c r="AU1086" t="s">
        <v>88</v>
      </c>
      <c r="AV1086" t="s">
        <v>88</v>
      </c>
      <c r="AW1086" t="s">
        <v>88</v>
      </c>
      <c r="AX1086" t="s">
        <v>88</v>
      </c>
      <c r="AY1086" t="s">
        <v>88</v>
      </c>
      <c r="AZ1086" t="s">
        <v>88</v>
      </c>
      <c r="BA1086" t="s">
        <v>88</v>
      </c>
      <c r="BB1086" t="s">
        <v>88</v>
      </c>
      <c r="BC1086" t="s">
        <v>88</v>
      </c>
      <c r="BD1086" t="s">
        <v>88</v>
      </c>
      <c r="BE1086" t="s">
        <v>88</v>
      </c>
    </row>
    <row r="1087" spans="1:57">
      <c r="A1087" t="s">
        <v>2361</v>
      </c>
      <c r="B1087" t="s">
        <v>80</v>
      </c>
      <c r="C1087" t="s">
        <v>2362</v>
      </c>
      <c r="D1087" t="s">
        <v>82</v>
      </c>
      <c r="E1087" s="2" t="str">
        <f>HYPERLINK("capsilon://?command=openfolder&amp;siteaddress=FAM.docvelocity-na8.net&amp;folderid=FX18B80C4F-6816-0FEB-D8AB-FB63F155D22B","FX21115848")</f>
        <v>FX21115848</v>
      </c>
      <c r="F1087" t="s">
        <v>19</v>
      </c>
      <c r="G1087" t="s">
        <v>19</v>
      </c>
      <c r="H1087" t="s">
        <v>83</v>
      </c>
      <c r="I1087" t="s">
        <v>2363</v>
      </c>
      <c r="J1087">
        <v>236</v>
      </c>
      <c r="K1087" t="s">
        <v>85</v>
      </c>
      <c r="L1087" t="s">
        <v>86</v>
      </c>
      <c r="M1087" t="s">
        <v>87</v>
      </c>
      <c r="N1087">
        <v>1</v>
      </c>
      <c r="O1087" s="1">
        <v>44511.733356481483</v>
      </c>
      <c r="P1087" s="1">
        <v>44512.336157407408</v>
      </c>
      <c r="Q1087">
        <v>51741</v>
      </c>
      <c r="R1087">
        <v>341</v>
      </c>
      <c r="S1087" t="b">
        <v>0</v>
      </c>
      <c r="T1087" t="s">
        <v>88</v>
      </c>
      <c r="U1087" t="b">
        <v>0</v>
      </c>
      <c r="V1087" t="s">
        <v>1964</v>
      </c>
      <c r="W1087" s="1">
        <v>44512.336157407408</v>
      </c>
      <c r="X1087">
        <v>126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236</v>
      </c>
      <c r="AE1087">
        <v>224</v>
      </c>
      <c r="AF1087">
        <v>0</v>
      </c>
      <c r="AG1087">
        <v>3</v>
      </c>
      <c r="AH1087" t="s">
        <v>88</v>
      </c>
      <c r="AI1087" t="s">
        <v>88</v>
      </c>
      <c r="AJ1087" t="s">
        <v>88</v>
      </c>
      <c r="AK1087" t="s">
        <v>88</v>
      </c>
      <c r="AL1087" t="s">
        <v>88</v>
      </c>
      <c r="AM1087" t="s">
        <v>88</v>
      </c>
      <c r="AN1087" t="s">
        <v>88</v>
      </c>
      <c r="AO1087" t="s">
        <v>88</v>
      </c>
      <c r="AP1087" t="s">
        <v>88</v>
      </c>
      <c r="AQ1087" t="s">
        <v>88</v>
      </c>
      <c r="AR1087" t="s">
        <v>88</v>
      </c>
      <c r="AS1087" t="s">
        <v>88</v>
      </c>
      <c r="AT1087" t="s">
        <v>88</v>
      </c>
      <c r="AU1087" t="s">
        <v>88</v>
      </c>
      <c r="AV1087" t="s">
        <v>88</v>
      </c>
      <c r="AW1087" t="s">
        <v>88</v>
      </c>
      <c r="AX1087" t="s">
        <v>88</v>
      </c>
      <c r="AY1087" t="s">
        <v>88</v>
      </c>
      <c r="AZ1087" t="s">
        <v>88</v>
      </c>
      <c r="BA1087" t="s">
        <v>88</v>
      </c>
      <c r="BB1087" t="s">
        <v>88</v>
      </c>
      <c r="BC1087" t="s">
        <v>88</v>
      </c>
      <c r="BD1087" t="s">
        <v>88</v>
      </c>
      <c r="BE1087" t="s">
        <v>88</v>
      </c>
    </row>
    <row r="1088" spans="1:57">
      <c r="A1088" t="s">
        <v>2364</v>
      </c>
      <c r="B1088" t="s">
        <v>80</v>
      </c>
      <c r="C1088" t="s">
        <v>2259</v>
      </c>
      <c r="D1088" t="s">
        <v>82</v>
      </c>
      <c r="E1088" s="2" t="str">
        <f>HYPERLINK("capsilon://?command=openfolder&amp;siteaddress=FAM.docvelocity-na8.net&amp;folderid=FX2E5EFE78-A294-E402-9437-932A8AEE2D71","FX21114667")</f>
        <v>FX21114667</v>
      </c>
      <c r="F1088" t="s">
        <v>19</v>
      </c>
      <c r="G1088" t="s">
        <v>19</v>
      </c>
      <c r="H1088" t="s">
        <v>83</v>
      </c>
      <c r="I1088" t="s">
        <v>2260</v>
      </c>
      <c r="J1088">
        <v>612</v>
      </c>
      <c r="K1088" t="s">
        <v>85</v>
      </c>
      <c r="L1088" t="s">
        <v>86</v>
      </c>
      <c r="M1088" t="s">
        <v>87</v>
      </c>
      <c r="N1088">
        <v>2</v>
      </c>
      <c r="O1088" s="1">
        <v>44511.739027777781</v>
      </c>
      <c r="P1088" s="1">
        <v>44512.194641203707</v>
      </c>
      <c r="Q1088">
        <v>34710</v>
      </c>
      <c r="R1088">
        <v>4655</v>
      </c>
      <c r="S1088" t="b">
        <v>0</v>
      </c>
      <c r="T1088" t="s">
        <v>88</v>
      </c>
      <c r="U1088" t="b">
        <v>1</v>
      </c>
      <c r="V1088" t="s">
        <v>435</v>
      </c>
      <c r="W1088" s="1">
        <v>44511.765462962961</v>
      </c>
      <c r="X1088">
        <v>1000</v>
      </c>
      <c r="Y1088">
        <v>219</v>
      </c>
      <c r="Z1088">
        <v>0</v>
      </c>
      <c r="AA1088">
        <v>219</v>
      </c>
      <c r="AB1088">
        <v>94</v>
      </c>
      <c r="AC1088">
        <v>64</v>
      </c>
      <c r="AD1088">
        <v>393</v>
      </c>
      <c r="AE1088">
        <v>0</v>
      </c>
      <c r="AF1088">
        <v>0</v>
      </c>
      <c r="AG1088">
        <v>0</v>
      </c>
      <c r="AH1088" t="s">
        <v>90</v>
      </c>
      <c r="AI1088" s="1">
        <v>44512.194641203707</v>
      </c>
      <c r="AJ1088">
        <v>2739</v>
      </c>
      <c r="AK1088">
        <v>4</v>
      </c>
      <c r="AL1088">
        <v>0</v>
      </c>
      <c r="AM1088">
        <v>4</v>
      </c>
      <c r="AN1088">
        <v>154</v>
      </c>
      <c r="AO1088">
        <v>4</v>
      </c>
      <c r="AP1088">
        <v>389</v>
      </c>
      <c r="AQ1088">
        <v>0</v>
      </c>
      <c r="AR1088">
        <v>0</v>
      </c>
      <c r="AS1088">
        <v>0</v>
      </c>
      <c r="AT1088" t="s">
        <v>88</v>
      </c>
      <c r="AU1088" t="s">
        <v>88</v>
      </c>
      <c r="AV1088" t="s">
        <v>88</v>
      </c>
      <c r="AW1088" t="s">
        <v>88</v>
      </c>
      <c r="AX1088" t="s">
        <v>88</v>
      </c>
      <c r="AY1088" t="s">
        <v>88</v>
      </c>
      <c r="AZ1088" t="s">
        <v>88</v>
      </c>
      <c r="BA1088" t="s">
        <v>88</v>
      </c>
      <c r="BB1088" t="s">
        <v>88</v>
      </c>
      <c r="BC1088" t="s">
        <v>88</v>
      </c>
      <c r="BD1088" t="s">
        <v>88</v>
      </c>
      <c r="BE1088" t="s">
        <v>88</v>
      </c>
    </row>
    <row r="1089" spans="1:57">
      <c r="A1089" t="s">
        <v>2365</v>
      </c>
      <c r="B1089" t="s">
        <v>80</v>
      </c>
      <c r="C1089" t="s">
        <v>2262</v>
      </c>
      <c r="D1089" t="s">
        <v>82</v>
      </c>
      <c r="E1089" s="2" t="str">
        <f>HYPERLINK("capsilon://?command=openfolder&amp;siteaddress=FAM.docvelocity-na8.net&amp;folderid=FXC12C4935-FE10-A638-EB36-7017D7D23085","FX21114965")</f>
        <v>FX21114965</v>
      </c>
      <c r="F1089" t="s">
        <v>19</v>
      </c>
      <c r="G1089" t="s">
        <v>19</v>
      </c>
      <c r="H1089" t="s">
        <v>83</v>
      </c>
      <c r="I1089" t="s">
        <v>2263</v>
      </c>
      <c r="J1089">
        <v>300</v>
      </c>
      <c r="K1089" t="s">
        <v>85</v>
      </c>
      <c r="L1089" t="s">
        <v>86</v>
      </c>
      <c r="M1089" t="s">
        <v>87</v>
      </c>
      <c r="N1089">
        <v>2</v>
      </c>
      <c r="O1089" s="1">
        <v>44511.744432870371</v>
      </c>
      <c r="P1089" s="1">
        <v>44512.196203703701</v>
      </c>
      <c r="Q1089">
        <v>37083</v>
      </c>
      <c r="R1089">
        <v>1950</v>
      </c>
      <c r="S1089" t="b">
        <v>0</v>
      </c>
      <c r="T1089" t="s">
        <v>88</v>
      </c>
      <c r="U1089" t="b">
        <v>1</v>
      </c>
      <c r="V1089" t="s">
        <v>435</v>
      </c>
      <c r="W1089" s="1">
        <v>44511.769456018519</v>
      </c>
      <c r="X1089">
        <v>344</v>
      </c>
      <c r="Y1089">
        <v>245</v>
      </c>
      <c r="Z1089">
        <v>0</v>
      </c>
      <c r="AA1089">
        <v>245</v>
      </c>
      <c r="AB1089">
        <v>0</v>
      </c>
      <c r="AC1089">
        <v>10</v>
      </c>
      <c r="AD1089">
        <v>55</v>
      </c>
      <c r="AE1089">
        <v>0</v>
      </c>
      <c r="AF1089">
        <v>0</v>
      </c>
      <c r="AG1089">
        <v>0</v>
      </c>
      <c r="AH1089" t="s">
        <v>1043</v>
      </c>
      <c r="AI1089" s="1">
        <v>44512.196203703701</v>
      </c>
      <c r="AJ1089">
        <v>28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55</v>
      </c>
      <c r="AQ1089">
        <v>0</v>
      </c>
      <c r="AR1089">
        <v>0</v>
      </c>
      <c r="AS1089">
        <v>0</v>
      </c>
      <c r="AT1089" t="s">
        <v>88</v>
      </c>
      <c r="AU1089" t="s">
        <v>88</v>
      </c>
      <c r="AV1089" t="s">
        <v>88</v>
      </c>
      <c r="AW1089" t="s">
        <v>88</v>
      </c>
      <c r="AX1089" t="s">
        <v>88</v>
      </c>
      <c r="AY1089" t="s">
        <v>88</v>
      </c>
      <c r="AZ1089" t="s">
        <v>88</v>
      </c>
      <c r="BA1089" t="s">
        <v>88</v>
      </c>
      <c r="BB1089" t="s">
        <v>88</v>
      </c>
      <c r="BC1089" t="s">
        <v>88</v>
      </c>
      <c r="BD1089" t="s">
        <v>88</v>
      </c>
      <c r="BE1089" t="s">
        <v>88</v>
      </c>
    </row>
    <row r="1090" spans="1:57">
      <c r="A1090" t="s">
        <v>2366</v>
      </c>
      <c r="B1090" t="s">
        <v>80</v>
      </c>
      <c r="C1090" t="s">
        <v>2367</v>
      </c>
      <c r="D1090" t="s">
        <v>82</v>
      </c>
      <c r="E1090" s="2" t="str">
        <f>HYPERLINK("capsilon://?command=openfolder&amp;siteaddress=FAM.docvelocity-na8.net&amp;folderid=FXC1841A04-6614-C419-28C3-AAE541DEE6DD","FX211013427")</f>
        <v>FX211013427</v>
      </c>
      <c r="F1090" t="s">
        <v>19</v>
      </c>
      <c r="G1090" t="s">
        <v>19</v>
      </c>
      <c r="H1090" t="s">
        <v>83</v>
      </c>
      <c r="I1090" t="s">
        <v>2368</v>
      </c>
      <c r="J1090">
        <v>40</v>
      </c>
      <c r="K1090" t="s">
        <v>85</v>
      </c>
      <c r="L1090" t="s">
        <v>86</v>
      </c>
      <c r="M1090" t="s">
        <v>87</v>
      </c>
      <c r="N1090">
        <v>2</v>
      </c>
      <c r="O1090" s="1">
        <v>44501.769571759258</v>
      </c>
      <c r="P1090" s="1">
        <v>44501.816655092596</v>
      </c>
      <c r="Q1090">
        <v>3726</v>
      </c>
      <c r="R1090">
        <v>342</v>
      </c>
      <c r="S1090" t="b">
        <v>0</v>
      </c>
      <c r="T1090" t="s">
        <v>88</v>
      </c>
      <c r="U1090" t="b">
        <v>0</v>
      </c>
      <c r="V1090" t="s">
        <v>117</v>
      </c>
      <c r="W1090" s="1">
        <v>44501.772499999999</v>
      </c>
      <c r="X1090">
        <v>146</v>
      </c>
      <c r="Y1090">
        <v>36</v>
      </c>
      <c r="Z1090">
        <v>0</v>
      </c>
      <c r="AA1090">
        <v>36</v>
      </c>
      <c r="AB1090">
        <v>0</v>
      </c>
      <c r="AC1090">
        <v>12</v>
      </c>
      <c r="AD1090">
        <v>4</v>
      </c>
      <c r="AE1090">
        <v>0</v>
      </c>
      <c r="AF1090">
        <v>0</v>
      </c>
      <c r="AG1090">
        <v>0</v>
      </c>
      <c r="AH1090" t="s">
        <v>90</v>
      </c>
      <c r="AI1090" s="1">
        <v>44501.816655092596</v>
      </c>
      <c r="AJ1090">
        <v>185</v>
      </c>
      <c r="AK1090">
        <v>1</v>
      </c>
      <c r="AL1090">
        <v>0</v>
      </c>
      <c r="AM1090">
        <v>1</v>
      </c>
      <c r="AN1090">
        <v>0</v>
      </c>
      <c r="AO1090">
        <v>1</v>
      </c>
      <c r="AP1090">
        <v>3</v>
      </c>
      <c r="AQ1090">
        <v>0</v>
      </c>
      <c r="AR1090">
        <v>0</v>
      </c>
      <c r="AS1090">
        <v>0</v>
      </c>
      <c r="AT1090" t="s">
        <v>88</v>
      </c>
      <c r="AU1090" t="s">
        <v>88</v>
      </c>
      <c r="AV1090" t="s">
        <v>88</v>
      </c>
      <c r="AW1090" t="s">
        <v>88</v>
      </c>
      <c r="AX1090" t="s">
        <v>88</v>
      </c>
      <c r="AY1090" t="s">
        <v>88</v>
      </c>
      <c r="AZ1090" t="s">
        <v>88</v>
      </c>
      <c r="BA1090" t="s">
        <v>88</v>
      </c>
      <c r="BB1090" t="s">
        <v>88</v>
      </c>
      <c r="BC1090" t="s">
        <v>88</v>
      </c>
      <c r="BD1090" t="s">
        <v>88</v>
      </c>
      <c r="BE1090" t="s">
        <v>88</v>
      </c>
    </row>
    <row r="1091" spans="1:57">
      <c r="A1091" t="s">
        <v>2369</v>
      </c>
      <c r="B1091" t="s">
        <v>80</v>
      </c>
      <c r="C1091" t="s">
        <v>2370</v>
      </c>
      <c r="D1091" t="s">
        <v>82</v>
      </c>
      <c r="E1091" s="2" t="str">
        <f>HYPERLINK("capsilon://?command=openfolder&amp;siteaddress=FAM.docvelocity-na8.net&amp;folderid=FX79C377A7-9D4B-F7FE-F1FF-4F2F1FFDC5EC","FX21116050")</f>
        <v>FX21116050</v>
      </c>
      <c r="F1091" t="s">
        <v>19</v>
      </c>
      <c r="G1091" t="s">
        <v>19</v>
      </c>
      <c r="H1091" t="s">
        <v>83</v>
      </c>
      <c r="I1091" t="s">
        <v>2371</v>
      </c>
      <c r="J1091">
        <v>78</v>
      </c>
      <c r="K1091" t="s">
        <v>85</v>
      </c>
      <c r="L1091" t="s">
        <v>86</v>
      </c>
      <c r="M1091" t="s">
        <v>87</v>
      </c>
      <c r="N1091">
        <v>1</v>
      </c>
      <c r="O1091" s="1">
        <v>44511.745810185188</v>
      </c>
      <c r="P1091" s="1">
        <v>44512.340937499997</v>
      </c>
      <c r="Q1091">
        <v>50743</v>
      </c>
      <c r="R1091">
        <v>676</v>
      </c>
      <c r="S1091" t="b">
        <v>0</v>
      </c>
      <c r="T1091" t="s">
        <v>88</v>
      </c>
      <c r="U1091" t="b">
        <v>0</v>
      </c>
      <c r="V1091" t="s">
        <v>1964</v>
      </c>
      <c r="W1091" s="1">
        <v>44512.340937499997</v>
      </c>
      <c r="X1091">
        <v>205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78</v>
      </c>
      <c r="AE1091">
        <v>66</v>
      </c>
      <c r="AF1091">
        <v>0</v>
      </c>
      <c r="AG1091">
        <v>3</v>
      </c>
      <c r="AH1091" t="s">
        <v>88</v>
      </c>
      <c r="AI1091" t="s">
        <v>88</v>
      </c>
      <c r="AJ1091" t="s">
        <v>88</v>
      </c>
      <c r="AK1091" t="s">
        <v>88</v>
      </c>
      <c r="AL1091" t="s">
        <v>88</v>
      </c>
      <c r="AM1091" t="s">
        <v>88</v>
      </c>
      <c r="AN1091" t="s">
        <v>88</v>
      </c>
      <c r="AO1091" t="s">
        <v>88</v>
      </c>
      <c r="AP1091" t="s">
        <v>88</v>
      </c>
      <c r="AQ1091" t="s">
        <v>88</v>
      </c>
      <c r="AR1091" t="s">
        <v>88</v>
      </c>
      <c r="AS1091" t="s">
        <v>88</v>
      </c>
      <c r="AT1091" t="s">
        <v>88</v>
      </c>
      <c r="AU1091" t="s">
        <v>88</v>
      </c>
      <c r="AV1091" t="s">
        <v>88</v>
      </c>
      <c r="AW1091" t="s">
        <v>88</v>
      </c>
      <c r="AX1091" t="s">
        <v>88</v>
      </c>
      <c r="AY1091" t="s">
        <v>88</v>
      </c>
      <c r="AZ1091" t="s">
        <v>88</v>
      </c>
      <c r="BA1091" t="s">
        <v>88</v>
      </c>
      <c r="BB1091" t="s">
        <v>88</v>
      </c>
      <c r="BC1091" t="s">
        <v>88</v>
      </c>
      <c r="BD1091" t="s">
        <v>88</v>
      </c>
      <c r="BE1091" t="s">
        <v>88</v>
      </c>
    </row>
    <row r="1092" spans="1:57">
      <c r="A1092" t="s">
        <v>2372</v>
      </c>
      <c r="B1092" t="s">
        <v>80</v>
      </c>
      <c r="C1092" t="s">
        <v>2367</v>
      </c>
      <c r="D1092" t="s">
        <v>82</v>
      </c>
      <c r="E1092" s="2" t="str">
        <f>HYPERLINK("capsilon://?command=openfolder&amp;siteaddress=FAM.docvelocity-na8.net&amp;folderid=FXC1841A04-6614-C419-28C3-AAE541DEE6DD","FX211013427")</f>
        <v>FX211013427</v>
      </c>
      <c r="F1092" t="s">
        <v>19</v>
      </c>
      <c r="G1092" t="s">
        <v>19</v>
      </c>
      <c r="H1092" t="s">
        <v>83</v>
      </c>
      <c r="I1092" t="s">
        <v>2373</v>
      </c>
      <c r="J1092">
        <v>26</v>
      </c>
      <c r="K1092" t="s">
        <v>85</v>
      </c>
      <c r="L1092" t="s">
        <v>86</v>
      </c>
      <c r="M1092" t="s">
        <v>87</v>
      </c>
      <c r="N1092">
        <v>2</v>
      </c>
      <c r="O1092" s="1">
        <v>44501.769918981481</v>
      </c>
      <c r="P1092" s="1">
        <v>44501.820138888892</v>
      </c>
      <c r="Q1092">
        <v>3902</v>
      </c>
      <c r="R1092">
        <v>437</v>
      </c>
      <c r="S1092" t="b">
        <v>0</v>
      </c>
      <c r="T1092" t="s">
        <v>88</v>
      </c>
      <c r="U1092" t="b">
        <v>0</v>
      </c>
      <c r="V1092" t="s">
        <v>117</v>
      </c>
      <c r="W1092" s="1">
        <v>44501.774027777778</v>
      </c>
      <c r="X1092">
        <v>131</v>
      </c>
      <c r="Y1092">
        <v>21</v>
      </c>
      <c r="Z1092">
        <v>0</v>
      </c>
      <c r="AA1092">
        <v>21</v>
      </c>
      <c r="AB1092">
        <v>0</v>
      </c>
      <c r="AC1092">
        <v>3</v>
      </c>
      <c r="AD1092">
        <v>5</v>
      </c>
      <c r="AE1092">
        <v>0</v>
      </c>
      <c r="AF1092">
        <v>0</v>
      </c>
      <c r="AG1092">
        <v>0</v>
      </c>
      <c r="AH1092" t="s">
        <v>90</v>
      </c>
      <c r="AI1092" s="1">
        <v>44501.820138888892</v>
      </c>
      <c r="AJ1092">
        <v>300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5</v>
      </c>
      <c r="AQ1092">
        <v>0</v>
      </c>
      <c r="AR1092">
        <v>0</v>
      </c>
      <c r="AS1092">
        <v>0</v>
      </c>
      <c r="AT1092" t="s">
        <v>88</v>
      </c>
      <c r="AU1092" t="s">
        <v>88</v>
      </c>
      <c r="AV1092" t="s">
        <v>88</v>
      </c>
      <c r="AW1092" t="s">
        <v>88</v>
      </c>
      <c r="AX1092" t="s">
        <v>88</v>
      </c>
      <c r="AY1092" t="s">
        <v>88</v>
      </c>
      <c r="AZ1092" t="s">
        <v>88</v>
      </c>
      <c r="BA1092" t="s">
        <v>88</v>
      </c>
      <c r="BB1092" t="s">
        <v>88</v>
      </c>
      <c r="BC1092" t="s">
        <v>88</v>
      </c>
      <c r="BD1092" t="s">
        <v>88</v>
      </c>
      <c r="BE1092" t="s">
        <v>88</v>
      </c>
    </row>
    <row r="1093" spans="1:57">
      <c r="A1093" t="s">
        <v>2374</v>
      </c>
      <c r="B1093" t="s">
        <v>80</v>
      </c>
      <c r="C1093" t="s">
        <v>2375</v>
      </c>
      <c r="D1093" t="s">
        <v>82</v>
      </c>
      <c r="E1093" s="2" t="str">
        <f>HYPERLINK("capsilon://?command=openfolder&amp;siteaddress=FAM.docvelocity-na8.net&amp;folderid=FX99603D40-7EB9-86E1-336E-2F289388B49F","FX21115252")</f>
        <v>FX21115252</v>
      </c>
      <c r="F1093" t="s">
        <v>19</v>
      </c>
      <c r="G1093" t="s">
        <v>19</v>
      </c>
      <c r="H1093" t="s">
        <v>83</v>
      </c>
      <c r="I1093" t="s">
        <v>2376</v>
      </c>
      <c r="J1093">
        <v>150</v>
      </c>
      <c r="K1093" t="s">
        <v>85</v>
      </c>
      <c r="L1093" t="s">
        <v>86</v>
      </c>
      <c r="M1093" t="s">
        <v>87</v>
      </c>
      <c r="N1093">
        <v>1</v>
      </c>
      <c r="O1093" s="1">
        <v>44511.749849537038</v>
      </c>
      <c r="P1093" s="1">
        <v>44512.343194444446</v>
      </c>
      <c r="Q1093">
        <v>50831</v>
      </c>
      <c r="R1093">
        <v>434</v>
      </c>
      <c r="S1093" t="b">
        <v>0</v>
      </c>
      <c r="T1093" t="s">
        <v>88</v>
      </c>
      <c r="U1093" t="b">
        <v>0</v>
      </c>
      <c r="V1093" t="s">
        <v>1964</v>
      </c>
      <c r="W1093" s="1">
        <v>44512.343194444446</v>
      </c>
      <c r="X1093">
        <v>194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150</v>
      </c>
      <c r="AE1093">
        <v>138</v>
      </c>
      <c r="AF1093">
        <v>0</v>
      </c>
      <c r="AG1093">
        <v>4</v>
      </c>
      <c r="AH1093" t="s">
        <v>88</v>
      </c>
      <c r="AI1093" t="s">
        <v>88</v>
      </c>
      <c r="AJ1093" t="s">
        <v>88</v>
      </c>
      <c r="AK1093" t="s">
        <v>88</v>
      </c>
      <c r="AL1093" t="s">
        <v>88</v>
      </c>
      <c r="AM1093" t="s">
        <v>88</v>
      </c>
      <c r="AN1093" t="s">
        <v>88</v>
      </c>
      <c r="AO1093" t="s">
        <v>88</v>
      </c>
      <c r="AP1093" t="s">
        <v>88</v>
      </c>
      <c r="AQ1093" t="s">
        <v>88</v>
      </c>
      <c r="AR1093" t="s">
        <v>88</v>
      </c>
      <c r="AS1093" t="s">
        <v>88</v>
      </c>
      <c r="AT1093" t="s">
        <v>88</v>
      </c>
      <c r="AU1093" t="s">
        <v>88</v>
      </c>
      <c r="AV1093" t="s">
        <v>88</v>
      </c>
      <c r="AW1093" t="s">
        <v>88</v>
      </c>
      <c r="AX1093" t="s">
        <v>88</v>
      </c>
      <c r="AY1093" t="s">
        <v>88</v>
      </c>
      <c r="AZ1093" t="s">
        <v>88</v>
      </c>
      <c r="BA1093" t="s">
        <v>88</v>
      </c>
      <c r="BB1093" t="s">
        <v>88</v>
      </c>
      <c r="BC1093" t="s">
        <v>88</v>
      </c>
      <c r="BD1093" t="s">
        <v>88</v>
      </c>
      <c r="BE1093" t="s">
        <v>88</v>
      </c>
    </row>
    <row r="1094" spans="1:57">
      <c r="A1094" t="s">
        <v>2377</v>
      </c>
      <c r="B1094" t="s">
        <v>80</v>
      </c>
      <c r="C1094" t="s">
        <v>2367</v>
      </c>
      <c r="D1094" t="s">
        <v>82</v>
      </c>
      <c r="E1094" s="2" t="str">
        <f>HYPERLINK("capsilon://?command=openfolder&amp;siteaddress=FAM.docvelocity-na8.net&amp;folderid=FXC1841A04-6614-C419-28C3-AAE541DEE6DD","FX211013427")</f>
        <v>FX211013427</v>
      </c>
      <c r="F1094" t="s">
        <v>19</v>
      </c>
      <c r="G1094" t="s">
        <v>19</v>
      </c>
      <c r="H1094" t="s">
        <v>83</v>
      </c>
      <c r="I1094" t="s">
        <v>2378</v>
      </c>
      <c r="J1094">
        <v>40</v>
      </c>
      <c r="K1094" t="s">
        <v>85</v>
      </c>
      <c r="L1094" t="s">
        <v>86</v>
      </c>
      <c r="M1094" t="s">
        <v>87</v>
      </c>
      <c r="N1094">
        <v>2</v>
      </c>
      <c r="O1094" s="1">
        <v>44501.770127314812</v>
      </c>
      <c r="P1094" s="1">
        <v>44501.82236111111</v>
      </c>
      <c r="Q1094">
        <v>4175</v>
      </c>
      <c r="R1094">
        <v>338</v>
      </c>
      <c r="S1094" t="b">
        <v>0</v>
      </c>
      <c r="T1094" t="s">
        <v>88</v>
      </c>
      <c r="U1094" t="b">
        <v>0</v>
      </c>
      <c r="V1094" t="s">
        <v>117</v>
      </c>
      <c r="W1094" s="1">
        <v>44501.775671296295</v>
      </c>
      <c r="X1094">
        <v>141</v>
      </c>
      <c r="Y1094">
        <v>36</v>
      </c>
      <c r="Z1094">
        <v>0</v>
      </c>
      <c r="AA1094">
        <v>36</v>
      </c>
      <c r="AB1094">
        <v>0</v>
      </c>
      <c r="AC1094">
        <v>14</v>
      </c>
      <c r="AD1094">
        <v>4</v>
      </c>
      <c r="AE1094">
        <v>0</v>
      </c>
      <c r="AF1094">
        <v>0</v>
      </c>
      <c r="AG1094">
        <v>0</v>
      </c>
      <c r="AH1094" t="s">
        <v>90</v>
      </c>
      <c r="AI1094" s="1">
        <v>44501.82236111111</v>
      </c>
      <c r="AJ1094">
        <v>192</v>
      </c>
      <c r="AK1094">
        <v>1</v>
      </c>
      <c r="AL1094">
        <v>0</v>
      </c>
      <c r="AM1094">
        <v>1</v>
      </c>
      <c r="AN1094">
        <v>0</v>
      </c>
      <c r="AO1094">
        <v>1</v>
      </c>
      <c r="AP1094">
        <v>3</v>
      </c>
      <c r="AQ1094">
        <v>0</v>
      </c>
      <c r="AR1094">
        <v>0</v>
      </c>
      <c r="AS1094">
        <v>0</v>
      </c>
      <c r="AT1094" t="s">
        <v>88</v>
      </c>
      <c r="AU1094" t="s">
        <v>88</v>
      </c>
      <c r="AV1094" t="s">
        <v>88</v>
      </c>
      <c r="AW1094" t="s">
        <v>88</v>
      </c>
      <c r="AX1094" t="s">
        <v>88</v>
      </c>
      <c r="AY1094" t="s">
        <v>88</v>
      </c>
      <c r="AZ1094" t="s">
        <v>88</v>
      </c>
      <c r="BA1094" t="s">
        <v>88</v>
      </c>
      <c r="BB1094" t="s">
        <v>88</v>
      </c>
      <c r="BC1094" t="s">
        <v>88</v>
      </c>
      <c r="BD1094" t="s">
        <v>88</v>
      </c>
      <c r="BE1094" t="s">
        <v>88</v>
      </c>
    </row>
    <row r="1095" spans="1:57">
      <c r="A1095" t="s">
        <v>2379</v>
      </c>
      <c r="B1095" t="s">
        <v>80</v>
      </c>
      <c r="C1095" t="s">
        <v>2380</v>
      </c>
      <c r="D1095" t="s">
        <v>82</v>
      </c>
      <c r="E1095" s="2" t="str">
        <f>HYPERLINK("capsilon://?command=openfolder&amp;siteaddress=FAM.docvelocity-na8.net&amp;folderid=FXE2181B3E-42AB-60B3-F67C-913FEC56BE23","FX21115742")</f>
        <v>FX21115742</v>
      </c>
      <c r="F1095" t="s">
        <v>19</v>
      </c>
      <c r="G1095" t="s">
        <v>19</v>
      </c>
      <c r="H1095" t="s">
        <v>83</v>
      </c>
      <c r="I1095" t="s">
        <v>2381</v>
      </c>
      <c r="J1095">
        <v>372</v>
      </c>
      <c r="K1095" t="s">
        <v>85</v>
      </c>
      <c r="L1095" t="s">
        <v>86</v>
      </c>
      <c r="M1095" t="s">
        <v>87</v>
      </c>
      <c r="N1095">
        <v>1</v>
      </c>
      <c r="O1095" s="1">
        <v>44511.761377314811</v>
      </c>
      <c r="P1095" s="1">
        <v>44512.348900462966</v>
      </c>
      <c r="Q1095">
        <v>50294</v>
      </c>
      <c r="R1095">
        <v>468</v>
      </c>
      <c r="S1095" t="b">
        <v>0</v>
      </c>
      <c r="T1095" t="s">
        <v>88</v>
      </c>
      <c r="U1095" t="b">
        <v>0</v>
      </c>
      <c r="V1095" t="s">
        <v>1964</v>
      </c>
      <c r="W1095" s="1">
        <v>44512.348900462966</v>
      </c>
      <c r="X1095">
        <v>251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372</v>
      </c>
      <c r="AE1095">
        <v>348</v>
      </c>
      <c r="AF1095">
        <v>0</v>
      </c>
      <c r="AG1095">
        <v>8</v>
      </c>
      <c r="AH1095" t="s">
        <v>88</v>
      </c>
      <c r="AI1095" t="s">
        <v>88</v>
      </c>
      <c r="AJ1095" t="s">
        <v>88</v>
      </c>
      <c r="AK1095" t="s">
        <v>88</v>
      </c>
      <c r="AL1095" t="s">
        <v>88</v>
      </c>
      <c r="AM1095" t="s">
        <v>88</v>
      </c>
      <c r="AN1095" t="s">
        <v>88</v>
      </c>
      <c r="AO1095" t="s">
        <v>88</v>
      </c>
      <c r="AP1095" t="s">
        <v>88</v>
      </c>
      <c r="AQ1095" t="s">
        <v>88</v>
      </c>
      <c r="AR1095" t="s">
        <v>88</v>
      </c>
      <c r="AS1095" t="s">
        <v>88</v>
      </c>
      <c r="AT1095" t="s">
        <v>88</v>
      </c>
      <c r="AU1095" t="s">
        <v>88</v>
      </c>
      <c r="AV1095" t="s">
        <v>88</v>
      </c>
      <c r="AW1095" t="s">
        <v>88</v>
      </c>
      <c r="AX1095" t="s">
        <v>88</v>
      </c>
      <c r="AY1095" t="s">
        <v>88</v>
      </c>
      <c r="AZ1095" t="s">
        <v>88</v>
      </c>
      <c r="BA1095" t="s">
        <v>88</v>
      </c>
      <c r="BB1095" t="s">
        <v>88</v>
      </c>
      <c r="BC1095" t="s">
        <v>88</v>
      </c>
      <c r="BD1095" t="s">
        <v>88</v>
      </c>
      <c r="BE1095" t="s">
        <v>88</v>
      </c>
    </row>
    <row r="1096" spans="1:57">
      <c r="A1096" t="s">
        <v>2382</v>
      </c>
      <c r="B1096" t="s">
        <v>80</v>
      </c>
      <c r="C1096" t="s">
        <v>2367</v>
      </c>
      <c r="D1096" t="s">
        <v>82</v>
      </c>
      <c r="E1096" s="2" t="str">
        <f>HYPERLINK("capsilon://?command=openfolder&amp;siteaddress=FAM.docvelocity-na8.net&amp;folderid=FXC1841A04-6614-C419-28C3-AAE541DEE6DD","FX211013427")</f>
        <v>FX211013427</v>
      </c>
      <c r="F1096" t="s">
        <v>19</v>
      </c>
      <c r="G1096" t="s">
        <v>19</v>
      </c>
      <c r="H1096" t="s">
        <v>83</v>
      </c>
      <c r="I1096" t="s">
        <v>2383</v>
      </c>
      <c r="J1096">
        <v>26</v>
      </c>
      <c r="K1096" t="s">
        <v>85</v>
      </c>
      <c r="L1096" t="s">
        <v>86</v>
      </c>
      <c r="M1096" t="s">
        <v>87</v>
      </c>
      <c r="N1096">
        <v>2</v>
      </c>
      <c r="O1096" s="1">
        <v>44501.770277777781</v>
      </c>
      <c r="P1096" s="1">
        <v>44501.825381944444</v>
      </c>
      <c r="Q1096">
        <v>4384</v>
      </c>
      <c r="R1096">
        <v>377</v>
      </c>
      <c r="S1096" t="b">
        <v>0</v>
      </c>
      <c r="T1096" t="s">
        <v>88</v>
      </c>
      <c r="U1096" t="b">
        <v>0</v>
      </c>
      <c r="V1096" t="s">
        <v>117</v>
      </c>
      <c r="W1096" s="1">
        <v>44501.776967592596</v>
      </c>
      <c r="X1096">
        <v>111</v>
      </c>
      <c r="Y1096">
        <v>21</v>
      </c>
      <c r="Z1096">
        <v>0</v>
      </c>
      <c r="AA1096">
        <v>21</v>
      </c>
      <c r="AB1096">
        <v>0</v>
      </c>
      <c r="AC1096">
        <v>2</v>
      </c>
      <c r="AD1096">
        <v>5</v>
      </c>
      <c r="AE1096">
        <v>0</v>
      </c>
      <c r="AF1096">
        <v>0</v>
      </c>
      <c r="AG1096">
        <v>0</v>
      </c>
      <c r="AH1096" t="s">
        <v>90</v>
      </c>
      <c r="AI1096" s="1">
        <v>44501.825381944444</v>
      </c>
      <c r="AJ1096">
        <v>260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5</v>
      </c>
      <c r="AQ1096">
        <v>0</v>
      </c>
      <c r="AR1096">
        <v>0</v>
      </c>
      <c r="AS1096">
        <v>0</v>
      </c>
      <c r="AT1096" t="s">
        <v>88</v>
      </c>
      <c r="AU1096" t="s">
        <v>88</v>
      </c>
      <c r="AV1096" t="s">
        <v>88</v>
      </c>
      <c r="AW1096" t="s">
        <v>88</v>
      </c>
      <c r="AX1096" t="s">
        <v>88</v>
      </c>
      <c r="AY1096" t="s">
        <v>88</v>
      </c>
      <c r="AZ1096" t="s">
        <v>88</v>
      </c>
      <c r="BA1096" t="s">
        <v>88</v>
      </c>
      <c r="BB1096" t="s">
        <v>88</v>
      </c>
      <c r="BC1096" t="s">
        <v>88</v>
      </c>
      <c r="BD1096" t="s">
        <v>88</v>
      </c>
      <c r="BE1096" t="s">
        <v>88</v>
      </c>
    </row>
    <row r="1097" spans="1:57">
      <c r="A1097" t="s">
        <v>2384</v>
      </c>
      <c r="B1097" t="s">
        <v>80</v>
      </c>
      <c r="C1097" t="s">
        <v>2385</v>
      </c>
      <c r="D1097" t="s">
        <v>82</v>
      </c>
      <c r="E1097" s="2" t="str">
        <f>HYPERLINK("capsilon://?command=openfolder&amp;siteaddress=FAM.docvelocity-na8.net&amp;folderid=FX63098398-3BE0-D6CC-BFB1-29D46074D5AE","FX21114857")</f>
        <v>FX21114857</v>
      </c>
      <c r="F1097" t="s">
        <v>19</v>
      </c>
      <c r="G1097" t="s">
        <v>19</v>
      </c>
      <c r="H1097" t="s">
        <v>83</v>
      </c>
      <c r="I1097" t="s">
        <v>2386</v>
      </c>
      <c r="J1097">
        <v>110</v>
      </c>
      <c r="K1097" t="s">
        <v>85</v>
      </c>
      <c r="L1097" t="s">
        <v>86</v>
      </c>
      <c r="M1097" t="s">
        <v>87</v>
      </c>
      <c r="N1097">
        <v>1</v>
      </c>
      <c r="O1097" s="1">
        <v>44511.770474537036</v>
      </c>
      <c r="P1097" s="1">
        <v>44512.351747685185</v>
      </c>
      <c r="Q1097">
        <v>49800</v>
      </c>
      <c r="R1097">
        <v>422</v>
      </c>
      <c r="S1097" t="b">
        <v>0</v>
      </c>
      <c r="T1097" t="s">
        <v>88</v>
      </c>
      <c r="U1097" t="b">
        <v>0</v>
      </c>
      <c r="V1097" t="s">
        <v>1964</v>
      </c>
      <c r="W1097" s="1">
        <v>44512.351747685185</v>
      </c>
      <c r="X1097">
        <v>245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110</v>
      </c>
      <c r="AE1097">
        <v>98</v>
      </c>
      <c r="AF1097">
        <v>0</v>
      </c>
      <c r="AG1097">
        <v>3</v>
      </c>
      <c r="AH1097" t="s">
        <v>88</v>
      </c>
      <c r="AI1097" t="s">
        <v>88</v>
      </c>
      <c r="AJ1097" t="s">
        <v>88</v>
      </c>
      <c r="AK1097" t="s">
        <v>88</v>
      </c>
      <c r="AL1097" t="s">
        <v>88</v>
      </c>
      <c r="AM1097" t="s">
        <v>88</v>
      </c>
      <c r="AN1097" t="s">
        <v>88</v>
      </c>
      <c r="AO1097" t="s">
        <v>88</v>
      </c>
      <c r="AP1097" t="s">
        <v>88</v>
      </c>
      <c r="AQ1097" t="s">
        <v>88</v>
      </c>
      <c r="AR1097" t="s">
        <v>88</v>
      </c>
      <c r="AS1097" t="s">
        <v>88</v>
      </c>
      <c r="AT1097" t="s">
        <v>88</v>
      </c>
      <c r="AU1097" t="s">
        <v>88</v>
      </c>
      <c r="AV1097" t="s">
        <v>88</v>
      </c>
      <c r="AW1097" t="s">
        <v>88</v>
      </c>
      <c r="AX1097" t="s">
        <v>88</v>
      </c>
      <c r="AY1097" t="s">
        <v>88</v>
      </c>
      <c r="AZ1097" t="s">
        <v>88</v>
      </c>
      <c r="BA1097" t="s">
        <v>88</v>
      </c>
      <c r="BB1097" t="s">
        <v>88</v>
      </c>
      <c r="BC1097" t="s">
        <v>88</v>
      </c>
      <c r="BD1097" t="s">
        <v>88</v>
      </c>
      <c r="BE1097" t="s">
        <v>88</v>
      </c>
    </row>
    <row r="1098" spans="1:57">
      <c r="A1098" t="s">
        <v>2387</v>
      </c>
      <c r="B1098" t="s">
        <v>80</v>
      </c>
      <c r="C1098" t="s">
        <v>2074</v>
      </c>
      <c r="D1098" t="s">
        <v>82</v>
      </c>
      <c r="E1098" s="2" t="str">
        <f>HYPERLINK("capsilon://?command=openfolder&amp;siteaddress=FAM.docvelocity-na8.net&amp;folderid=FX87DE749B-2E1C-863F-50B6-C8DC2949B529","FX211011983")</f>
        <v>FX211011983</v>
      </c>
      <c r="F1098" t="s">
        <v>19</v>
      </c>
      <c r="G1098" t="s">
        <v>19</v>
      </c>
      <c r="H1098" t="s">
        <v>83</v>
      </c>
      <c r="I1098" t="s">
        <v>2388</v>
      </c>
      <c r="J1098">
        <v>138</v>
      </c>
      <c r="K1098" t="s">
        <v>85</v>
      </c>
      <c r="L1098" t="s">
        <v>86</v>
      </c>
      <c r="M1098" t="s">
        <v>87</v>
      </c>
      <c r="N1098">
        <v>1</v>
      </c>
      <c r="O1098" s="1">
        <v>44511.775358796294</v>
      </c>
      <c r="P1098" s="1">
        <v>44512.359398148146</v>
      </c>
      <c r="Q1098">
        <v>49771</v>
      </c>
      <c r="R1098">
        <v>690</v>
      </c>
      <c r="S1098" t="b">
        <v>0</v>
      </c>
      <c r="T1098" t="s">
        <v>88</v>
      </c>
      <c r="U1098" t="b">
        <v>0</v>
      </c>
      <c r="V1098" t="s">
        <v>1964</v>
      </c>
      <c r="W1098" s="1">
        <v>44512.359398148146</v>
      </c>
      <c r="X1098">
        <v>497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138</v>
      </c>
      <c r="AE1098">
        <v>119</v>
      </c>
      <c r="AF1098">
        <v>0</v>
      </c>
      <c r="AG1098">
        <v>4</v>
      </c>
      <c r="AH1098" t="s">
        <v>88</v>
      </c>
      <c r="AI1098" t="s">
        <v>88</v>
      </c>
      <c r="AJ1098" t="s">
        <v>88</v>
      </c>
      <c r="AK1098" t="s">
        <v>88</v>
      </c>
      <c r="AL1098" t="s">
        <v>88</v>
      </c>
      <c r="AM1098" t="s">
        <v>88</v>
      </c>
      <c r="AN1098" t="s">
        <v>88</v>
      </c>
      <c r="AO1098" t="s">
        <v>88</v>
      </c>
      <c r="AP1098" t="s">
        <v>88</v>
      </c>
      <c r="AQ1098" t="s">
        <v>88</v>
      </c>
      <c r="AR1098" t="s">
        <v>88</v>
      </c>
      <c r="AS1098" t="s">
        <v>88</v>
      </c>
      <c r="AT1098" t="s">
        <v>88</v>
      </c>
      <c r="AU1098" t="s">
        <v>88</v>
      </c>
      <c r="AV1098" t="s">
        <v>88</v>
      </c>
      <c r="AW1098" t="s">
        <v>88</v>
      </c>
      <c r="AX1098" t="s">
        <v>88</v>
      </c>
      <c r="AY1098" t="s">
        <v>88</v>
      </c>
      <c r="AZ1098" t="s">
        <v>88</v>
      </c>
      <c r="BA1098" t="s">
        <v>88</v>
      </c>
      <c r="BB1098" t="s">
        <v>88</v>
      </c>
      <c r="BC1098" t="s">
        <v>88</v>
      </c>
      <c r="BD1098" t="s">
        <v>88</v>
      </c>
      <c r="BE1098" t="s">
        <v>88</v>
      </c>
    </row>
    <row r="1099" spans="1:57">
      <c r="A1099" t="s">
        <v>2389</v>
      </c>
      <c r="B1099" t="s">
        <v>80</v>
      </c>
      <c r="C1099" t="s">
        <v>2333</v>
      </c>
      <c r="D1099" t="s">
        <v>82</v>
      </c>
      <c r="E1099" s="2" t="str">
        <f>HYPERLINK("capsilon://?command=openfolder&amp;siteaddress=FAM.docvelocity-na8.net&amp;folderid=FXF1A4AFAE-37D1-FD0B-862F-DEBE739C8252","FX21115223")</f>
        <v>FX21115223</v>
      </c>
      <c r="F1099" t="s">
        <v>19</v>
      </c>
      <c r="G1099" t="s">
        <v>19</v>
      </c>
      <c r="H1099" t="s">
        <v>83</v>
      </c>
      <c r="I1099" t="s">
        <v>2390</v>
      </c>
      <c r="J1099">
        <v>52</v>
      </c>
      <c r="K1099" t="s">
        <v>85</v>
      </c>
      <c r="L1099" t="s">
        <v>86</v>
      </c>
      <c r="M1099" t="s">
        <v>87</v>
      </c>
      <c r="N1099">
        <v>2</v>
      </c>
      <c r="O1099" s="1">
        <v>44511.775659722225</v>
      </c>
      <c r="P1099" s="1">
        <v>44512.42765046296</v>
      </c>
      <c r="Q1099">
        <v>56121</v>
      </c>
      <c r="R1099">
        <v>211</v>
      </c>
      <c r="S1099" t="b">
        <v>0</v>
      </c>
      <c r="T1099" t="s">
        <v>88</v>
      </c>
      <c r="U1099" t="b">
        <v>0</v>
      </c>
      <c r="V1099" t="s">
        <v>117</v>
      </c>
      <c r="W1099" s="1">
        <v>44511.778136574074</v>
      </c>
      <c r="X1099">
        <v>84</v>
      </c>
      <c r="Y1099">
        <v>0</v>
      </c>
      <c r="Z1099">
        <v>0</v>
      </c>
      <c r="AA1099">
        <v>0</v>
      </c>
      <c r="AB1099">
        <v>47</v>
      </c>
      <c r="AC1099">
        <v>0</v>
      </c>
      <c r="AD1099">
        <v>52</v>
      </c>
      <c r="AE1099">
        <v>0</v>
      </c>
      <c r="AF1099">
        <v>0</v>
      </c>
      <c r="AG1099">
        <v>0</v>
      </c>
      <c r="AH1099" t="s">
        <v>90</v>
      </c>
      <c r="AI1099" s="1">
        <v>44512.42765046296</v>
      </c>
      <c r="AJ1099">
        <v>127</v>
      </c>
      <c r="AK1099">
        <v>0</v>
      </c>
      <c r="AL1099">
        <v>0</v>
      </c>
      <c r="AM1099">
        <v>0</v>
      </c>
      <c r="AN1099">
        <v>47</v>
      </c>
      <c r="AO1099">
        <v>0</v>
      </c>
      <c r="AP1099">
        <v>52</v>
      </c>
      <c r="AQ1099">
        <v>0</v>
      </c>
      <c r="AR1099">
        <v>0</v>
      </c>
      <c r="AS1099">
        <v>0</v>
      </c>
      <c r="AT1099" t="s">
        <v>88</v>
      </c>
      <c r="AU1099" t="s">
        <v>88</v>
      </c>
      <c r="AV1099" t="s">
        <v>88</v>
      </c>
      <c r="AW1099" t="s">
        <v>88</v>
      </c>
      <c r="AX1099" t="s">
        <v>88</v>
      </c>
      <c r="AY1099" t="s">
        <v>88</v>
      </c>
      <c r="AZ1099" t="s">
        <v>88</v>
      </c>
      <c r="BA1099" t="s">
        <v>88</v>
      </c>
      <c r="BB1099" t="s">
        <v>88</v>
      </c>
      <c r="BC1099" t="s">
        <v>88</v>
      </c>
      <c r="BD1099" t="s">
        <v>88</v>
      </c>
      <c r="BE1099" t="s">
        <v>88</v>
      </c>
    </row>
    <row r="1100" spans="1:57">
      <c r="A1100" t="s">
        <v>2391</v>
      </c>
      <c r="B1100" t="s">
        <v>80</v>
      </c>
      <c r="C1100" t="s">
        <v>2333</v>
      </c>
      <c r="D1100" t="s">
        <v>82</v>
      </c>
      <c r="E1100" s="2" t="str">
        <f>HYPERLINK("capsilon://?command=openfolder&amp;siteaddress=FAM.docvelocity-na8.net&amp;folderid=FXF1A4AFAE-37D1-FD0B-862F-DEBE739C8252","FX21115223")</f>
        <v>FX21115223</v>
      </c>
      <c r="F1100" t="s">
        <v>19</v>
      </c>
      <c r="G1100" t="s">
        <v>19</v>
      </c>
      <c r="H1100" t="s">
        <v>83</v>
      </c>
      <c r="I1100" t="s">
        <v>2392</v>
      </c>
      <c r="J1100">
        <v>60</v>
      </c>
      <c r="K1100" t="s">
        <v>85</v>
      </c>
      <c r="L1100" t="s">
        <v>86</v>
      </c>
      <c r="M1100" t="s">
        <v>87</v>
      </c>
      <c r="N1100">
        <v>2</v>
      </c>
      <c r="O1100" s="1">
        <v>44511.775740740741</v>
      </c>
      <c r="P1100" s="1">
        <v>44512.428402777776</v>
      </c>
      <c r="Q1100">
        <v>56265</v>
      </c>
      <c r="R1100">
        <v>125</v>
      </c>
      <c r="S1100" t="b">
        <v>0</v>
      </c>
      <c r="T1100" t="s">
        <v>88</v>
      </c>
      <c r="U1100" t="b">
        <v>0</v>
      </c>
      <c r="V1100" t="s">
        <v>435</v>
      </c>
      <c r="W1100" s="1">
        <v>44511.779641203706</v>
      </c>
      <c r="X1100">
        <v>41</v>
      </c>
      <c r="Y1100">
        <v>0</v>
      </c>
      <c r="Z1100">
        <v>0</v>
      </c>
      <c r="AA1100">
        <v>0</v>
      </c>
      <c r="AB1100">
        <v>55</v>
      </c>
      <c r="AC1100">
        <v>0</v>
      </c>
      <c r="AD1100">
        <v>60</v>
      </c>
      <c r="AE1100">
        <v>0</v>
      </c>
      <c r="AF1100">
        <v>0</v>
      </c>
      <c r="AG1100">
        <v>0</v>
      </c>
      <c r="AH1100" t="s">
        <v>90</v>
      </c>
      <c r="AI1100" s="1">
        <v>44512.428402777776</v>
      </c>
      <c r="AJ1100">
        <v>64</v>
      </c>
      <c r="AK1100">
        <v>0</v>
      </c>
      <c r="AL1100">
        <v>0</v>
      </c>
      <c r="AM1100">
        <v>0</v>
      </c>
      <c r="AN1100">
        <v>55</v>
      </c>
      <c r="AO1100">
        <v>0</v>
      </c>
      <c r="AP1100">
        <v>60</v>
      </c>
      <c r="AQ1100">
        <v>0</v>
      </c>
      <c r="AR1100">
        <v>0</v>
      </c>
      <c r="AS1100">
        <v>0</v>
      </c>
      <c r="AT1100" t="s">
        <v>88</v>
      </c>
      <c r="AU1100" t="s">
        <v>88</v>
      </c>
      <c r="AV1100" t="s">
        <v>88</v>
      </c>
      <c r="AW1100" t="s">
        <v>88</v>
      </c>
      <c r="AX1100" t="s">
        <v>88</v>
      </c>
      <c r="AY1100" t="s">
        <v>88</v>
      </c>
      <c r="AZ1100" t="s">
        <v>88</v>
      </c>
      <c r="BA1100" t="s">
        <v>88</v>
      </c>
      <c r="BB1100" t="s">
        <v>88</v>
      </c>
      <c r="BC1100" t="s">
        <v>88</v>
      </c>
      <c r="BD1100" t="s">
        <v>88</v>
      </c>
      <c r="BE1100" t="s">
        <v>88</v>
      </c>
    </row>
    <row r="1101" spans="1:57">
      <c r="A1101" t="s">
        <v>2393</v>
      </c>
      <c r="B1101" t="s">
        <v>80</v>
      </c>
      <c r="C1101" t="s">
        <v>2333</v>
      </c>
      <c r="D1101" t="s">
        <v>82</v>
      </c>
      <c r="E1101" s="2" t="str">
        <f>HYPERLINK("capsilon://?command=openfolder&amp;siteaddress=FAM.docvelocity-na8.net&amp;folderid=FXF1A4AFAE-37D1-FD0B-862F-DEBE739C8252","FX21115223")</f>
        <v>FX21115223</v>
      </c>
      <c r="F1101" t="s">
        <v>19</v>
      </c>
      <c r="G1101" t="s">
        <v>19</v>
      </c>
      <c r="H1101" t="s">
        <v>83</v>
      </c>
      <c r="I1101" t="s">
        <v>2394</v>
      </c>
      <c r="J1101">
        <v>74</v>
      </c>
      <c r="K1101" t="s">
        <v>85</v>
      </c>
      <c r="L1101" t="s">
        <v>86</v>
      </c>
      <c r="M1101" t="s">
        <v>87</v>
      </c>
      <c r="N1101">
        <v>1</v>
      </c>
      <c r="O1101" s="1">
        <v>44511.776087962964</v>
      </c>
      <c r="P1101" s="1">
        <v>44512.361747685187</v>
      </c>
      <c r="Q1101">
        <v>50244</v>
      </c>
      <c r="R1101">
        <v>357</v>
      </c>
      <c r="S1101" t="b">
        <v>0</v>
      </c>
      <c r="T1101" t="s">
        <v>88</v>
      </c>
      <c r="U1101" t="b">
        <v>0</v>
      </c>
      <c r="V1101" t="s">
        <v>1964</v>
      </c>
      <c r="W1101" s="1">
        <v>44512.361747685187</v>
      </c>
      <c r="X1101">
        <v>203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74</v>
      </c>
      <c r="AE1101">
        <v>69</v>
      </c>
      <c r="AF1101">
        <v>0</v>
      </c>
      <c r="AG1101">
        <v>2</v>
      </c>
      <c r="AH1101" t="s">
        <v>88</v>
      </c>
      <c r="AI1101" t="s">
        <v>88</v>
      </c>
      <c r="AJ1101" t="s">
        <v>88</v>
      </c>
      <c r="AK1101" t="s">
        <v>88</v>
      </c>
      <c r="AL1101" t="s">
        <v>88</v>
      </c>
      <c r="AM1101" t="s">
        <v>88</v>
      </c>
      <c r="AN1101" t="s">
        <v>88</v>
      </c>
      <c r="AO1101" t="s">
        <v>88</v>
      </c>
      <c r="AP1101" t="s">
        <v>88</v>
      </c>
      <c r="AQ1101" t="s">
        <v>88</v>
      </c>
      <c r="AR1101" t="s">
        <v>88</v>
      </c>
      <c r="AS1101" t="s">
        <v>88</v>
      </c>
      <c r="AT1101" t="s">
        <v>88</v>
      </c>
      <c r="AU1101" t="s">
        <v>88</v>
      </c>
      <c r="AV1101" t="s">
        <v>88</v>
      </c>
      <c r="AW1101" t="s">
        <v>88</v>
      </c>
      <c r="AX1101" t="s">
        <v>88</v>
      </c>
      <c r="AY1101" t="s">
        <v>88</v>
      </c>
      <c r="AZ1101" t="s">
        <v>88</v>
      </c>
      <c r="BA1101" t="s">
        <v>88</v>
      </c>
      <c r="BB1101" t="s">
        <v>88</v>
      </c>
      <c r="BC1101" t="s">
        <v>88</v>
      </c>
      <c r="BD1101" t="s">
        <v>88</v>
      </c>
      <c r="BE1101" t="s">
        <v>88</v>
      </c>
    </row>
    <row r="1102" spans="1:57">
      <c r="A1102" t="s">
        <v>2395</v>
      </c>
      <c r="B1102" t="s">
        <v>80</v>
      </c>
      <c r="C1102" t="s">
        <v>2333</v>
      </c>
      <c r="D1102" t="s">
        <v>82</v>
      </c>
      <c r="E1102" s="2" t="str">
        <f>HYPERLINK("capsilon://?command=openfolder&amp;siteaddress=FAM.docvelocity-na8.net&amp;folderid=FXF1A4AFAE-37D1-FD0B-862F-DEBE739C8252","FX21115223")</f>
        <v>FX21115223</v>
      </c>
      <c r="F1102" t="s">
        <v>19</v>
      </c>
      <c r="G1102" t="s">
        <v>19</v>
      </c>
      <c r="H1102" t="s">
        <v>83</v>
      </c>
      <c r="I1102" t="s">
        <v>2396</v>
      </c>
      <c r="J1102">
        <v>56</v>
      </c>
      <c r="K1102" t="s">
        <v>85</v>
      </c>
      <c r="L1102" t="s">
        <v>86</v>
      </c>
      <c r="M1102" t="s">
        <v>87</v>
      </c>
      <c r="N1102">
        <v>2</v>
      </c>
      <c r="O1102" s="1">
        <v>44511.77648148148</v>
      </c>
      <c r="P1102" s="1">
        <v>44512.441643518519</v>
      </c>
      <c r="Q1102">
        <v>56499</v>
      </c>
      <c r="R1102">
        <v>971</v>
      </c>
      <c r="S1102" t="b">
        <v>0</v>
      </c>
      <c r="T1102" t="s">
        <v>88</v>
      </c>
      <c r="U1102" t="b">
        <v>0</v>
      </c>
      <c r="V1102" t="s">
        <v>117</v>
      </c>
      <c r="W1102" s="1">
        <v>44511.782222222224</v>
      </c>
      <c r="X1102">
        <v>312</v>
      </c>
      <c r="Y1102">
        <v>42</v>
      </c>
      <c r="Z1102">
        <v>0</v>
      </c>
      <c r="AA1102">
        <v>42</v>
      </c>
      <c r="AB1102">
        <v>0</v>
      </c>
      <c r="AC1102">
        <v>5</v>
      </c>
      <c r="AD1102">
        <v>14</v>
      </c>
      <c r="AE1102">
        <v>0</v>
      </c>
      <c r="AF1102">
        <v>0</v>
      </c>
      <c r="AG1102">
        <v>0</v>
      </c>
      <c r="AH1102" t="s">
        <v>99</v>
      </c>
      <c r="AI1102" s="1">
        <v>44512.441643518519</v>
      </c>
      <c r="AJ1102">
        <v>408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14</v>
      </c>
      <c r="AQ1102">
        <v>0</v>
      </c>
      <c r="AR1102">
        <v>0</v>
      </c>
      <c r="AS1102">
        <v>0</v>
      </c>
      <c r="AT1102" t="s">
        <v>88</v>
      </c>
      <c r="AU1102" t="s">
        <v>88</v>
      </c>
      <c r="AV1102" t="s">
        <v>88</v>
      </c>
      <c r="AW1102" t="s">
        <v>88</v>
      </c>
      <c r="AX1102" t="s">
        <v>88</v>
      </c>
      <c r="AY1102" t="s">
        <v>88</v>
      </c>
      <c r="AZ1102" t="s">
        <v>88</v>
      </c>
      <c r="BA1102" t="s">
        <v>88</v>
      </c>
      <c r="BB1102" t="s">
        <v>88</v>
      </c>
      <c r="BC1102" t="s">
        <v>88</v>
      </c>
      <c r="BD1102" t="s">
        <v>88</v>
      </c>
      <c r="BE1102" t="s">
        <v>88</v>
      </c>
    </row>
    <row r="1103" spans="1:57">
      <c r="A1103" t="s">
        <v>2397</v>
      </c>
      <c r="B1103" t="s">
        <v>80</v>
      </c>
      <c r="C1103" t="s">
        <v>2333</v>
      </c>
      <c r="D1103" t="s">
        <v>82</v>
      </c>
      <c r="E1103" s="2" t="str">
        <f>HYPERLINK("capsilon://?command=openfolder&amp;siteaddress=FAM.docvelocity-na8.net&amp;folderid=FXF1A4AFAE-37D1-FD0B-862F-DEBE739C8252","FX21115223")</f>
        <v>FX21115223</v>
      </c>
      <c r="F1103" t="s">
        <v>19</v>
      </c>
      <c r="G1103" t="s">
        <v>19</v>
      </c>
      <c r="H1103" t="s">
        <v>83</v>
      </c>
      <c r="I1103" t="s">
        <v>2398</v>
      </c>
      <c r="J1103">
        <v>56</v>
      </c>
      <c r="K1103" t="s">
        <v>85</v>
      </c>
      <c r="L1103" t="s">
        <v>86</v>
      </c>
      <c r="M1103" t="s">
        <v>87</v>
      </c>
      <c r="N1103">
        <v>2</v>
      </c>
      <c r="O1103" s="1">
        <v>44511.77684027778</v>
      </c>
      <c r="P1103" s="1">
        <v>44512.436909722222</v>
      </c>
      <c r="Q1103">
        <v>56248</v>
      </c>
      <c r="R1103">
        <v>782</v>
      </c>
      <c r="S1103" t="b">
        <v>0</v>
      </c>
      <c r="T1103" t="s">
        <v>88</v>
      </c>
      <c r="U1103" t="b">
        <v>0</v>
      </c>
      <c r="V1103" t="s">
        <v>435</v>
      </c>
      <c r="W1103" s="1">
        <v>44511.786793981482</v>
      </c>
      <c r="X1103">
        <v>241</v>
      </c>
      <c r="Y1103">
        <v>42</v>
      </c>
      <c r="Z1103">
        <v>0</v>
      </c>
      <c r="AA1103">
        <v>42</v>
      </c>
      <c r="AB1103">
        <v>0</v>
      </c>
      <c r="AC1103">
        <v>1</v>
      </c>
      <c r="AD1103">
        <v>14</v>
      </c>
      <c r="AE1103">
        <v>0</v>
      </c>
      <c r="AF1103">
        <v>0</v>
      </c>
      <c r="AG1103">
        <v>0</v>
      </c>
      <c r="AH1103" t="s">
        <v>99</v>
      </c>
      <c r="AI1103" s="1">
        <v>44512.436909722222</v>
      </c>
      <c r="AJ1103">
        <v>530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14</v>
      </c>
      <c r="AQ1103">
        <v>0</v>
      </c>
      <c r="AR1103">
        <v>0</v>
      </c>
      <c r="AS1103">
        <v>0</v>
      </c>
      <c r="AT1103" t="s">
        <v>88</v>
      </c>
      <c r="AU1103" t="s">
        <v>88</v>
      </c>
      <c r="AV1103" t="s">
        <v>88</v>
      </c>
      <c r="AW1103" t="s">
        <v>88</v>
      </c>
      <c r="AX1103" t="s">
        <v>88</v>
      </c>
      <c r="AY1103" t="s">
        <v>88</v>
      </c>
      <c r="AZ1103" t="s">
        <v>88</v>
      </c>
      <c r="BA1103" t="s">
        <v>88</v>
      </c>
      <c r="BB1103" t="s">
        <v>88</v>
      </c>
      <c r="BC1103" t="s">
        <v>88</v>
      </c>
      <c r="BD1103" t="s">
        <v>88</v>
      </c>
      <c r="BE1103" t="s">
        <v>88</v>
      </c>
    </row>
    <row r="1104" spans="1:57">
      <c r="A1104" t="s">
        <v>2399</v>
      </c>
      <c r="B1104" t="s">
        <v>80</v>
      </c>
      <c r="C1104" t="s">
        <v>2279</v>
      </c>
      <c r="D1104" t="s">
        <v>82</v>
      </c>
      <c r="E1104" s="2" t="str">
        <f>HYPERLINK("capsilon://?command=openfolder&amp;siteaddress=FAM.docvelocity-na8.net&amp;folderid=FX6F5EAC4E-7AED-E6F4-CB28-1FA1A12AAC88","FX21115420")</f>
        <v>FX21115420</v>
      </c>
      <c r="F1104" t="s">
        <v>19</v>
      </c>
      <c r="G1104" t="s">
        <v>19</v>
      </c>
      <c r="H1104" t="s">
        <v>83</v>
      </c>
      <c r="I1104" t="s">
        <v>2285</v>
      </c>
      <c r="J1104">
        <v>606</v>
      </c>
      <c r="K1104" t="s">
        <v>85</v>
      </c>
      <c r="L1104" t="s">
        <v>86</v>
      </c>
      <c r="M1104" t="s">
        <v>87</v>
      </c>
      <c r="N1104">
        <v>2</v>
      </c>
      <c r="O1104" s="1">
        <v>44511.785567129627</v>
      </c>
      <c r="P1104" s="1">
        <v>44512.233263888891</v>
      </c>
      <c r="Q1104">
        <v>34550</v>
      </c>
      <c r="R1104">
        <v>4131</v>
      </c>
      <c r="S1104" t="b">
        <v>0</v>
      </c>
      <c r="T1104" t="s">
        <v>88</v>
      </c>
      <c r="U1104" t="b">
        <v>1</v>
      </c>
      <c r="V1104" t="s">
        <v>186</v>
      </c>
      <c r="W1104" s="1">
        <v>44511.804722222223</v>
      </c>
      <c r="X1104">
        <v>1520</v>
      </c>
      <c r="Y1104">
        <v>556</v>
      </c>
      <c r="Z1104">
        <v>0</v>
      </c>
      <c r="AA1104">
        <v>556</v>
      </c>
      <c r="AB1104">
        <v>0</v>
      </c>
      <c r="AC1104">
        <v>18</v>
      </c>
      <c r="AD1104">
        <v>50</v>
      </c>
      <c r="AE1104">
        <v>0</v>
      </c>
      <c r="AF1104">
        <v>0</v>
      </c>
      <c r="AG1104">
        <v>0</v>
      </c>
      <c r="AH1104" t="s">
        <v>1043</v>
      </c>
      <c r="AI1104" s="1">
        <v>44512.233263888891</v>
      </c>
      <c r="AJ1104">
        <v>2555</v>
      </c>
      <c r="AK1104">
        <v>6</v>
      </c>
      <c r="AL1104">
        <v>0</v>
      </c>
      <c r="AM1104">
        <v>6</v>
      </c>
      <c r="AN1104">
        <v>0</v>
      </c>
      <c r="AO1104">
        <v>5</v>
      </c>
      <c r="AP1104">
        <v>44</v>
      </c>
      <c r="AQ1104">
        <v>0</v>
      </c>
      <c r="AR1104">
        <v>0</v>
      </c>
      <c r="AS1104">
        <v>0</v>
      </c>
      <c r="AT1104" t="s">
        <v>88</v>
      </c>
      <c r="AU1104" t="s">
        <v>88</v>
      </c>
      <c r="AV1104" t="s">
        <v>88</v>
      </c>
      <c r="AW1104" t="s">
        <v>88</v>
      </c>
      <c r="AX1104" t="s">
        <v>88</v>
      </c>
      <c r="AY1104" t="s">
        <v>88</v>
      </c>
      <c r="AZ1104" t="s">
        <v>88</v>
      </c>
      <c r="BA1104" t="s">
        <v>88</v>
      </c>
      <c r="BB1104" t="s">
        <v>88</v>
      </c>
      <c r="BC1104" t="s">
        <v>88</v>
      </c>
      <c r="BD1104" t="s">
        <v>88</v>
      </c>
      <c r="BE1104" t="s">
        <v>88</v>
      </c>
    </row>
    <row r="1105" spans="1:57">
      <c r="A1105" t="s">
        <v>2400</v>
      </c>
      <c r="B1105" t="s">
        <v>80</v>
      </c>
      <c r="C1105" t="s">
        <v>1591</v>
      </c>
      <c r="D1105" t="s">
        <v>82</v>
      </c>
      <c r="E1105" s="2" t="str">
        <f>HYPERLINK("capsilon://?command=openfolder&amp;siteaddress=FAM.docvelocity-na8.net&amp;folderid=FXD728102A-1DC5-01FD-6B9D-490FCC538F64","FX21114173")</f>
        <v>FX21114173</v>
      </c>
      <c r="F1105" t="s">
        <v>19</v>
      </c>
      <c r="G1105" t="s">
        <v>19</v>
      </c>
      <c r="H1105" t="s">
        <v>83</v>
      </c>
      <c r="I1105" t="s">
        <v>2289</v>
      </c>
      <c r="J1105">
        <v>112</v>
      </c>
      <c r="K1105" t="s">
        <v>85</v>
      </c>
      <c r="L1105" t="s">
        <v>86</v>
      </c>
      <c r="M1105" t="s">
        <v>87</v>
      </c>
      <c r="N1105">
        <v>2</v>
      </c>
      <c r="O1105" s="1">
        <v>44511.787905092591</v>
      </c>
      <c r="P1105" s="1">
        <v>44512.21943287037</v>
      </c>
      <c r="Q1105">
        <v>35246</v>
      </c>
      <c r="R1105">
        <v>2038</v>
      </c>
      <c r="S1105" t="b">
        <v>0</v>
      </c>
      <c r="T1105" t="s">
        <v>88</v>
      </c>
      <c r="U1105" t="b">
        <v>1</v>
      </c>
      <c r="V1105" t="s">
        <v>123</v>
      </c>
      <c r="W1105" s="1">
        <v>44511.798796296294</v>
      </c>
      <c r="X1105">
        <v>781</v>
      </c>
      <c r="Y1105">
        <v>84</v>
      </c>
      <c r="Z1105">
        <v>0</v>
      </c>
      <c r="AA1105">
        <v>84</v>
      </c>
      <c r="AB1105">
        <v>0</v>
      </c>
      <c r="AC1105">
        <v>54</v>
      </c>
      <c r="AD1105">
        <v>28</v>
      </c>
      <c r="AE1105">
        <v>0</v>
      </c>
      <c r="AF1105">
        <v>0</v>
      </c>
      <c r="AG1105">
        <v>0</v>
      </c>
      <c r="AH1105" t="s">
        <v>106</v>
      </c>
      <c r="AI1105" s="1">
        <v>44512.21943287037</v>
      </c>
      <c r="AJ1105">
        <v>1229</v>
      </c>
      <c r="AK1105">
        <v>3</v>
      </c>
      <c r="AL1105">
        <v>0</v>
      </c>
      <c r="AM1105">
        <v>3</v>
      </c>
      <c r="AN1105">
        <v>0</v>
      </c>
      <c r="AO1105">
        <v>3</v>
      </c>
      <c r="AP1105">
        <v>25</v>
      </c>
      <c r="AQ1105">
        <v>0</v>
      </c>
      <c r="AR1105">
        <v>0</v>
      </c>
      <c r="AS1105">
        <v>0</v>
      </c>
      <c r="AT1105" t="s">
        <v>88</v>
      </c>
      <c r="AU1105" t="s">
        <v>88</v>
      </c>
      <c r="AV1105" t="s">
        <v>88</v>
      </c>
      <c r="AW1105" t="s">
        <v>88</v>
      </c>
      <c r="AX1105" t="s">
        <v>88</v>
      </c>
      <c r="AY1105" t="s">
        <v>88</v>
      </c>
      <c r="AZ1105" t="s">
        <v>88</v>
      </c>
      <c r="BA1105" t="s">
        <v>88</v>
      </c>
      <c r="BB1105" t="s">
        <v>88</v>
      </c>
      <c r="BC1105" t="s">
        <v>88</v>
      </c>
      <c r="BD1105" t="s">
        <v>88</v>
      </c>
      <c r="BE1105" t="s">
        <v>88</v>
      </c>
    </row>
    <row r="1106" spans="1:57">
      <c r="A1106" t="s">
        <v>2401</v>
      </c>
      <c r="B1106" t="s">
        <v>80</v>
      </c>
      <c r="C1106" t="s">
        <v>2282</v>
      </c>
      <c r="D1106" t="s">
        <v>82</v>
      </c>
      <c r="E1106" s="2" t="str">
        <f>HYPERLINK("capsilon://?command=openfolder&amp;siteaddress=FAM.docvelocity-na8.net&amp;folderid=FX11AD6BD1-EA40-69DC-57DF-C07057400434","FX21115948")</f>
        <v>FX21115948</v>
      </c>
      <c r="F1106" t="s">
        <v>19</v>
      </c>
      <c r="G1106" t="s">
        <v>19</v>
      </c>
      <c r="H1106" t="s">
        <v>83</v>
      </c>
      <c r="I1106" t="s">
        <v>2402</v>
      </c>
      <c r="J1106">
        <v>36</v>
      </c>
      <c r="K1106" t="s">
        <v>85</v>
      </c>
      <c r="L1106" t="s">
        <v>86</v>
      </c>
      <c r="M1106" t="s">
        <v>87</v>
      </c>
      <c r="N1106">
        <v>2</v>
      </c>
      <c r="O1106" s="1">
        <v>44511.789513888885</v>
      </c>
      <c r="P1106" s="1">
        <v>44512.452384259261</v>
      </c>
      <c r="Q1106">
        <v>56995</v>
      </c>
      <c r="R1106">
        <v>277</v>
      </c>
      <c r="S1106" t="b">
        <v>0</v>
      </c>
      <c r="T1106" t="s">
        <v>88</v>
      </c>
      <c r="U1106" t="b">
        <v>0</v>
      </c>
      <c r="V1106" t="s">
        <v>435</v>
      </c>
      <c r="W1106" s="1">
        <v>44511.805243055554</v>
      </c>
      <c r="X1106">
        <v>74</v>
      </c>
      <c r="Y1106">
        <v>11</v>
      </c>
      <c r="Z1106">
        <v>0</v>
      </c>
      <c r="AA1106">
        <v>11</v>
      </c>
      <c r="AB1106">
        <v>0</v>
      </c>
      <c r="AC1106">
        <v>2</v>
      </c>
      <c r="AD1106">
        <v>25</v>
      </c>
      <c r="AE1106">
        <v>0</v>
      </c>
      <c r="AF1106">
        <v>0</v>
      </c>
      <c r="AG1106">
        <v>0</v>
      </c>
      <c r="AH1106" t="s">
        <v>106</v>
      </c>
      <c r="AI1106" s="1">
        <v>44512.452384259261</v>
      </c>
      <c r="AJ1106">
        <v>203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25</v>
      </c>
      <c r="AQ1106">
        <v>0</v>
      </c>
      <c r="AR1106">
        <v>0</v>
      </c>
      <c r="AS1106">
        <v>0</v>
      </c>
      <c r="AT1106" t="s">
        <v>88</v>
      </c>
      <c r="AU1106" t="s">
        <v>88</v>
      </c>
      <c r="AV1106" t="s">
        <v>88</v>
      </c>
      <c r="AW1106" t="s">
        <v>88</v>
      </c>
      <c r="AX1106" t="s">
        <v>88</v>
      </c>
      <c r="AY1106" t="s">
        <v>88</v>
      </c>
      <c r="AZ1106" t="s">
        <v>88</v>
      </c>
      <c r="BA1106" t="s">
        <v>88</v>
      </c>
      <c r="BB1106" t="s">
        <v>88</v>
      </c>
      <c r="BC1106" t="s">
        <v>88</v>
      </c>
      <c r="BD1106" t="s">
        <v>88</v>
      </c>
      <c r="BE1106" t="s">
        <v>88</v>
      </c>
    </row>
    <row r="1107" spans="1:57">
      <c r="A1107" t="s">
        <v>2403</v>
      </c>
      <c r="B1107" t="s">
        <v>80</v>
      </c>
      <c r="C1107" t="s">
        <v>1591</v>
      </c>
      <c r="D1107" t="s">
        <v>82</v>
      </c>
      <c r="E1107" s="2" t="str">
        <f>HYPERLINK("capsilon://?command=openfolder&amp;siteaddress=FAM.docvelocity-na8.net&amp;folderid=FXD728102A-1DC5-01FD-6B9D-490FCC538F64","FX21114173")</f>
        <v>FX21114173</v>
      </c>
      <c r="F1107" t="s">
        <v>19</v>
      </c>
      <c r="G1107" t="s">
        <v>19</v>
      </c>
      <c r="H1107" t="s">
        <v>83</v>
      </c>
      <c r="I1107" t="s">
        <v>2291</v>
      </c>
      <c r="J1107">
        <v>112</v>
      </c>
      <c r="K1107" t="s">
        <v>85</v>
      </c>
      <c r="L1107" t="s">
        <v>86</v>
      </c>
      <c r="M1107" t="s">
        <v>87</v>
      </c>
      <c r="N1107">
        <v>2</v>
      </c>
      <c r="O1107" s="1">
        <v>44511.789594907408</v>
      </c>
      <c r="P1107" s="1">
        <v>44512.233124999999</v>
      </c>
      <c r="Q1107">
        <v>35311</v>
      </c>
      <c r="R1107">
        <v>3010</v>
      </c>
      <c r="S1107" t="b">
        <v>0</v>
      </c>
      <c r="T1107" t="s">
        <v>88</v>
      </c>
      <c r="U1107" t="b">
        <v>1</v>
      </c>
      <c r="V1107" t="s">
        <v>123</v>
      </c>
      <c r="W1107" s="1">
        <v>44511.808564814812</v>
      </c>
      <c r="X1107">
        <v>843</v>
      </c>
      <c r="Y1107">
        <v>84</v>
      </c>
      <c r="Z1107">
        <v>0</v>
      </c>
      <c r="AA1107">
        <v>84</v>
      </c>
      <c r="AB1107">
        <v>0</v>
      </c>
      <c r="AC1107">
        <v>55</v>
      </c>
      <c r="AD1107">
        <v>28</v>
      </c>
      <c r="AE1107">
        <v>0</v>
      </c>
      <c r="AF1107">
        <v>0</v>
      </c>
      <c r="AG1107">
        <v>0</v>
      </c>
      <c r="AH1107" t="s">
        <v>90</v>
      </c>
      <c r="AI1107" s="1">
        <v>44512.233124999999</v>
      </c>
      <c r="AJ1107">
        <v>2117</v>
      </c>
      <c r="AK1107">
        <v>10</v>
      </c>
      <c r="AL1107">
        <v>0</v>
      </c>
      <c r="AM1107">
        <v>10</v>
      </c>
      <c r="AN1107">
        <v>0</v>
      </c>
      <c r="AO1107">
        <v>11</v>
      </c>
      <c r="AP1107">
        <v>18</v>
      </c>
      <c r="AQ1107">
        <v>0</v>
      </c>
      <c r="AR1107">
        <v>0</v>
      </c>
      <c r="AS1107">
        <v>0</v>
      </c>
      <c r="AT1107" t="s">
        <v>88</v>
      </c>
      <c r="AU1107" t="s">
        <v>88</v>
      </c>
      <c r="AV1107" t="s">
        <v>88</v>
      </c>
      <c r="AW1107" t="s">
        <v>88</v>
      </c>
      <c r="AX1107" t="s">
        <v>88</v>
      </c>
      <c r="AY1107" t="s">
        <v>88</v>
      </c>
      <c r="AZ1107" t="s">
        <v>88</v>
      </c>
      <c r="BA1107" t="s">
        <v>88</v>
      </c>
      <c r="BB1107" t="s">
        <v>88</v>
      </c>
      <c r="BC1107" t="s">
        <v>88</v>
      </c>
      <c r="BD1107" t="s">
        <v>88</v>
      </c>
      <c r="BE1107" t="s">
        <v>88</v>
      </c>
    </row>
    <row r="1108" spans="1:57">
      <c r="A1108" t="s">
        <v>2404</v>
      </c>
      <c r="B1108" t="s">
        <v>80</v>
      </c>
      <c r="C1108" t="s">
        <v>2405</v>
      </c>
      <c r="D1108" t="s">
        <v>82</v>
      </c>
      <c r="E1108" s="2" t="str">
        <f>HYPERLINK("capsilon://?command=openfolder&amp;siteaddress=FAM.docvelocity-na8.net&amp;folderid=FXDA579931-E83D-D9FF-264F-A4E6BC0F09BA","FX21114913")</f>
        <v>FX21114913</v>
      </c>
      <c r="F1108" t="s">
        <v>19</v>
      </c>
      <c r="G1108" t="s">
        <v>19</v>
      </c>
      <c r="H1108" t="s">
        <v>83</v>
      </c>
      <c r="I1108" t="s">
        <v>2406</v>
      </c>
      <c r="J1108">
        <v>30</v>
      </c>
      <c r="K1108" t="s">
        <v>85</v>
      </c>
      <c r="L1108" t="s">
        <v>86</v>
      </c>
      <c r="M1108" t="s">
        <v>87</v>
      </c>
      <c r="N1108">
        <v>2</v>
      </c>
      <c r="O1108" s="1">
        <v>44511.795844907407</v>
      </c>
      <c r="P1108" s="1">
        <v>44512.454050925924</v>
      </c>
      <c r="Q1108">
        <v>56695</v>
      </c>
      <c r="R1108">
        <v>174</v>
      </c>
      <c r="S1108" t="b">
        <v>0</v>
      </c>
      <c r="T1108" t="s">
        <v>88</v>
      </c>
      <c r="U1108" t="b">
        <v>0</v>
      </c>
      <c r="V1108" t="s">
        <v>435</v>
      </c>
      <c r="W1108" s="1">
        <v>44511.805601851855</v>
      </c>
      <c r="X1108">
        <v>31</v>
      </c>
      <c r="Y1108">
        <v>9</v>
      </c>
      <c r="Z1108">
        <v>0</v>
      </c>
      <c r="AA1108">
        <v>9</v>
      </c>
      <c r="AB1108">
        <v>0</v>
      </c>
      <c r="AC1108">
        <v>1</v>
      </c>
      <c r="AD1108">
        <v>21</v>
      </c>
      <c r="AE1108">
        <v>0</v>
      </c>
      <c r="AF1108">
        <v>0</v>
      </c>
      <c r="AG1108">
        <v>0</v>
      </c>
      <c r="AH1108" t="s">
        <v>106</v>
      </c>
      <c r="AI1108" s="1">
        <v>44512.454050925924</v>
      </c>
      <c r="AJ1108">
        <v>143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21</v>
      </c>
      <c r="AQ1108">
        <v>0</v>
      </c>
      <c r="AR1108">
        <v>0</v>
      </c>
      <c r="AS1108">
        <v>0</v>
      </c>
      <c r="AT1108" t="s">
        <v>88</v>
      </c>
      <c r="AU1108" t="s">
        <v>88</v>
      </c>
      <c r="AV1108" t="s">
        <v>88</v>
      </c>
      <c r="AW1108" t="s">
        <v>88</v>
      </c>
      <c r="AX1108" t="s">
        <v>88</v>
      </c>
      <c r="AY1108" t="s">
        <v>88</v>
      </c>
      <c r="AZ1108" t="s">
        <v>88</v>
      </c>
      <c r="BA1108" t="s">
        <v>88</v>
      </c>
      <c r="BB1108" t="s">
        <v>88</v>
      </c>
      <c r="BC1108" t="s">
        <v>88</v>
      </c>
      <c r="BD1108" t="s">
        <v>88</v>
      </c>
      <c r="BE1108" t="s">
        <v>88</v>
      </c>
    </row>
    <row r="1109" spans="1:57">
      <c r="A1109" t="s">
        <v>2407</v>
      </c>
      <c r="B1109" t="s">
        <v>80</v>
      </c>
      <c r="C1109" t="s">
        <v>2408</v>
      </c>
      <c r="D1109" t="s">
        <v>82</v>
      </c>
      <c r="E1109" s="2" t="str">
        <f>HYPERLINK("capsilon://?command=openfolder&amp;siteaddress=FAM.docvelocity-na8.net&amp;folderid=FXF975B44B-2D6F-DE57-B5AE-C93546762121","FX21115648")</f>
        <v>FX21115648</v>
      </c>
      <c r="F1109" t="s">
        <v>19</v>
      </c>
      <c r="G1109" t="s">
        <v>19</v>
      </c>
      <c r="H1109" t="s">
        <v>83</v>
      </c>
      <c r="I1109" t="s">
        <v>2409</v>
      </c>
      <c r="J1109">
        <v>28</v>
      </c>
      <c r="K1109" t="s">
        <v>85</v>
      </c>
      <c r="L1109" t="s">
        <v>86</v>
      </c>
      <c r="M1109" t="s">
        <v>87</v>
      </c>
      <c r="N1109">
        <v>1</v>
      </c>
      <c r="O1109" s="1">
        <v>44511.807708333334</v>
      </c>
      <c r="P1109" s="1">
        <v>44511.809363425928</v>
      </c>
      <c r="Q1109">
        <v>39</v>
      </c>
      <c r="R1109">
        <v>104</v>
      </c>
      <c r="S1109" t="b">
        <v>0</v>
      </c>
      <c r="T1109" t="s">
        <v>88</v>
      </c>
      <c r="U1109" t="b">
        <v>0</v>
      </c>
      <c r="V1109" t="s">
        <v>435</v>
      </c>
      <c r="W1109" s="1">
        <v>44511.809363425928</v>
      </c>
      <c r="X1109">
        <v>104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28</v>
      </c>
      <c r="AE1109">
        <v>21</v>
      </c>
      <c r="AF1109">
        <v>0</v>
      </c>
      <c r="AG1109">
        <v>2</v>
      </c>
      <c r="AH1109" t="s">
        <v>88</v>
      </c>
      <c r="AI1109" t="s">
        <v>88</v>
      </c>
      <c r="AJ1109" t="s">
        <v>88</v>
      </c>
      <c r="AK1109" t="s">
        <v>88</v>
      </c>
      <c r="AL1109" t="s">
        <v>88</v>
      </c>
      <c r="AM1109" t="s">
        <v>88</v>
      </c>
      <c r="AN1109" t="s">
        <v>88</v>
      </c>
      <c r="AO1109" t="s">
        <v>88</v>
      </c>
      <c r="AP1109" t="s">
        <v>88</v>
      </c>
      <c r="AQ1109" t="s">
        <v>88</v>
      </c>
      <c r="AR1109" t="s">
        <v>88</v>
      </c>
      <c r="AS1109" t="s">
        <v>88</v>
      </c>
      <c r="AT1109" t="s">
        <v>88</v>
      </c>
      <c r="AU1109" t="s">
        <v>88</v>
      </c>
      <c r="AV1109" t="s">
        <v>88</v>
      </c>
      <c r="AW1109" t="s">
        <v>88</v>
      </c>
      <c r="AX1109" t="s">
        <v>88</v>
      </c>
      <c r="AY1109" t="s">
        <v>88</v>
      </c>
      <c r="AZ1109" t="s">
        <v>88</v>
      </c>
      <c r="BA1109" t="s">
        <v>88</v>
      </c>
      <c r="BB1109" t="s">
        <v>88</v>
      </c>
      <c r="BC1109" t="s">
        <v>88</v>
      </c>
      <c r="BD1109" t="s">
        <v>88</v>
      </c>
      <c r="BE1109" t="s">
        <v>88</v>
      </c>
    </row>
    <row r="1110" spans="1:57">
      <c r="A1110" t="s">
        <v>2410</v>
      </c>
      <c r="B1110" t="s">
        <v>80</v>
      </c>
      <c r="C1110" t="s">
        <v>2408</v>
      </c>
      <c r="D1110" t="s">
        <v>82</v>
      </c>
      <c r="E1110" s="2" t="str">
        <f>HYPERLINK("capsilon://?command=openfolder&amp;siteaddress=FAM.docvelocity-na8.net&amp;folderid=FXF975B44B-2D6F-DE57-B5AE-C93546762121","FX21115648")</f>
        <v>FX21115648</v>
      </c>
      <c r="F1110" t="s">
        <v>19</v>
      </c>
      <c r="G1110" t="s">
        <v>19</v>
      </c>
      <c r="H1110" t="s">
        <v>83</v>
      </c>
      <c r="I1110" t="s">
        <v>2409</v>
      </c>
      <c r="J1110">
        <v>56</v>
      </c>
      <c r="K1110" t="s">
        <v>85</v>
      </c>
      <c r="L1110" t="s">
        <v>86</v>
      </c>
      <c r="M1110" t="s">
        <v>87</v>
      </c>
      <c r="N1110">
        <v>2</v>
      </c>
      <c r="O1110" s="1">
        <v>44511.81013888889</v>
      </c>
      <c r="P1110" s="1">
        <v>44512.225983796299</v>
      </c>
      <c r="Q1110">
        <v>35170</v>
      </c>
      <c r="R1110">
        <v>759</v>
      </c>
      <c r="S1110" t="b">
        <v>0</v>
      </c>
      <c r="T1110" t="s">
        <v>88</v>
      </c>
      <c r="U1110" t="b">
        <v>1</v>
      </c>
      <c r="V1110" t="s">
        <v>186</v>
      </c>
      <c r="W1110" s="1">
        <v>44511.812430555554</v>
      </c>
      <c r="X1110">
        <v>193</v>
      </c>
      <c r="Y1110">
        <v>42</v>
      </c>
      <c r="Z1110">
        <v>0</v>
      </c>
      <c r="AA1110">
        <v>42</v>
      </c>
      <c r="AB1110">
        <v>0</v>
      </c>
      <c r="AC1110">
        <v>3</v>
      </c>
      <c r="AD1110">
        <v>14</v>
      </c>
      <c r="AE1110">
        <v>0</v>
      </c>
      <c r="AF1110">
        <v>0</v>
      </c>
      <c r="AG1110">
        <v>0</v>
      </c>
      <c r="AH1110" t="s">
        <v>106</v>
      </c>
      <c r="AI1110" s="1">
        <v>44512.225983796299</v>
      </c>
      <c r="AJ1110">
        <v>566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14</v>
      </c>
      <c r="AQ1110">
        <v>0</v>
      </c>
      <c r="AR1110">
        <v>0</v>
      </c>
      <c r="AS1110">
        <v>0</v>
      </c>
      <c r="AT1110" t="s">
        <v>88</v>
      </c>
      <c r="AU1110" t="s">
        <v>88</v>
      </c>
      <c r="AV1110" t="s">
        <v>88</v>
      </c>
      <c r="AW1110" t="s">
        <v>88</v>
      </c>
      <c r="AX1110" t="s">
        <v>88</v>
      </c>
      <c r="AY1110" t="s">
        <v>88</v>
      </c>
      <c r="AZ1110" t="s">
        <v>88</v>
      </c>
      <c r="BA1110" t="s">
        <v>88</v>
      </c>
      <c r="BB1110" t="s">
        <v>88</v>
      </c>
      <c r="BC1110" t="s">
        <v>88</v>
      </c>
      <c r="BD1110" t="s">
        <v>88</v>
      </c>
      <c r="BE1110" t="s">
        <v>88</v>
      </c>
    </row>
    <row r="1111" spans="1:57">
      <c r="A1111" t="s">
        <v>2411</v>
      </c>
      <c r="B1111" t="s">
        <v>80</v>
      </c>
      <c r="C1111" t="s">
        <v>2296</v>
      </c>
      <c r="D1111" t="s">
        <v>82</v>
      </c>
      <c r="E1111" s="2" t="str">
        <f>HYPERLINK("capsilon://?command=openfolder&amp;siteaddress=FAM.docvelocity-na8.net&amp;folderid=FX8C1979F5-27D6-E823-F90F-EC21C1216A35","FX21114471")</f>
        <v>FX21114471</v>
      </c>
      <c r="F1111" t="s">
        <v>19</v>
      </c>
      <c r="G1111" t="s">
        <v>19</v>
      </c>
      <c r="H1111" t="s">
        <v>83</v>
      </c>
      <c r="I1111" t="s">
        <v>2297</v>
      </c>
      <c r="J1111">
        <v>211</v>
      </c>
      <c r="K1111" t="s">
        <v>85</v>
      </c>
      <c r="L1111" t="s">
        <v>86</v>
      </c>
      <c r="M1111" t="s">
        <v>87</v>
      </c>
      <c r="N1111">
        <v>2</v>
      </c>
      <c r="O1111" s="1">
        <v>44511.813159722224</v>
      </c>
      <c r="P1111" s="1">
        <v>44512.24324074074</v>
      </c>
      <c r="Q1111">
        <v>35429</v>
      </c>
      <c r="R1111">
        <v>1730</v>
      </c>
      <c r="S1111" t="b">
        <v>0</v>
      </c>
      <c r="T1111" t="s">
        <v>88</v>
      </c>
      <c r="U1111" t="b">
        <v>1</v>
      </c>
      <c r="V1111" t="s">
        <v>435</v>
      </c>
      <c r="W1111" s="1">
        <v>44511.816134259258</v>
      </c>
      <c r="X1111">
        <v>221</v>
      </c>
      <c r="Y1111">
        <v>194</v>
      </c>
      <c r="Z1111">
        <v>0</v>
      </c>
      <c r="AA1111">
        <v>194</v>
      </c>
      <c r="AB1111">
        <v>0</v>
      </c>
      <c r="AC1111">
        <v>0</v>
      </c>
      <c r="AD1111">
        <v>17</v>
      </c>
      <c r="AE1111">
        <v>0</v>
      </c>
      <c r="AF1111">
        <v>0</v>
      </c>
      <c r="AG1111">
        <v>0</v>
      </c>
      <c r="AH1111" t="s">
        <v>106</v>
      </c>
      <c r="AI1111" s="1">
        <v>44512.24324074074</v>
      </c>
      <c r="AJ1111">
        <v>1490</v>
      </c>
      <c r="AK1111">
        <v>3</v>
      </c>
      <c r="AL1111">
        <v>0</v>
      </c>
      <c r="AM1111">
        <v>3</v>
      </c>
      <c r="AN1111">
        <v>0</v>
      </c>
      <c r="AO1111">
        <v>3</v>
      </c>
      <c r="AP1111">
        <v>14</v>
      </c>
      <c r="AQ1111">
        <v>0</v>
      </c>
      <c r="AR1111">
        <v>0</v>
      </c>
      <c r="AS1111">
        <v>0</v>
      </c>
      <c r="AT1111" t="s">
        <v>88</v>
      </c>
      <c r="AU1111" t="s">
        <v>88</v>
      </c>
      <c r="AV1111" t="s">
        <v>88</v>
      </c>
      <c r="AW1111" t="s">
        <v>88</v>
      </c>
      <c r="AX1111" t="s">
        <v>88</v>
      </c>
      <c r="AY1111" t="s">
        <v>88</v>
      </c>
      <c r="AZ1111" t="s">
        <v>88</v>
      </c>
      <c r="BA1111" t="s">
        <v>88</v>
      </c>
      <c r="BB1111" t="s">
        <v>88</v>
      </c>
      <c r="BC1111" t="s">
        <v>88</v>
      </c>
      <c r="BD1111" t="s">
        <v>88</v>
      </c>
      <c r="BE1111" t="s">
        <v>88</v>
      </c>
    </row>
    <row r="1112" spans="1:57">
      <c r="A1112" t="s">
        <v>2412</v>
      </c>
      <c r="B1112" t="s">
        <v>80</v>
      </c>
      <c r="C1112" t="s">
        <v>2299</v>
      </c>
      <c r="D1112" t="s">
        <v>82</v>
      </c>
      <c r="E1112" s="2" t="str">
        <f>HYPERLINK("capsilon://?command=openfolder&amp;siteaddress=FAM.docvelocity-na8.net&amp;folderid=FX9B1B9D33-E227-45A9-1F93-50F5AA88E31B","FX21115110")</f>
        <v>FX21115110</v>
      </c>
      <c r="F1112" t="s">
        <v>19</v>
      </c>
      <c r="G1112" t="s">
        <v>19</v>
      </c>
      <c r="H1112" t="s">
        <v>83</v>
      </c>
      <c r="I1112" t="s">
        <v>2300</v>
      </c>
      <c r="J1112">
        <v>112</v>
      </c>
      <c r="K1112" t="s">
        <v>85</v>
      </c>
      <c r="L1112" t="s">
        <v>86</v>
      </c>
      <c r="M1112" t="s">
        <v>87</v>
      </c>
      <c r="N1112">
        <v>2</v>
      </c>
      <c r="O1112" s="1">
        <v>44511.813796296294</v>
      </c>
      <c r="P1112" s="1">
        <v>44512.240324074075</v>
      </c>
      <c r="Q1112">
        <v>35636</v>
      </c>
      <c r="R1112">
        <v>1216</v>
      </c>
      <c r="S1112" t="b">
        <v>0</v>
      </c>
      <c r="T1112" t="s">
        <v>88</v>
      </c>
      <c r="U1112" t="b">
        <v>1</v>
      </c>
      <c r="V1112" t="s">
        <v>186</v>
      </c>
      <c r="W1112" s="1">
        <v>44511.821967592594</v>
      </c>
      <c r="X1112">
        <v>627</v>
      </c>
      <c r="Y1112">
        <v>92</v>
      </c>
      <c r="Z1112">
        <v>0</v>
      </c>
      <c r="AA1112">
        <v>92</v>
      </c>
      <c r="AB1112">
        <v>0</v>
      </c>
      <c r="AC1112">
        <v>43</v>
      </c>
      <c r="AD1112">
        <v>20</v>
      </c>
      <c r="AE1112">
        <v>0</v>
      </c>
      <c r="AF1112">
        <v>0</v>
      </c>
      <c r="AG1112">
        <v>0</v>
      </c>
      <c r="AH1112" t="s">
        <v>90</v>
      </c>
      <c r="AI1112" s="1">
        <v>44512.240324074075</v>
      </c>
      <c r="AJ1112">
        <v>575</v>
      </c>
      <c r="AK1112">
        <v>0</v>
      </c>
      <c r="AL1112">
        <v>0</v>
      </c>
      <c r="AM1112">
        <v>0</v>
      </c>
      <c r="AN1112">
        <v>0</v>
      </c>
      <c r="AO1112">
        <v>1</v>
      </c>
      <c r="AP1112">
        <v>20</v>
      </c>
      <c r="AQ1112">
        <v>0</v>
      </c>
      <c r="AR1112">
        <v>0</v>
      </c>
      <c r="AS1112">
        <v>0</v>
      </c>
      <c r="AT1112" t="s">
        <v>88</v>
      </c>
      <c r="AU1112" t="s">
        <v>88</v>
      </c>
      <c r="AV1112" t="s">
        <v>88</v>
      </c>
      <c r="AW1112" t="s">
        <v>88</v>
      </c>
      <c r="AX1112" t="s">
        <v>88</v>
      </c>
      <c r="AY1112" t="s">
        <v>88</v>
      </c>
      <c r="AZ1112" t="s">
        <v>88</v>
      </c>
      <c r="BA1112" t="s">
        <v>88</v>
      </c>
      <c r="BB1112" t="s">
        <v>88</v>
      </c>
      <c r="BC1112" t="s">
        <v>88</v>
      </c>
      <c r="BD1112" t="s">
        <v>88</v>
      </c>
      <c r="BE1112" t="s">
        <v>88</v>
      </c>
    </row>
    <row r="1113" spans="1:57">
      <c r="A1113" t="s">
        <v>2413</v>
      </c>
      <c r="B1113" t="s">
        <v>80</v>
      </c>
      <c r="C1113" t="s">
        <v>2414</v>
      </c>
      <c r="D1113" t="s">
        <v>82</v>
      </c>
      <c r="E1113" s="2" t="str">
        <f>HYPERLINK("capsilon://?command=openfolder&amp;siteaddress=FAM.docvelocity-na8.net&amp;folderid=FX5DB22F1E-C0D7-0BDE-CE07-B83F7ADC6CD8","FX21115375")</f>
        <v>FX21115375</v>
      </c>
      <c r="F1113" t="s">
        <v>19</v>
      </c>
      <c r="G1113" t="s">
        <v>19</v>
      </c>
      <c r="H1113" t="s">
        <v>83</v>
      </c>
      <c r="I1113" t="s">
        <v>2415</v>
      </c>
      <c r="J1113">
        <v>76</v>
      </c>
      <c r="K1113" t="s">
        <v>85</v>
      </c>
      <c r="L1113" t="s">
        <v>86</v>
      </c>
      <c r="M1113" t="s">
        <v>87</v>
      </c>
      <c r="N1113">
        <v>2</v>
      </c>
      <c r="O1113" s="1">
        <v>44511.817210648151</v>
      </c>
      <c r="P1113" s="1">
        <v>44512.456875000003</v>
      </c>
      <c r="Q1113">
        <v>54762</v>
      </c>
      <c r="R1113">
        <v>505</v>
      </c>
      <c r="S1113" t="b">
        <v>0</v>
      </c>
      <c r="T1113" t="s">
        <v>88</v>
      </c>
      <c r="U1113" t="b">
        <v>0</v>
      </c>
      <c r="V1113" t="s">
        <v>435</v>
      </c>
      <c r="W1113" s="1">
        <v>44511.819872685184</v>
      </c>
      <c r="X1113">
        <v>212</v>
      </c>
      <c r="Y1113">
        <v>56</v>
      </c>
      <c r="Z1113">
        <v>0</v>
      </c>
      <c r="AA1113">
        <v>56</v>
      </c>
      <c r="AB1113">
        <v>0</v>
      </c>
      <c r="AC1113">
        <v>8</v>
      </c>
      <c r="AD1113">
        <v>20</v>
      </c>
      <c r="AE1113">
        <v>0</v>
      </c>
      <c r="AF1113">
        <v>0</v>
      </c>
      <c r="AG1113">
        <v>0</v>
      </c>
      <c r="AH1113" t="s">
        <v>1043</v>
      </c>
      <c r="AI1113" s="1">
        <v>44512.456875000003</v>
      </c>
      <c r="AJ1113">
        <v>293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20</v>
      </c>
      <c r="AQ1113">
        <v>0</v>
      </c>
      <c r="AR1113">
        <v>0</v>
      </c>
      <c r="AS1113">
        <v>0</v>
      </c>
      <c r="AT1113" t="s">
        <v>88</v>
      </c>
      <c r="AU1113" t="s">
        <v>88</v>
      </c>
      <c r="AV1113" t="s">
        <v>88</v>
      </c>
      <c r="AW1113" t="s">
        <v>88</v>
      </c>
      <c r="AX1113" t="s">
        <v>88</v>
      </c>
      <c r="AY1113" t="s">
        <v>88</v>
      </c>
      <c r="AZ1113" t="s">
        <v>88</v>
      </c>
      <c r="BA1113" t="s">
        <v>88</v>
      </c>
      <c r="BB1113" t="s">
        <v>88</v>
      </c>
      <c r="BC1113" t="s">
        <v>88</v>
      </c>
      <c r="BD1113" t="s">
        <v>88</v>
      </c>
      <c r="BE1113" t="s">
        <v>88</v>
      </c>
    </row>
    <row r="1114" spans="1:57">
      <c r="A1114" t="s">
        <v>2416</v>
      </c>
      <c r="B1114" t="s">
        <v>80</v>
      </c>
      <c r="C1114" t="s">
        <v>2414</v>
      </c>
      <c r="D1114" t="s">
        <v>82</v>
      </c>
      <c r="E1114" s="2" t="str">
        <f>HYPERLINK("capsilon://?command=openfolder&amp;siteaddress=FAM.docvelocity-na8.net&amp;folderid=FX5DB22F1E-C0D7-0BDE-CE07-B83F7ADC6CD8","FX21115375")</f>
        <v>FX21115375</v>
      </c>
      <c r="F1114" t="s">
        <v>19</v>
      </c>
      <c r="G1114" t="s">
        <v>19</v>
      </c>
      <c r="H1114" t="s">
        <v>83</v>
      </c>
      <c r="I1114" t="s">
        <v>2417</v>
      </c>
      <c r="J1114">
        <v>76</v>
      </c>
      <c r="K1114" t="s">
        <v>85</v>
      </c>
      <c r="L1114" t="s">
        <v>86</v>
      </c>
      <c r="M1114" t="s">
        <v>87</v>
      </c>
      <c r="N1114">
        <v>2</v>
      </c>
      <c r="O1114" s="1">
        <v>44511.817372685182</v>
      </c>
      <c r="P1114" s="1">
        <v>44512.460173611114</v>
      </c>
      <c r="Q1114">
        <v>54278</v>
      </c>
      <c r="R1114">
        <v>1260</v>
      </c>
      <c r="S1114" t="b">
        <v>0</v>
      </c>
      <c r="T1114" t="s">
        <v>88</v>
      </c>
      <c r="U1114" t="b">
        <v>0</v>
      </c>
      <c r="V1114" t="s">
        <v>186</v>
      </c>
      <c r="W1114" s="1">
        <v>44511.838738425926</v>
      </c>
      <c r="X1114">
        <v>732</v>
      </c>
      <c r="Y1114">
        <v>56</v>
      </c>
      <c r="Z1114">
        <v>0</v>
      </c>
      <c r="AA1114">
        <v>56</v>
      </c>
      <c r="AB1114">
        <v>0</v>
      </c>
      <c r="AC1114">
        <v>7</v>
      </c>
      <c r="AD1114">
        <v>20</v>
      </c>
      <c r="AE1114">
        <v>0</v>
      </c>
      <c r="AF1114">
        <v>0</v>
      </c>
      <c r="AG1114">
        <v>0</v>
      </c>
      <c r="AH1114" t="s">
        <v>106</v>
      </c>
      <c r="AI1114" s="1">
        <v>44512.460173611114</v>
      </c>
      <c r="AJ1114">
        <v>528</v>
      </c>
      <c r="AK1114">
        <v>1</v>
      </c>
      <c r="AL1114">
        <v>0</v>
      </c>
      <c r="AM1114">
        <v>1</v>
      </c>
      <c r="AN1114">
        <v>0</v>
      </c>
      <c r="AO1114">
        <v>1</v>
      </c>
      <c r="AP1114">
        <v>19</v>
      </c>
      <c r="AQ1114">
        <v>0</v>
      </c>
      <c r="AR1114">
        <v>0</v>
      </c>
      <c r="AS1114">
        <v>0</v>
      </c>
      <c r="AT1114" t="s">
        <v>88</v>
      </c>
      <c r="AU1114" t="s">
        <v>88</v>
      </c>
      <c r="AV1114" t="s">
        <v>88</v>
      </c>
      <c r="AW1114" t="s">
        <v>88</v>
      </c>
      <c r="AX1114" t="s">
        <v>88</v>
      </c>
      <c r="AY1114" t="s">
        <v>88</v>
      </c>
      <c r="AZ1114" t="s">
        <v>88</v>
      </c>
      <c r="BA1114" t="s">
        <v>88</v>
      </c>
      <c r="BB1114" t="s">
        <v>88</v>
      </c>
      <c r="BC1114" t="s">
        <v>88</v>
      </c>
      <c r="BD1114" t="s">
        <v>88</v>
      </c>
      <c r="BE1114" t="s">
        <v>88</v>
      </c>
    </row>
    <row r="1115" spans="1:57">
      <c r="A1115" t="s">
        <v>2418</v>
      </c>
      <c r="B1115" t="s">
        <v>80</v>
      </c>
      <c r="C1115" t="s">
        <v>2302</v>
      </c>
      <c r="D1115" t="s">
        <v>82</v>
      </c>
      <c r="E1115" s="2" t="str">
        <f>HYPERLINK("capsilon://?command=openfolder&amp;siteaddress=FAM.docvelocity-na8.net&amp;folderid=FX4ACE8849-BB93-8F27-2FF7-CBB1F45E2C31","FX21114964")</f>
        <v>FX21114964</v>
      </c>
      <c r="F1115" t="s">
        <v>19</v>
      </c>
      <c r="G1115" t="s">
        <v>19</v>
      </c>
      <c r="H1115" t="s">
        <v>83</v>
      </c>
      <c r="I1115" t="s">
        <v>2303</v>
      </c>
      <c r="J1115">
        <v>84</v>
      </c>
      <c r="K1115" t="s">
        <v>85</v>
      </c>
      <c r="L1115" t="s">
        <v>86</v>
      </c>
      <c r="M1115" t="s">
        <v>87</v>
      </c>
      <c r="N1115">
        <v>2</v>
      </c>
      <c r="O1115" s="1">
        <v>44511.817488425928</v>
      </c>
      <c r="P1115" s="1">
        <v>44512.256944444445</v>
      </c>
      <c r="Q1115">
        <v>36144</v>
      </c>
      <c r="R1115">
        <v>1825</v>
      </c>
      <c r="S1115" t="b">
        <v>0</v>
      </c>
      <c r="T1115" t="s">
        <v>88</v>
      </c>
      <c r="U1115" t="b">
        <v>1</v>
      </c>
      <c r="V1115" t="s">
        <v>435</v>
      </c>
      <c r="W1115" s="1">
        <v>44511.826180555552</v>
      </c>
      <c r="X1115">
        <v>544</v>
      </c>
      <c r="Y1115">
        <v>63</v>
      </c>
      <c r="Z1115">
        <v>0</v>
      </c>
      <c r="AA1115">
        <v>63</v>
      </c>
      <c r="AB1115">
        <v>0</v>
      </c>
      <c r="AC1115">
        <v>56</v>
      </c>
      <c r="AD1115">
        <v>21</v>
      </c>
      <c r="AE1115">
        <v>0</v>
      </c>
      <c r="AF1115">
        <v>0</v>
      </c>
      <c r="AG1115">
        <v>0</v>
      </c>
      <c r="AH1115" t="s">
        <v>106</v>
      </c>
      <c r="AI1115" s="1">
        <v>44512.256944444445</v>
      </c>
      <c r="AJ1115">
        <v>1183</v>
      </c>
      <c r="AK1115">
        <v>1</v>
      </c>
      <c r="AL1115">
        <v>0</v>
      </c>
      <c r="AM1115">
        <v>1</v>
      </c>
      <c r="AN1115">
        <v>21</v>
      </c>
      <c r="AO1115">
        <v>1</v>
      </c>
      <c r="AP1115">
        <v>20</v>
      </c>
      <c r="AQ1115">
        <v>0</v>
      </c>
      <c r="AR1115">
        <v>0</v>
      </c>
      <c r="AS1115">
        <v>0</v>
      </c>
      <c r="AT1115" t="s">
        <v>88</v>
      </c>
      <c r="AU1115" t="s">
        <v>88</v>
      </c>
      <c r="AV1115" t="s">
        <v>88</v>
      </c>
      <c r="AW1115" t="s">
        <v>88</v>
      </c>
      <c r="AX1115" t="s">
        <v>88</v>
      </c>
      <c r="AY1115" t="s">
        <v>88</v>
      </c>
      <c r="AZ1115" t="s">
        <v>88</v>
      </c>
      <c r="BA1115" t="s">
        <v>88</v>
      </c>
      <c r="BB1115" t="s">
        <v>88</v>
      </c>
      <c r="BC1115" t="s">
        <v>88</v>
      </c>
      <c r="BD1115" t="s">
        <v>88</v>
      </c>
      <c r="BE1115" t="s">
        <v>88</v>
      </c>
    </row>
    <row r="1116" spans="1:57">
      <c r="A1116" t="s">
        <v>2419</v>
      </c>
      <c r="B1116" t="s">
        <v>80</v>
      </c>
      <c r="C1116" t="s">
        <v>2414</v>
      </c>
      <c r="D1116" t="s">
        <v>82</v>
      </c>
      <c r="E1116" s="2" t="str">
        <f>HYPERLINK("capsilon://?command=openfolder&amp;siteaddress=FAM.docvelocity-na8.net&amp;folderid=FX5DB22F1E-C0D7-0BDE-CE07-B83F7ADC6CD8","FX21115375")</f>
        <v>FX21115375</v>
      </c>
      <c r="F1116" t="s">
        <v>19</v>
      </c>
      <c r="G1116" t="s">
        <v>19</v>
      </c>
      <c r="H1116" t="s">
        <v>83</v>
      </c>
      <c r="I1116" t="s">
        <v>2420</v>
      </c>
      <c r="J1116">
        <v>28</v>
      </c>
      <c r="K1116" t="s">
        <v>85</v>
      </c>
      <c r="L1116" t="s">
        <v>86</v>
      </c>
      <c r="M1116" t="s">
        <v>87</v>
      </c>
      <c r="N1116">
        <v>2</v>
      </c>
      <c r="O1116" s="1">
        <v>44511.817743055559</v>
      </c>
      <c r="P1116" s="1">
        <v>44512.4609837963</v>
      </c>
      <c r="Q1116">
        <v>54975</v>
      </c>
      <c r="R1116">
        <v>601</v>
      </c>
      <c r="S1116" t="b">
        <v>0</v>
      </c>
      <c r="T1116" t="s">
        <v>88</v>
      </c>
      <c r="U1116" t="b">
        <v>0</v>
      </c>
      <c r="V1116" t="s">
        <v>186</v>
      </c>
      <c r="W1116" s="1">
        <v>44511.84107638889</v>
      </c>
      <c r="X1116">
        <v>201</v>
      </c>
      <c r="Y1116">
        <v>21</v>
      </c>
      <c r="Z1116">
        <v>0</v>
      </c>
      <c r="AA1116">
        <v>21</v>
      </c>
      <c r="AB1116">
        <v>0</v>
      </c>
      <c r="AC1116">
        <v>3</v>
      </c>
      <c r="AD1116">
        <v>7</v>
      </c>
      <c r="AE1116">
        <v>0</v>
      </c>
      <c r="AF1116">
        <v>0</v>
      </c>
      <c r="AG1116">
        <v>0</v>
      </c>
      <c r="AH1116" t="s">
        <v>99</v>
      </c>
      <c r="AI1116" s="1">
        <v>44512.4609837963</v>
      </c>
      <c r="AJ1116">
        <v>400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7</v>
      </c>
      <c r="AQ1116">
        <v>0</v>
      </c>
      <c r="AR1116">
        <v>0</v>
      </c>
      <c r="AS1116">
        <v>0</v>
      </c>
      <c r="AT1116" t="s">
        <v>88</v>
      </c>
      <c r="AU1116" t="s">
        <v>88</v>
      </c>
      <c r="AV1116" t="s">
        <v>88</v>
      </c>
      <c r="AW1116" t="s">
        <v>88</v>
      </c>
      <c r="AX1116" t="s">
        <v>88</v>
      </c>
      <c r="AY1116" t="s">
        <v>88</v>
      </c>
      <c r="AZ1116" t="s">
        <v>88</v>
      </c>
      <c r="BA1116" t="s">
        <v>88</v>
      </c>
      <c r="BB1116" t="s">
        <v>88</v>
      </c>
      <c r="BC1116" t="s">
        <v>88</v>
      </c>
      <c r="BD1116" t="s">
        <v>88</v>
      </c>
      <c r="BE1116" t="s">
        <v>88</v>
      </c>
    </row>
    <row r="1117" spans="1:57">
      <c r="A1117" t="s">
        <v>2421</v>
      </c>
      <c r="B1117" t="s">
        <v>80</v>
      </c>
      <c r="C1117" t="s">
        <v>2414</v>
      </c>
      <c r="D1117" t="s">
        <v>82</v>
      </c>
      <c r="E1117" s="2" t="str">
        <f>HYPERLINK("capsilon://?command=openfolder&amp;siteaddress=FAM.docvelocity-na8.net&amp;folderid=FX5DB22F1E-C0D7-0BDE-CE07-B83F7ADC6CD8","FX21115375")</f>
        <v>FX21115375</v>
      </c>
      <c r="F1117" t="s">
        <v>19</v>
      </c>
      <c r="G1117" t="s">
        <v>19</v>
      </c>
      <c r="H1117" t="s">
        <v>83</v>
      </c>
      <c r="I1117" t="s">
        <v>2422</v>
      </c>
      <c r="J1117">
        <v>28</v>
      </c>
      <c r="K1117" t="s">
        <v>85</v>
      </c>
      <c r="L1117" t="s">
        <v>86</v>
      </c>
      <c r="M1117" t="s">
        <v>87</v>
      </c>
      <c r="N1117">
        <v>2</v>
      </c>
      <c r="O1117" s="1">
        <v>44511.817858796298</v>
      </c>
      <c r="P1117" s="1">
        <v>44512.458761574075</v>
      </c>
      <c r="Q1117">
        <v>55042</v>
      </c>
      <c r="R1117">
        <v>332</v>
      </c>
      <c r="S1117" t="b">
        <v>0</v>
      </c>
      <c r="T1117" t="s">
        <v>88</v>
      </c>
      <c r="U1117" t="b">
        <v>0</v>
      </c>
      <c r="V1117" t="s">
        <v>186</v>
      </c>
      <c r="W1117" s="1">
        <v>44511.843043981484</v>
      </c>
      <c r="X1117">
        <v>170</v>
      </c>
      <c r="Y1117">
        <v>21</v>
      </c>
      <c r="Z1117">
        <v>0</v>
      </c>
      <c r="AA1117">
        <v>21</v>
      </c>
      <c r="AB1117">
        <v>0</v>
      </c>
      <c r="AC1117">
        <v>2</v>
      </c>
      <c r="AD1117">
        <v>7</v>
      </c>
      <c r="AE1117">
        <v>0</v>
      </c>
      <c r="AF1117">
        <v>0</v>
      </c>
      <c r="AG1117">
        <v>0</v>
      </c>
      <c r="AH1117" t="s">
        <v>1043</v>
      </c>
      <c r="AI1117" s="1">
        <v>44512.458761574075</v>
      </c>
      <c r="AJ1117">
        <v>162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7</v>
      </c>
      <c r="AQ1117">
        <v>0</v>
      </c>
      <c r="AR1117">
        <v>0</v>
      </c>
      <c r="AS1117">
        <v>0</v>
      </c>
      <c r="AT1117" t="s">
        <v>88</v>
      </c>
      <c r="AU1117" t="s">
        <v>88</v>
      </c>
      <c r="AV1117" t="s">
        <v>88</v>
      </c>
      <c r="AW1117" t="s">
        <v>88</v>
      </c>
      <c r="AX1117" t="s">
        <v>88</v>
      </c>
      <c r="AY1117" t="s">
        <v>88</v>
      </c>
      <c r="AZ1117" t="s">
        <v>88</v>
      </c>
      <c r="BA1117" t="s">
        <v>88</v>
      </c>
      <c r="BB1117" t="s">
        <v>88</v>
      </c>
      <c r="BC1117" t="s">
        <v>88</v>
      </c>
      <c r="BD1117" t="s">
        <v>88</v>
      </c>
      <c r="BE1117" t="s">
        <v>88</v>
      </c>
    </row>
    <row r="1118" spans="1:57">
      <c r="A1118" t="s">
        <v>2423</v>
      </c>
      <c r="B1118" t="s">
        <v>80</v>
      </c>
      <c r="C1118" t="s">
        <v>2313</v>
      </c>
      <c r="D1118" t="s">
        <v>82</v>
      </c>
      <c r="E1118" s="2" t="str">
        <f>HYPERLINK("capsilon://?command=openfolder&amp;siteaddress=FAM.docvelocity-na8.net&amp;folderid=FXEF5A5892-A2C0-8F6B-0804-9623FA598B6B","FX21115238")</f>
        <v>FX21115238</v>
      </c>
      <c r="F1118" t="s">
        <v>19</v>
      </c>
      <c r="G1118" t="s">
        <v>19</v>
      </c>
      <c r="H1118" t="s">
        <v>83</v>
      </c>
      <c r="I1118" t="s">
        <v>2316</v>
      </c>
      <c r="J1118">
        <v>56</v>
      </c>
      <c r="K1118" t="s">
        <v>85</v>
      </c>
      <c r="L1118" t="s">
        <v>86</v>
      </c>
      <c r="M1118" t="s">
        <v>87</v>
      </c>
      <c r="N1118">
        <v>2</v>
      </c>
      <c r="O1118" s="1">
        <v>44511.819050925929</v>
      </c>
      <c r="P1118" s="1">
        <v>44512.247164351851</v>
      </c>
      <c r="Q1118">
        <v>36249</v>
      </c>
      <c r="R1118">
        <v>740</v>
      </c>
      <c r="S1118" t="b">
        <v>0</v>
      </c>
      <c r="T1118" t="s">
        <v>88</v>
      </c>
      <c r="U1118" t="b">
        <v>1</v>
      </c>
      <c r="V1118" t="s">
        <v>186</v>
      </c>
      <c r="W1118" s="1">
        <v>44511.827719907407</v>
      </c>
      <c r="X1118">
        <v>496</v>
      </c>
      <c r="Y1118">
        <v>42</v>
      </c>
      <c r="Z1118">
        <v>0</v>
      </c>
      <c r="AA1118">
        <v>42</v>
      </c>
      <c r="AB1118">
        <v>0</v>
      </c>
      <c r="AC1118">
        <v>3</v>
      </c>
      <c r="AD1118">
        <v>14</v>
      </c>
      <c r="AE1118">
        <v>0</v>
      </c>
      <c r="AF1118">
        <v>0</v>
      </c>
      <c r="AG1118">
        <v>0</v>
      </c>
      <c r="AH1118" t="s">
        <v>90</v>
      </c>
      <c r="AI1118" s="1">
        <v>44512.247164351851</v>
      </c>
      <c r="AJ1118">
        <v>219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14</v>
      </c>
      <c r="AQ1118">
        <v>0</v>
      </c>
      <c r="AR1118">
        <v>0</v>
      </c>
      <c r="AS1118">
        <v>0</v>
      </c>
      <c r="AT1118" t="s">
        <v>88</v>
      </c>
      <c r="AU1118" t="s">
        <v>88</v>
      </c>
      <c r="AV1118" t="s">
        <v>88</v>
      </c>
      <c r="AW1118" t="s">
        <v>88</v>
      </c>
      <c r="AX1118" t="s">
        <v>88</v>
      </c>
      <c r="AY1118" t="s">
        <v>88</v>
      </c>
      <c r="AZ1118" t="s">
        <v>88</v>
      </c>
      <c r="BA1118" t="s">
        <v>88</v>
      </c>
      <c r="BB1118" t="s">
        <v>88</v>
      </c>
      <c r="BC1118" t="s">
        <v>88</v>
      </c>
      <c r="BD1118" t="s">
        <v>88</v>
      </c>
      <c r="BE1118" t="s">
        <v>88</v>
      </c>
    </row>
    <row r="1119" spans="1:57">
      <c r="A1119" t="s">
        <v>2424</v>
      </c>
      <c r="B1119" t="s">
        <v>80</v>
      </c>
      <c r="C1119" t="s">
        <v>2328</v>
      </c>
      <c r="D1119" t="s">
        <v>82</v>
      </c>
      <c r="E1119" s="2" t="str">
        <f>HYPERLINK("capsilon://?command=openfolder&amp;siteaddress=FAM.docvelocity-na8.net&amp;folderid=FXF907DE1F-B146-C2D5-8734-6F05D45C264A","FX21113114")</f>
        <v>FX21113114</v>
      </c>
      <c r="F1119" t="s">
        <v>19</v>
      </c>
      <c r="G1119" t="s">
        <v>19</v>
      </c>
      <c r="H1119" t="s">
        <v>83</v>
      </c>
      <c r="I1119" t="s">
        <v>2329</v>
      </c>
      <c r="J1119">
        <v>56</v>
      </c>
      <c r="K1119" t="s">
        <v>85</v>
      </c>
      <c r="L1119" t="s">
        <v>86</v>
      </c>
      <c r="M1119" t="s">
        <v>87</v>
      </c>
      <c r="N1119">
        <v>2</v>
      </c>
      <c r="O1119" s="1">
        <v>44511.821342592593</v>
      </c>
      <c r="P1119" s="1">
        <v>44512.251284722224</v>
      </c>
      <c r="Q1119">
        <v>36538</v>
      </c>
      <c r="R1119">
        <v>609</v>
      </c>
      <c r="S1119" t="b">
        <v>0</v>
      </c>
      <c r="T1119" t="s">
        <v>88</v>
      </c>
      <c r="U1119" t="b">
        <v>1</v>
      </c>
      <c r="V1119" t="s">
        <v>186</v>
      </c>
      <c r="W1119" s="1">
        <v>44511.830254629633</v>
      </c>
      <c r="X1119">
        <v>218</v>
      </c>
      <c r="Y1119">
        <v>42</v>
      </c>
      <c r="Z1119">
        <v>0</v>
      </c>
      <c r="AA1119">
        <v>42</v>
      </c>
      <c r="AB1119">
        <v>0</v>
      </c>
      <c r="AC1119">
        <v>0</v>
      </c>
      <c r="AD1119">
        <v>14</v>
      </c>
      <c r="AE1119">
        <v>0</v>
      </c>
      <c r="AF1119">
        <v>0</v>
      </c>
      <c r="AG1119">
        <v>0</v>
      </c>
      <c r="AH1119" t="s">
        <v>90</v>
      </c>
      <c r="AI1119" s="1">
        <v>44512.251284722224</v>
      </c>
      <c r="AJ1119">
        <v>356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14</v>
      </c>
      <c r="AQ1119">
        <v>0</v>
      </c>
      <c r="AR1119">
        <v>0</v>
      </c>
      <c r="AS1119">
        <v>0</v>
      </c>
      <c r="AT1119" t="s">
        <v>88</v>
      </c>
      <c r="AU1119" t="s">
        <v>88</v>
      </c>
      <c r="AV1119" t="s">
        <v>88</v>
      </c>
      <c r="AW1119" t="s">
        <v>88</v>
      </c>
      <c r="AX1119" t="s">
        <v>88</v>
      </c>
      <c r="AY1119" t="s">
        <v>88</v>
      </c>
      <c r="AZ1119" t="s">
        <v>88</v>
      </c>
      <c r="BA1119" t="s">
        <v>88</v>
      </c>
      <c r="BB1119" t="s">
        <v>88</v>
      </c>
      <c r="BC1119" t="s">
        <v>88</v>
      </c>
      <c r="BD1119" t="s">
        <v>88</v>
      </c>
      <c r="BE1119" t="s">
        <v>88</v>
      </c>
    </row>
    <row r="1120" spans="1:57">
      <c r="A1120" t="s">
        <v>2425</v>
      </c>
      <c r="B1120" t="s">
        <v>80</v>
      </c>
      <c r="C1120" t="s">
        <v>2195</v>
      </c>
      <c r="D1120" t="s">
        <v>82</v>
      </c>
      <c r="E1120" s="2" t="str">
        <f>HYPERLINK("capsilon://?command=openfolder&amp;siteaddress=FAM.docvelocity-na8.net&amp;folderid=FXDCEFA430-D208-E32E-391A-2991CEB52CC8","FX21114958")</f>
        <v>FX21114958</v>
      </c>
      <c r="F1120" t="s">
        <v>19</v>
      </c>
      <c r="G1120" t="s">
        <v>19</v>
      </c>
      <c r="H1120" t="s">
        <v>83</v>
      </c>
      <c r="I1120" t="s">
        <v>2426</v>
      </c>
      <c r="J1120">
        <v>289</v>
      </c>
      <c r="K1120" t="s">
        <v>85</v>
      </c>
      <c r="L1120" t="s">
        <v>86</v>
      </c>
      <c r="M1120" t="s">
        <v>87</v>
      </c>
      <c r="N1120">
        <v>1</v>
      </c>
      <c r="O1120" s="1">
        <v>44511.832129629627</v>
      </c>
      <c r="P1120" s="1">
        <v>44512.368483796294</v>
      </c>
      <c r="Q1120">
        <v>45715</v>
      </c>
      <c r="R1120">
        <v>626</v>
      </c>
      <c r="S1120" t="b">
        <v>0</v>
      </c>
      <c r="T1120" t="s">
        <v>88</v>
      </c>
      <c r="U1120" t="b">
        <v>0</v>
      </c>
      <c r="V1120" t="s">
        <v>1964</v>
      </c>
      <c r="W1120" s="1">
        <v>44512.368483796294</v>
      </c>
      <c r="X1120">
        <v>437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289</v>
      </c>
      <c r="AE1120">
        <v>277</v>
      </c>
      <c r="AF1120">
        <v>0</v>
      </c>
      <c r="AG1120">
        <v>11</v>
      </c>
      <c r="AH1120" t="s">
        <v>88</v>
      </c>
      <c r="AI1120" t="s">
        <v>88</v>
      </c>
      <c r="AJ1120" t="s">
        <v>88</v>
      </c>
      <c r="AK1120" t="s">
        <v>88</v>
      </c>
      <c r="AL1120" t="s">
        <v>88</v>
      </c>
      <c r="AM1120" t="s">
        <v>88</v>
      </c>
      <c r="AN1120" t="s">
        <v>88</v>
      </c>
      <c r="AO1120" t="s">
        <v>88</v>
      </c>
      <c r="AP1120" t="s">
        <v>88</v>
      </c>
      <c r="AQ1120" t="s">
        <v>88</v>
      </c>
      <c r="AR1120" t="s">
        <v>88</v>
      </c>
      <c r="AS1120" t="s">
        <v>88</v>
      </c>
      <c r="AT1120" t="s">
        <v>88</v>
      </c>
      <c r="AU1120" t="s">
        <v>88</v>
      </c>
      <c r="AV1120" t="s">
        <v>88</v>
      </c>
      <c r="AW1120" t="s">
        <v>88</v>
      </c>
      <c r="AX1120" t="s">
        <v>88</v>
      </c>
      <c r="AY1120" t="s">
        <v>88</v>
      </c>
      <c r="AZ1120" t="s">
        <v>88</v>
      </c>
      <c r="BA1120" t="s">
        <v>88</v>
      </c>
      <c r="BB1120" t="s">
        <v>88</v>
      </c>
      <c r="BC1120" t="s">
        <v>88</v>
      </c>
      <c r="BD1120" t="s">
        <v>88</v>
      </c>
      <c r="BE1120" t="s">
        <v>88</v>
      </c>
    </row>
    <row r="1121" spans="1:57">
      <c r="A1121" t="s">
        <v>2427</v>
      </c>
      <c r="B1121" t="s">
        <v>80</v>
      </c>
      <c r="C1121" t="s">
        <v>2428</v>
      </c>
      <c r="D1121" t="s">
        <v>82</v>
      </c>
      <c r="E1121" s="2" t="str">
        <f>HYPERLINK("capsilon://?command=openfolder&amp;siteaddress=FAM.docvelocity-na8.net&amp;folderid=FX9FF3F9D4-E90C-F24C-8977-7348D65BA278","FX21116158")</f>
        <v>FX21116158</v>
      </c>
      <c r="F1121" t="s">
        <v>19</v>
      </c>
      <c r="G1121" t="s">
        <v>19</v>
      </c>
      <c r="H1121" t="s">
        <v>83</v>
      </c>
      <c r="I1121" t="s">
        <v>2429</v>
      </c>
      <c r="J1121">
        <v>256</v>
      </c>
      <c r="K1121" t="s">
        <v>85</v>
      </c>
      <c r="L1121" t="s">
        <v>86</v>
      </c>
      <c r="M1121" t="s">
        <v>87</v>
      </c>
      <c r="N1121">
        <v>1</v>
      </c>
      <c r="O1121" s="1">
        <v>44511.876481481479</v>
      </c>
      <c r="P1121" s="1">
        <v>44512.373460648145</v>
      </c>
      <c r="Q1121">
        <v>42389</v>
      </c>
      <c r="R1121">
        <v>550</v>
      </c>
      <c r="S1121" t="b">
        <v>0</v>
      </c>
      <c r="T1121" t="s">
        <v>88</v>
      </c>
      <c r="U1121" t="b">
        <v>0</v>
      </c>
      <c r="V1121" t="s">
        <v>1964</v>
      </c>
      <c r="W1121" s="1">
        <v>44512.373460648145</v>
      </c>
      <c r="X1121">
        <v>429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256</v>
      </c>
      <c r="AE1121">
        <v>244</v>
      </c>
      <c r="AF1121">
        <v>0</v>
      </c>
      <c r="AG1121">
        <v>5</v>
      </c>
      <c r="AH1121" t="s">
        <v>88</v>
      </c>
      <c r="AI1121" t="s">
        <v>88</v>
      </c>
      <c r="AJ1121" t="s">
        <v>88</v>
      </c>
      <c r="AK1121" t="s">
        <v>88</v>
      </c>
      <c r="AL1121" t="s">
        <v>88</v>
      </c>
      <c r="AM1121" t="s">
        <v>88</v>
      </c>
      <c r="AN1121" t="s">
        <v>88</v>
      </c>
      <c r="AO1121" t="s">
        <v>88</v>
      </c>
      <c r="AP1121" t="s">
        <v>88</v>
      </c>
      <c r="AQ1121" t="s">
        <v>88</v>
      </c>
      <c r="AR1121" t="s">
        <v>88</v>
      </c>
      <c r="AS1121" t="s">
        <v>88</v>
      </c>
      <c r="AT1121" t="s">
        <v>88</v>
      </c>
      <c r="AU1121" t="s">
        <v>88</v>
      </c>
      <c r="AV1121" t="s">
        <v>88</v>
      </c>
      <c r="AW1121" t="s">
        <v>88</v>
      </c>
      <c r="AX1121" t="s">
        <v>88</v>
      </c>
      <c r="AY1121" t="s">
        <v>88</v>
      </c>
      <c r="AZ1121" t="s">
        <v>88</v>
      </c>
      <c r="BA1121" t="s">
        <v>88</v>
      </c>
      <c r="BB1121" t="s">
        <v>88</v>
      </c>
      <c r="BC1121" t="s">
        <v>88</v>
      </c>
      <c r="BD1121" t="s">
        <v>88</v>
      </c>
      <c r="BE1121" t="s">
        <v>88</v>
      </c>
    </row>
    <row r="1122" spans="1:57">
      <c r="A1122" t="s">
        <v>2430</v>
      </c>
      <c r="B1122" t="s">
        <v>80</v>
      </c>
      <c r="C1122" t="s">
        <v>2431</v>
      </c>
      <c r="D1122" t="s">
        <v>82</v>
      </c>
      <c r="E1122" s="2" t="str">
        <f>HYPERLINK("capsilon://?command=openfolder&amp;siteaddress=FAM.docvelocity-na8.net&amp;folderid=FX41D39056-C166-C2F8-8668-010CBCB90546","FX21115279")</f>
        <v>FX21115279</v>
      </c>
      <c r="F1122" t="s">
        <v>19</v>
      </c>
      <c r="G1122" t="s">
        <v>19</v>
      </c>
      <c r="H1122" t="s">
        <v>83</v>
      </c>
      <c r="I1122" t="s">
        <v>2432</v>
      </c>
      <c r="J1122">
        <v>54</v>
      </c>
      <c r="K1122" t="s">
        <v>85</v>
      </c>
      <c r="L1122" t="s">
        <v>86</v>
      </c>
      <c r="M1122" t="s">
        <v>87</v>
      </c>
      <c r="N1122">
        <v>2</v>
      </c>
      <c r="O1122" s="1">
        <v>44511.879074074073</v>
      </c>
      <c r="P1122" s="1">
        <v>44512.461377314816</v>
      </c>
      <c r="Q1122">
        <v>49607</v>
      </c>
      <c r="R1122">
        <v>704</v>
      </c>
      <c r="S1122" t="b">
        <v>0</v>
      </c>
      <c r="T1122" t="s">
        <v>88</v>
      </c>
      <c r="U1122" t="b">
        <v>0</v>
      </c>
      <c r="V1122" t="s">
        <v>89</v>
      </c>
      <c r="W1122" s="1">
        <v>44512.17324074074</v>
      </c>
      <c r="X1122">
        <v>479</v>
      </c>
      <c r="Y1122">
        <v>46</v>
      </c>
      <c r="Z1122">
        <v>0</v>
      </c>
      <c r="AA1122">
        <v>46</v>
      </c>
      <c r="AB1122">
        <v>0</v>
      </c>
      <c r="AC1122">
        <v>31</v>
      </c>
      <c r="AD1122">
        <v>8</v>
      </c>
      <c r="AE1122">
        <v>0</v>
      </c>
      <c r="AF1122">
        <v>0</v>
      </c>
      <c r="AG1122">
        <v>0</v>
      </c>
      <c r="AH1122" t="s">
        <v>1043</v>
      </c>
      <c r="AI1122" s="1">
        <v>44512.461377314816</v>
      </c>
      <c r="AJ1122">
        <v>225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8</v>
      </c>
      <c r="AQ1122">
        <v>0</v>
      </c>
      <c r="AR1122">
        <v>0</v>
      </c>
      <c r="AS1122">
        <v>0</v>
      </c>
      <c r="AT1122" t="s">
        <v>88</v>
      </c>
      <c r="AU1122" t="s">
        <v>88</v>
      </c>
      <c r="AV1122" t="s">
        <v>88</v>
      </c>
      <c r="AW1122" t="s">
        <v>88</v>
      </c>
      <c r="AX1122" t="s">
        <v>88</v>
      </c>
      <c r="AY1122" t="s">
        <v>88</v>
      </c>
      <c r="AZ1122" t="s">
        <v>88</v>
      </c>
      <c r="BA1122" t="s">
        <v>88</v>
      </c>
      <c r="BB1122" t="s">
        <v>88</v>
      </c>
      <c r="BC1122" t="s">
        <v>88</v>
      </c>
      <c r="BD1122" t="s">
        <v>88</v>
      </c>
      <c r="BE1122" t="s">
        <v>88</v>
      </c>
    </row>
    <row r="1123" spans="1:57">
      <c r="A1123" t="s">
        <v>2433</v>
      </c>
      <c r="B1123" t="s">
        <v>80</v>
      </c>
      <c r="C1123" t="s">
        <v>2431</v>
      </c>
      <c r="D1123" t="s">
        <v>82</v>
      </c>
      <c r="E1123" s="2" t="str">
        <f>HYPERLINK("capsilon://?command=openfolder&amp;siteaddress=FAM.docvelocity-na8.net&amp;folderid=FX41D39056-C166-C2F8-8668-010CBCB90546","FX21115279")</f>
        <v>FX21115279</v>
      </c>
      <c r="F1123" t="s">
        <v>19</v>
      </c>
      <c r="G1123" t="s">
        <v>19</v>
      </c>
      <c r="H1123" t="s">
        <v>83</v>
      </c>
      <c r="I1123" t="s">
        <v>2434</v>
      </c>
      <c r="J1123">
        <v>56</v>
      </c>
      <c r="K1123" t="s">
        <v>85</v>
      </c>
      <c r="L1123" t="s">
        <v>86</v>
      </c>
      <c r="M1123" t="s">
        <v>87</v>
      </c>
      <c r="N1123">
        <v>2</v>
      </c>
      <c r="O1123" s="1">
        <v>44511.879143518519</v>
      </c>
      <c r="P1123" s="1">
        <v>44512.465636574074</v>
      </c>
      <c r="Q1123">
        <v>49888</v>
      </c>
      <c r="R1123">
        <v>785</v>
      </c>
      <c r="S1123" t="b">
        <v>0</v>
      </c>
      <c r="T1123" t="s">
        <v>88</v>
      </c>
      <c r="U1123" t="b">
        <v>0</v>
      </c>
      <c r="V1123" t="s">
        <v>393</v>
      </c>
      <c r="W1123" s="1">
        <v>44512.17355324074</v>
      </c>
      <c r="X1123">
        <v>283</v>
      </c>
      <c r="Y1123">
        <v>42</v>
      </c>
      <c r="Z1123">
        <v>0</v>
      </c>
      <c r="AA1123">
        <v>42</v>
      </c>
      <c r="AB1123">
        <v>0</v>
      </c>
      <c r="AC1123">
        <v>1</v>
      </c>
      <c r="AD1123">
        <v>14</v>
      </c>
      <c r="AE1123">
        <v>0</v>
      </c>
      <c r="AF1123">
        <v>0</v>
      </c>
      <c r="AG1123">
        <v>0</v>
      </c>
      <c r="AH1123" t="s">
        <v>106</v>
      </c>
      <c r="AI1123" s="1">
        <v>44512.465636574074</v>
      </c>
      <c r="AJ1123">
        <v>471</v>
      </c>
      <c r="AK1123">
        <v>3</v>
      </c>
      <c r="AL1123">
        <v>0</v>
      </c>
      <c r="AM1123">
        <v>3</v>
      </c>
      <c r="AN1123">
        <v>0</v>
      </c>
      <c r="AO1123">
        <v>3</v>
      </c>
      <c r="AP1123">
        <v>11</v>
      </c>
      <c r="AQ1123">
        <v>0</v>
      </c>
      <c r="AR1123">
        <v>0</v>
      </c>
      <c r="AS1123">
        <v>0</v>
      </c>
      <c r="AT1123" t="s">
        <v>88</v>
      </c>
      <c r="AU1123" t="s">
        <v>88</v>
      </c>
      <c r="AV1123" t="s">
        <v>88</v>
      </c>
      <c r="AW1123" t="s">
        <v>88</v>
      </c>
      <c r="AX1123" t="s">
        <v>88</v>
      </c>
      <c r="AY1123" t="s">
        <v>88</v>
      </c>
      <c r="AZ1123" t="s">
        <v>88</v>
      </c>
      <c r="BA1123" t="s">
        <v>88</v>
      </c>
      <c r="BB1123" t="s">
        <v>88</v>
      </c>
      <c r="BC1123" t="s">
        <v>88</v>
      </c>
      <c r="BD1123" t="s">
        <v>88</v>
      </c>
      <c r="BE1123" t="s">
        <v>88</v>
      </c>
    </row>
    <row r="1124" spans="1:57">
      <c r="A1124" t="s">
        <v>2435</v>
      </c>
      <c r="B1124" t="s">
        <v>80</v>
      </c>
      <c r="C1124" t="s">
        <v>2431</v>
      </c>
      <c r="D1124" t="s">
        <v>82</v>
      </c>
      <c r="E1124" s="2" t="str">
        <f>HYPERLINK("capsilon://?command=openfolder&amp;siteaddress=FAM.docvelocity-na8.net&amp;folderid=FX41D39056-C166-C2F8-8668-010CBCB90546","FX21115279")</f>
        <v>FX21115279</v>
      </c>
      <c r="F1124" t="s">
        <v>19</v>
      </c>
      <c r="G1124" t="s">
        <v>19</v>
      </c>
      <c r="H1124" t="s">
        <v>83</v>
      </c>
      <c r="I1124" t="s">
        <v>2436</v>
      </c>
      <c r="J1124">
        <v>54</v>
      </c>
      <c r="K1124" t="s">
        <v>85</v>
      </c>
      <c r="L1124" t="s">
        <v>86</v>
      </c>
      <c r="M1124" t="s">
        <v>87</v>
      </c>
      <c r="N1124">
        <v>2</v>
      </c>
      <c r="O1124" s="1">
        <v>44511.879259259258</v>
      </c>
      <c r="P1124" s="1">
        <v>44512.469189814816</v>
      </c>
      <c r="Q1124">
        <v>50033</v>
      </c>
      <c r="R1124">
        <v>937</v>
      </c>
      <c r="S1124" t="b">
        <v>0</v>
      </c>
      <c r="T1124" t="s">
        <v>88</v>
      </c>
      <c r="U1124" t="b">
        <v>0</v>
      </c>
      <c r="V1124" t="s">
        <v>89</v>
      </c>
      <c r="W1124" s="1">
        <v>44512.175891203704</v>
      </c>
      <c r="X1124">
        <v>228</v>
      </c>
      <c r="Y1124">
        <v>46</v>
      </c>
      <c r="Z1124">
        <v>0</v>
      </c>
      <c r="AA1124">
        <v>46</v>
      </c>
      <c r="AB1124">
        <v>0</v>
      </c>
      <c r="AC1124">
        <v>28</v>
      </c>
      <c r="AD1124">
        <v>8</v>
      </c>
      <c r="AE1124">
        <v>0</v>
      </c>
      <c r="AF1124">
        <v>0</v>
      </c>
      <c r="AG1124">
        <v>0</v>
      </c>
      <c r="AH1124" t="s">
        <v>99</v>
      </c>
      <c r="AI1124" s="1">
        <v>44512.469189814816</v>
      </c>
      <c r="AJ1124">
        <v>709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8</v>
      </c>
      <c r="AQ1124">
        <v>0</v>
      </c>
      <c r="AR1124">
        <v>0</v>
      </c>
      <c r="AS1124">
        <v>0</v>
      </c>
      <c r="AT1124" t="s">
        <v>88</v>
      </c>
      <c r="AU1124" t="s">
        <v>88</v>
      </c>
      <c r="AV1124" t="s">
        <v>88</v>
      </c>
      <c r="AW1124" t="s">
        <v>88</v>
      </c>
      <c r="AX1124" t="s">
        <v>88</v>
      </c>
      <c r="AY1124" t="s">
        <v>88</v>
      </c>
      <c r="AZ1124" t="s">
        <v>88</v>
      </c>
      <c r="BA1124" t="s">
        <v>88</v>
      </c>
      <c r="BB1124" t="s">
        <v>88</v>
      </c>
      <c r="BC1124" t="s">
        <v>88</v>
      </c>
      <c r="BD1124" t="s">
        <v>88</v>
      </c>
      <c r="BE1124" t="s">
        <v>88</v>
      </c>
    </row>
    <row r="1125" spans="1:57">
      <c r="A1125" t="s">
        <v>2437</v>
      </c>
      <c r="B1125" t="s">
        <v>80</v>
      </c>
      <c r="C1125" t="s">
        <v>2438</v>
      </c>
      <c r="D1125" t="s">
        <v>82</v>
      </c>
      <c r="E1125" s="2" t="str">
        <f>HYPERLINK("capsilon://?command=openfolder&amp;siteaddress=FAM.docvelocity-na8.net&amp;folderid=FXEE61FC1A-6B28-1C78-2599-CBE40C5EDE3C","FX21116152")</f>
        <v>FX21116152</v>
      </c>
      <c r="F1125" t="s">
        <v>19</v>
      </c>
      <c r="G1125" t="s">
        <v>19</v>
      </c>
      <c r="H1125" t="s">
        <v>83</v>
      </c>
      <c r="I1125" t="s">
        <v>2439</v>
      </c>
      <c r="J1125">
        <v>74</v>
      </c>
      <c r="K1125" t="s">
        <v>85</v>
      </c>
      <c r="L1125" t="s">
        <v>86</v>
      </c>
      <c r="M1125" t="s">
        <v>87</v>
      </c>
      <c r="N1125">
        <v>2</v>
      </c>
      <c r="O1125" s="1">
        <v>44511.889965277776</v>
      </c>
      <c r="P1125" s="1">
        <v>44512.46534722222</v>
      </c>
      <c r="Q1125">
        <v>49002</v>
      </c>
      <c r="R1125">
        <v>711</v>
      </c>
      <c r="S1125" t="b">
        <v>0</v>
      </c>
      <c r="T1125" t="s">
        <v>88</v>
      </c>
      <c r="U1125" t="b">
        <v>0</v>
      </c>
      <c r="V1125" t="s">
        <v>393</v>
      </c>
      <c r="W1125" s="1">
        <v>44512.177349537036</v>
      </c>
      <c r="X1125">
        <v>327</v>
      </c>
      <c r="Y1125">
        <v>62</v>
      </c>
      <c r="Z1125">
        <v>0</v>
      </c>
      <c r="AA1125">
        <v>62</v>
      </c>
      <c r="AB1125">
        <v>0</v>
      </c>
      <c r="AC1125">
        <v>3</v>
      </c>
      <c r="AD1125">
        <v>12</v>
      </c>
      <c r="AE1125">
        <v>0</v>
      </c>
      <c r="AF1125">
        <v>0</v>
      </c>
      <c r="AG1125">
        <v>0</v>
      </c>
      <c r="AH1125" t="s">
        <v>1043</v>
      </c>
      <c r="AI1125" s="1">
        <v>44512.46534722222</v>
      </c>
      <c r="AJ1125">
        <v>342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12</v>
      </c>
      <c r="AQ1125">
        <v>0</v>
      </c>
      <c r="AR1125">
        <v>0</v>
      </c>
      <c r="AS1125">
        <v>0</v>
      </c>
      <c r="AT1125" t="s">
        <v>88</v>
      </c>
      <c r="AU1125" t="s">
        <v>88</v>
      </c>
      <c r="AV1125" t="s">
        <v>88</v>
      </c>
      <c r="AW1125" t="s">
        <v>88</v>
      </c>
      <c r="AX1125" t="s">
        <v>88</v>
      </c>
      <c r="AY1125" t="s">
        <v>88</v>
      </c>
      <c r="AZ1125" t="s">
        <v>88</v>
      </c>
      <c r="BA1125" t="s">
        <v>88</v>
      </c>
      <c r="BB1125" t="s">
        <v>88</v>
      </c>
      <c r="BC1125" t="s">
        <v>88</v>
      </c>
      <c r="BD1125" t="s">
        <v>88</v>
      </c>
      <c r="BE1125" t="s">
        <v>88</v>
      </c>
    </row>
    <row r="1126" spans="1:57">
      <c r="A1126" t="s">
        <v>2440</v>
      </c>
      <c r="B1126" t="s">
        <v>80</v>
      </c>
      <c r="C1126" t="s">
        <v>2441</v>
      </c>
      <c r="D1126" t="s">
        <v>82</v>
      </c>
      <c r="E1126" s="2" t="str">
        <f>HYPERLINK("capsilon://?command=openfolder&amp;siteaddress=FAM.docvelocity-na8.net&amp;folderid=FXC6E0B3D4-C72A-BD8B-0E0A-362568B03C5A","FX21115792")</f>
        <v>FX21115792</v>
      </c>
      <c r="F1126" t="s">
        <v>19</v>
      </c>
      <c r="G1126" t="s">
        <v>19</v>
      </c>
      <c r="H1126" t="s">
        <v>83</v>
      </c>
      <c r="I1126" t="s">
        <v>2442</v>
      </c>
      <c r="J1126">
        <v>112</v>
      </c>
      <c r="K1126" t="s">
        <v>85</v>
      </c>
      <c r="L1126" t="s">
        <v>86</v>
      </c>
      <c r="M1126" t="s">
        <v>87</v>
      </c>
      <c r="N1126">
        <v>1</v>
      </c>
      <c r="O1126" s="1">
        <v>44511.90730324074</v>
      </c>
      <c r="P1126" s="1">
        <v>44512.38</v>
      </c>
      <c r="Q1126">
        <v>39945</v>
      </c>
      <c r="R1126">
        <v>896</v>
      </c>
      <c r="S1126" t="b">
        <v>0</v>
      </c>
      <c r="T1126" t="s">
        <v>88</v>
      </c>
      <c r="U1126" t="b">
        <v>0</v>
      </c>
      <c r="V1126" t="s">
        <v>1964</v>
      </c>
      <c r="W1126" s="1">
        <v>44512.38</v>
      </c>
      <c r="X1126">
        <v>506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112</v>
      </c>
      <c r="AE1126">
        <v>100</v>
      </c>
      <c r="AF1126">
        <v>0</v>
      </c>
      <c r="AG1126">
        <v>5</v>
      </c>
      <c r="AH1126" t="s">
        <v>88</v>
      </c>
      <c r="AI1126" t="s">
        <v>88</v>
      </c>
      <c r="AJ1126" t="s">
        <v>88</v>
      </c>
      <c r="AK1126" t="s">
        <v>88</v>
      </c>
      <c r="AL1126" t="s">
        <v>88</v>
      </c>
      <c r="AM1126" t="s">
        <v>88</v>
      </c>
      <c r="AN1126" t="s">
        <v>88</v>
      </c>
      <c r="AO1126" t="s">
        <v>88</v>
      </c>
      <c r="AP1126" t="s">
        <v>88</v>
      </c>
      <c r="AQ1126" t="s">
        <v>88</v>
      </c>
      <c r="AR1126" t="s">
        <v>88</v>
      </c>
      <c r="AS1126" t="s">
        <v>88</v>
      </c>
      <c r="AT1126" t="s">
        <v>88</v>
      </c>
      <c r="AU1126" t="s">
        <v>88</v>
      </c>
      <c r="AV1126" t="s">
        <v>88</v>
      </c>
      <c r="AW1126" t="s">
        <v>88</v>
      </c>
      <c r="AX1126" t="s">
        <v>88</v>
      </c>
      <c r="AY1126" t="s">
        <v>88</v>
      </c>
      <c r="AZ1126" t="s">
        <v>88</v>
      </c>
      <c r="BA1126" t="s">
        <v>88</v>
      </c>
      <c r="BB1126" t="s">
        <v>88</v>
      </c>
      <c r="BC1126" t="s">
        <v>88</v>
      </c>
      <c r="BD1126" t="s">
        <v>88</v>
      </c>
      <c r="BE1126" t="s">
        <v>88</v>
      </c>
    </row>
    <row r="1127" spans="1:57">
      <c r="A1127" t="s">
        <v>2443</v>
      </c>
      <c r="B1127" t="s">
        <v>80</v>
      </c>
      <c r="C1127" t="s">
        <v>2444</v>
      </c>
      <c r="D1127" t="s">
        <v>82</v>
      </c>
      <c r="E1127" s="2" t="str">
        <f>HYPERLINK("capsilon://?command=openfolder&amp;siteaddress=FAM.docvelocity-na8.net&amp;folderid=FX88C97CAB-A138-8F0B-3ED9-8EB0CB563258","FX2111314")</f>
        <v>FX2111314</v>
      </c>
      <c r="F1127" t="s">
        <v>19</v>
      </c>
      <c r="G1127" t="s">
        <v>19</v>
      </c>
      <c r="H1127" t="s">
        <v>83</v>
      </c>
      <c r="I1127" t="s">
        <v>2445</v>
      </c>
      <c r="J1127">
        <v>114</v>
      </c>
      <c r="K1127" t="s">
        <v>85</v>
      </c>
      <c r="L1127" t="s">
        <v>86</v>
      </c>
      <c r="M1127" t="s">
        <v>87</v>
      </c>
      <c r="N1127">
        <v>2</v>
      </c>
      <c r="O1127" s="1">
        <v>44501.776307870372</v>
      </c>
      <c r="P1127" s="1">
        <v>44502.308518518519</v>
      </c>
      <c r="Q1127">
        <v>44114</v>
      </c>
      <c r="R1127">
        <v>1869</v>
      </c>
      <c r="S1127" t="b">
        <v>0</v>
      </c>
      <c r="T1127" t="s">
        <v>88</v>
      </c>
      <c r="U1127" t="b">
        <v>0</v>
      </c>
      <c r="V1127" t="s">
        <v>218</v>
      </c>
      <c r="W1127" s="1">
        <v>44501.787175925929</v>
      </c>
      <c r="X1127">
        <v>869</v>
      </c>
      <c r="Y1127">
        <v>113</v>
      </c>
      <c r="Z1127">
        <v>0</v>
      </c>
      <c r="AA1127">
        <v>113</v>
      </c>
      <c r="AB1127">
        <v>0</v>
      </c>
      <c r="AC1127">
        <v>54</v>
      </c>
      <c r="AD1127">
        <v>1</v>
      </c>
      <c r="AE1127">
        <v>0</v>
      </c>
      <c r="AF1127">
        <v>0</v>
      </c>
      <c r="AG1127">
        <v>0</v>
      </c>
      <c r="AH1127" t="s">
        <v>99</v>
      </c>
      <c r="AI1127" s="1">
        <v>44502.308518518519</v>
      </c>
      <c r="AJ1127">
        <v>994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 t="s">
        <v>88</v>
      </c>
      <c r="AU1127" t="s">
        <v>88</v>
      </c>
      <c r="AV1127" t="s">
        <v>88</v>
      </c>
      <c r="AW1127" t="s">
        <v>88</v>
      </c>
      <c r="AX1127" t="s">
        <v>88</v>
      </c>
      <c r="AY1127" t="s">
        <v>88</v>
      </c>
      <c r="AZ1127" t="s">
        <v>88</v>
      </c>
      <c r="BA1127" t="s">
        <v>88</v>
      </c>
      <c r="BB1127" t="s">
        <v>88</v>
      </c>
      <c r="BC1127" t="s">
        <v>88</v>
      </c>
      <c r="BD1127" t="s">
        <v>88</v>
      </c>
      <c r="BE1127" t="s">
        <v>88</v>
      </c>
    </row>
    <row r="1128" spans="1:57">
      <c r="A1128" t="s">
        <v>2446</v>
      </c>
      <c r="B1128" t="s">
        <v>80</v>
      </c>
      <c r="C1128" t="s">
        <v>2447</v>
      </c>
      <c r="D1128" t="s">
        <v>82</v>
      </c>
      <c r="E1128" s="2" t="str">
        <f>HYPERLINK("capsilon://?command=openfolder&amp;siteaddress=FAM.docvelocity-na8.net&amp;folderid=FX11E11161-AE01-86B9-28BC-ED00735C54E0","FX21115872")</f>
        <v>FX21115872</v>
      </c>
      <c r="F1128" t="s">
        <v>19</v>
      </c>
      <c r="G1128" t="s">
        <v>19</v>
      </c>
      <c r="H1128" t="s">
        <v>83</v>
      </c>
      <c r="I1128" t="s">
        <v>2448</v>
      </c>
      <c r="J1128">
        <v>250</v>
      </c>
      <c r="K1128" t="s">
        <v>85</v>
      </c>
      <c r="L1128" t="s">
        <v>86</v>
      </c>
      <c r="M1128" t="s">
        <v>87</v>
      </c>
      <c r="N1128">
        <v>1</v>
      </c>
      <c r="O1128" s="1">
        <v>44511.947152777779</v>
      </c>
      <c r="P1128" s="1">
        <v>44512.450682870367</v>
      </c>
      <c r="Q1128">
        <v>40574</v>
      </c>
      <c r="R1128">
        <v>2931</v>
      </c>
      <c r="S1128" t="b">
        <v>0</v>
      </c>
      <c r="T1128" t="s">
        <v>88</v>
      </c>
      <c r="U1128" t="b">
        <v>0</v>
      </c>
      <c r="V1128" t="s">
        <v>190</v>
      </c>
      <c r="W1128" s="1">
        <v>44512.450682870367</v>
      </c>
      <c r="X1128">
        <v>1610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250</v>
      </c>
      <c r="AE1128">
        <v>0</v>
      </c>
      <c r="AF1128">
        <v>0</v>
      </c>
      <c r="AG1128">
        <v>12</v>
      </c>
      <c r="AH1128" t="s">
        <v>88</v>
      </c>
      <c r="AI1128" t="s">
        <v>88</v>
      </c>
      <c r="AJ1128" t="s">
        <v>88</v>
      </c>
      <c r="AK1128" t="s">
        <v>88</v>
      </c>
      <c r="AL1128" t="s">
        <v>88</v>
      </c>
      <c r="AM1128" t="s">
        <v>88</v>
      </c>
      <c r="AN1128" t="s">
        <v>88</v>
      </c>
      <c r="AO1128" t="s">
        <v>88</v>
      </c>
      <c r="AP1128" t="s">
        <v>88</v>
      </c>
      <c r="AQ1128" t="s">
        <v>88</v>
      </c>
      <c r="AR1128" t="s">
        <v>88</v>
      </c>
      <c r="AS1128" t="s">
        <v>88</v>
      </c>
      <c r="AT1128" t="s">
        <v>88</v>
      </c>
      <c r="AU1128" t="s">
        <v>88</v>
      </c>
      <c r="AV1128" t="s">
        <v>88</v>
      </c>
      <c r="AW1128" t="s">
        <v>88</v>
      </c>
      <c r="AX1128" t="s">
        <v>88</v>
      </c>
      <c r="AY1128" t="s">
        <v>88</v>
      </c>
      <c r="AZ1128" t="s">
        <v>88</v>
      </c>
      <c r="BA1128" t="s">
        <v>88</v>
      </c>
      <c r="BB1128" t="s">
        <v>88</v>
      </c>
      <c r="BC1128" t="s">
        <v>88</v>
      </c>
      <c r="BD1128" t="s">
        <v>88</v>
      </c>
      <c r="BE1128" t="s">
        <v>88</v>
      </c>
    </row>
    <row r="1129" spans="1:57">
      <c r="A1129" t="s">
        <v>2449</v>
      </c>
      <c r="B1129" t="s">
        <v>80</v>
      </c>
      <c r="C1129" t="s">
        <v>2450</v>
      </c>
      <c r="D1129" t="s">
        <v>82</v>
      </c>
      <c r="E1129" s="2" t="str">
        <f>HYPERLINK("capsilon://?command=openfolder&amp;siteaddress=FAM.docvelocity-na8.net&amp;folderid=FX85069BF5-81ED-A6CF-88B3-87417919730B","FX21114091")</f>
        <v>FX21114091</v>
      </c>
      <c r="F1129" t="s">
        <v>19</v>
      </c>
      <c r="G1129" t="s">
        <v>19</v>
      </c>
      <c r="H1129" t="s">
        <v>83</v>
      </c>
      <c r="I1129" t="s">
        <v>2451</v>
      </c>
      <c r="J1129">
        <v>95</v>
      </c>
      <c r="K1129" t="s">
        <v>85</v>
      </c>
      <c r="L1129" t="s">
        <v>86</v>
      </c>
      <c r="M1129" t="s">
        <v>87</v>
      </c>
      <c r="N1129">
        <v>1</v>
      </c>
      <c r="O1129" s="1">
        <v>44511.947650462964</v>
      </c>
      <c r="P1129" s="1">
        <v>44512.453668981485</v>
      </c>
      <c r="Q1129">
        <v>43110</v>
      </c>
      <c r="R1129">
        <v>610</v>
      </c>
      <c r="S1129" t="b">
        <v>0</v>
      </c>
      <c r="T1129" t="s">
        <v>88</v>
      </c>
      <c r="U1129" t="b">
        <v>0</v>
      </c>
      <c r="V1129" t="s">
        <v>190</v>
      </c>
      <c r="W1129" s="1">
        <v>44512.453668981485</v>
      </c>
      <c r="X1129">
        <v>257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95</v>
      </c>
      <c r="AE1129">
        <v>83</v>
      </c>
      <c r="AF1129">
        <v>0</v>
      </c>
      <c r="AG1129">
        <v>3</v>
      </c>
      <c r="AH1129" t="s">
        <v>88</v>
      </c>
      <c r="AI1129" t="s">
        <v>88</v>
      </c>
      <c r="AJ1129" t="s">
        <v>88</v>
      </c>
      <c r="AK1129" t="s">
        <v>88</v>
      </c>
      <c r="AL1129" t="s">
        <v>88</v>
      </c>
      <c r="AM1129" t="s">
        <v>88</v>
      </c>
      <c r="AN1129" t="s">
        <v>88</v>
      </c>
      <c r="AO1129" t="s">
        <v>88</v>
      </c>
      <c r="AP1129" t="s">
        <v>88</v>
      </c>
      <c r="AQ1129" t="s">
        <v>88</v>
      </c>
      <c r="AR1129" t="s">
        <v>88</v>
      </c>
      <c r="AS1129" t="s">
        <v>88</v>
      </c>
      <c r="AT1129" t="s">
        <v>88</v>
      </c>
      <c r="AU1129" t="s">
        <v>88</v>
      </c>
      <c r="AV1129" t="s">
        <v>88</v>
      </c>
      <c r="AW1129" t="s">
        <v>88</v>
      </c>
      <c r="AX1129" t="s">
        <v>88</v>
      </c>
      <c r="AY1129" t="s">
        <v>88</v>
      </c>
      <c r="AZ1129" t="s">
        <v>88</v>
      </c>
      <c r="BA1129" t="s">
        <v>88</v>
      </c>
      <c r="BB1129" t="s">
        <v>88</v>
      </c>
      <c r="BC1129" t="s">
        <v>88</v>
      </c>
      <c r="BD1129" t="s">
        <v>88</v>
      </c>
      <c r="BE1129" t="s">
        <v>88</v>
      </c>
    </row>
    <row r="1130" spans="1:57">
      <c r="A1130" t="s">
        <v>2452</v>
      </c>
      <c r="B1130" t="s">
        <v>80</v>
      </c>
      <c r="C1130" t="s">
        <v>2320</v>
      </c>
      <c r="D1130" t="s">
        <v>82</v>
      </c>
      <c r="E1130" s="2" t="str">
        <f>HYPERLINK("capsilon://?command=openfolder&amp;siteaddress=FAM.docvelocity-na8.net&amp;folderid=FX0ED7E4A7-DAE0-6DF1-0FCA-BC2CE9B9C965","FX21113795")</f>
        <v>FX21113795</v>
      </c>
      <c r="F1130" t="s">
        <v>19</v>
      </c>
      <c r="G1130" t="s">
        <v>19</v>
      </c>
      <c r="H1130" t="s">
        <v>83</v>
      </c>
      <c r="I1130" t="s">
        <v>2453</v>
      </c>
      <c r="J1130">
        <v>64</v>
      </c>
      <c r="K1130" t="s">
        <v>85</v>
      </c>
      <c r="L1130" t="s">
        <v>86</v>
      </c>
      <c r="M1130" t="s">
        <v>87</v>
      </c>
      <c r="N1130">
        <v>2</v>
      </c>
      <c r="O1130" s="1">
        <v>44511.947905092595</v>
      </c>
      <c r="P1130" s="1">
        <v>44512.482256944444</v>
      </c>
      <c r="Q1130">
        <v>45199</v>
      </c>
      <c r="R1130">
        <v>969</v>
      </c>
      <c r="S1130" t="b">
        <v>0</v>
      </c>
      <c r="T1130" t="s">
        <v>88</v>
      </c>
      <c r="U1130" t="b">
        <v>0</v>
      </c>
      <c r="V1130" t="s">
        <v>89</v>
      </c>
      <c r="W1130" s="1">
        <v>44512.179594907408</v>
      </c>
      <c r="X1130">
        <v>202</v>
      </c>
      <c r="Y1130">
        <v>54</v>
      </c>
      <c r="Z1130">
        <v>0</v>
      </c>
      <c r="AA1130">
        <v>54</v>
      </c>
      <c r="AB1130">
        <v>0</v>
      </c>
      <c r="AC1130">
        <v>2</v>
      </c>
      <c r="AD1130">
        <v>10</v>
      </c>
      <c r="AE1130">
        <v>0</v>
      </c>
      <c r="AF1130">
        <v>0</v>
      </c>
      <c r="AG1130">
        <v>0</v>
      </c>
      <c r="AH1130" t="s">
        <v>90</v>
      </c>
      <c r="AI1130" s="1">
        <v>44512.482256944444</v>
      </c>
      <c r="AJ1130">
        <v>767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10</v>
      </c>
      <c r="AQ1130">
        <v>0</v>
      </c>
      <c r="AR1130">
        <v>0</v>
      </c>
      <c r="AS1130">
        <v>0</v>
      </c>
      <c r="AT1130" t="s">
        <v>88</v>
      </c>
      <c r="AU1130" t="s">
        <v>88</v>
      </c>
      <c r="AV1130" t="s">
        <v>88</v>
      </c>
      <c r="AW1130" t="s">
        <v>88</v>
      </c>
      <c r="AX1130" t="s">
        <v>88</v>
      </c>
      <c r="AY1130" t="s">
        <v>88</v>
      </c>
      <c r="AZ1130" t="s">
        <v>88</v>
      </c>
      <c r="BA1130" t="s">
        <v>88</v>
      </c>
      <c r="BB1130" t="s">
        <v>88</v>
      </c>
      <c r="BC1130" t="s">
        <v>88</v>
      </c>
      <c r="BD1130" t="s">
        <v>88</v>
      </c>
      <c r="BE1130" t="s">
        <v>88</v>
      </c>
    </row>
    <row r="1131" spans="1:57">
      <c r="A1131" t="s">
        <v>2454</v>
      </c>
      <c r="B1131" t="s">
        <v>80</v>
      </c>
      <c r="C1131" t="s">
        <v>2455</v>
      </c>
      <c r="D1131" t="s">
        <v>82</v>
      </c>
      <c r="E1131" s="2" t="str">
        <f>HYPERLINK("capsilon://?command=openfolder&amp;siteaddress=FAM.docvelocity-na8.net&amp;folderid=FX0174E355-693B-7BAE-08DC-64C19D489ED1","FX21116006")</f>
        <v>FX21116006</v>
      </c>
      <c r="F1131" t="s">
        <v>19</v>
      </c>
      <c r="G1131" t="s">
        <v>19</v>
      </c>
      <c r="H1131" t="s">
        <v>83</v>
      </c>
      <c r="I1131" t="s">
        <v>2456</v>
      </c>
      <c r="J1131">
        <v>38</v>
      </c>
      <c r="K1131" t="s">
        <v>85</v>
      </c>
      <c r="L1131" t="s">
        <v>86</v>
      </c>
      <c r="M1131" t="s">
        <v>87</v>
      </c>
      <c r="N1131">
        <v>2</v>
      </c>
      <c r="O1131" s="1">
        <v>44511.9612037037</v>
      </c>
      <c r="P1131" s="1">
        <v>44512.485266203701</v>
      </c>
      <c r="Q1131">
        <v>44211</v>
      </c>
      <c r="R1131">
        <v>1068</v>
      </c>
      <c r="S1131" t="b">
        <v>0</v>
      </c>
      <c r="T1131" t="s">
        <v>88</v>
      </c>
      <c r="U1131" t="b">
        <v>0</v>
      </c>
      <c r="V1131" t="s">
        <v>89</v>
      </c>
      <c r="W1131" s="1">
        <v>44512.183287037034</v>
      </c>
      <c r="X1131">
        <v>318</v>
      </c>
      <c r="Y1131">
        <v>37</v>
      </c>
      <c r="Z1131">
        <v>0</v>
      </c>
      <c r="AA1131">
        <v>37</v>
      </c>
      <c r="AB1131">
        <v>0</v>
      </c>
      <c r="AC1131">
        <v>30</v>
      </c>
      <c r="AD1131">
        <v>1</v>
      </c>
      <c r="AE1131">
        <v>0</v>
      </c>
      <c r="AF1131">
        <v>0</v>
      </c>
      <c r="AG1131">
        <v>0</v>
      </c>
      <c r="AH1131" t="s">
        <v>99</v>
      </c>
      <c r="AI1131" s="1">
        <v>44512.485266203701</v>
      </c>
      <c r="AJ1131">
        <v>750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 t="s">
        <v>88</v>
      </c>
      <c r="AU1131" t="s">
        <v>88</v>
      </c>
      <c r="AV1131" t="s">
        <v>88</v>
      </c>
      <c r="AW1131" t="s">
        <v>88</v>
      </c>
      <c r="AX1131" t="s">
        <v>88</v>
      </c>
      <c r="AY1131" t="s">
        <v>88</v>
      </c>
      <c r="AZ1131" t="s">
        <v>88</v>
      </c>
      <c r="BA1131" t="s">
        <v>88</v>
      </c>
      <c r="BB1131" t="s">
        <v>88</v>
      </c>
      <c r="BC1131" t="s">
        <v>88</v>
      </c>
      <c r="BD1131" t="s">
        <v>88</v>
      </c>
      <c r="BE1131" t="s">
        <v>88</v>
      </c>
    </row>
    <row r="1132" spans="1:57">
      <c r="A1132" t="s">
        <v>2457</v>
      </c>
      <c r="B1132" t="s">
        <v>80</v>
      </c>
      <c r="C1132" t="s">
        <v>2458</v>
      </c>
      <c r="D1132" t="s">
        <v>82</v>
      </c>
      <c r="E1132" s="2" t="str">
        <f>HYPERLINK("capsilon://?command=openfolder&amp;siteaddress=FAM.docvelocity-na8.net&amp;folderid=FX9F498586-2F2C-6956-884C-1253C9C854D0","FX211013583")</f>
        <v>FX211013583</v>
      </c>
      <c r="F1132" t="s">
        <v>19</v>
      </c>
      <c r="G1132" t="s">
        <v>19</v>
      </c>
      <c r="H1132" t="s">
        <v>83</v>
      </c>
      <c r="I1132" t="s">
        <v>2459</v>
      </c>
      <c r="J1132">
        <v>57</v>
      </c>
      <c r="K1132" t="s">
        <v>85</v>
      </c>
      <c r="L1132" t="s">
        <v>86</v>
      </c>
      <c r="M1132" t="s">
        <v>87</v>
      </c>
      <c r="N1132">
        <v>2</v>
      </c>
      <c r="O1132" s="1">
        <v>44501.778449074074</v>
      </c>
      <c r="P1132" s="1">
        <v>44502.323738425926</v>
      </c>
      <c r="Q1132">
        <v>46066</v>
      </c>
      <c r="R1132">
        <v>1047</v>
      </c>
      <c r="S1132" t="b">
        <v>0</v>
      </c>
      <c r="T1132" t="s">
        <v>88</v>
      </c>
      <c r="U1132" t="b">
        <v>0</v>
      </c>
      <c r="V1132" t="s">
        <v>218</v>
      </c>
      <c r="W1132" s="1">
        <v>44501.79105324074</v>
      </c>
      <c r="X1132">
        <v>334</v>
      </c>
      <c r="Y1132">
        <v>48</v>
      </c>
      <c r="Z1132">
        <v>0</v>
      </c>
      <c r="AA1132">
        <v>48</v>
      </c>
      <c r="AB1132">
        <v>0</v>
      </c>
      <c r="AC1132">
        <v>33</v>
      </c>
      <c r="AD1132">
        <v>9</v>
      </c>
      <c r="AE1132">
        <v>0</v>
      </c>
      <c r="AF1132">
        <v>0</v>
      </c>
      <c r="AG1132">
        <v>0</v>
      </c>
      <c r="AH1132" t="s">
        <v>106</v>
      </c>
      <c r="AI1132" s="1">
        <v>44502.323738425926</v>
      </c>
      <c r="AJ1132">
        <v>704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9</v>
      </c>
      <c r="AQ1132">
        <v>0</v>
      </c>
      <c r="AR1132">
        <v>0</v>
      </c>
      <c r="AS1132">
        <v>0</v>
      </c>
      <c r="AT1132" t="s">
        <v>88</v>
      </c>
      <c r="AU1132" t="s">
        <v>88</v>
      </c>
      <c r="AV1132" t="s">
        <v>88</v>
      </c>
      <c r="AW1132" t="s">
        <v>88</v>
      </c>
      <c r="AX1132" t="s">
        <v>88</v>
      </c>
      <c r="AY1132" t="s">
        <v>88</v>
      </c>
      <c r="AZ1132" t="s">
        <v>88</v>
      </c>
      <c r="BA1132" t="s">
        <v>88</v>
      </c>
      <c r="BB1132" t="s">
        <v>88</v>
      </c>
      <c r="BC1132" t="s">
        <v>88</v>
      </c>
      <c r="BD1132" t="s">
        <v>88</v>
      </c>
      <c r="BE1132" t="s">
        <v>88</v>
      </c>
    </row>
    <row r="1133" spans="1:57">
      <c r="A1133" t="s">
        <v>2460</v>
      </c>
      <c r="B1133" t="s">
        <v>80</v>
      </c>
      <c r="C1133" t="s">
        <v>2458</v>
      </c>
      <c r="D1133" t="s">
        <v>82</v>
      </c>
      <c r="E1133" s="2" t="str">
        <f>HYPERLINK("capsilon://?command=openfolder&amp;siteaddress=FAM.docvelocity-na8.net&amp;folderid=FX9F498586-2F2C-6956-884C-1253C9C854D0","FX211013583")</f>
        <v>FX211013583</v>
      </c>
      <c r="F1133" t="s">
        <v>19</v>
      </c>
      <c r="G1133" t="s">
        <v>19</v>
      </c>
      <c r="H1133" t="s">
        <v>83</v>
      </c>
      <c r="I1133" t="s">
        <v>2461</v>
      </c>
      <c r="J1133">
        <v>57</v>
      </c>
      <c r="K1133" t="s">
        <v>85</v>
      </c>
      <c r="L1133" t="s">
        <v>86</v>
      </c>
      <c r="M1133" t="s">
        <v>87</v>
      </c>
      <c r="N1133">
        <v>1</v>
      </c>
      <c r="O1133" s="1">
        <v>44501.778564814813</v>
      </c>
      <c r="P1133" s="1">
        <v>44501.792731481481</v>
      </c>
      <c r="Q1133">
        <v>1076</v>
      </c>
      <c r="R1133">
        <v>148</v>
      </c>
      <c r="S1133" t="b">
        <v>0</v>
      </c>
      <c r="T1133" t="s">
        <v>88</v>
      </c>
      <c r="U1133" t="b">
        <v>0</v>
      </c>
      <c r="V1133" t="s">
        <v>606</v>
      </c>
      <c r="W1133" s="1">
        <v>44501.792731481481</v>
      </c>
      <c r="X1133">
        <v>148</v>
      </c>
      <c r="Y1133">
        <v>48</v>
      </c>
      <c r="Z1133">
        <v>0</v>
      </c>
      <c r="AA1133">
        <v>48</v>
      </c>
      <c r="AB1133">
        <v>0</v>
      </c>
      <c r="AC1133">
        <v>32</v>
      </c>
      <c r="AD1133">
        <v>9</v>
      </c>
      <c r="AE1133">
        <v>0</v>
      </c>
      <c r="AF1133">
        <v>0</v>
      </c>
      <c r="AG1133">
        <v>0</v>
      </c>
      <c r="AH1133" t="s">
        <v>88</v>
      </c>
      <c r="AI1133" t="s">
        <v>88</v>
      </c>
      <c r="AJ1133" t="s">
        <v>88</v>
      </c>
      <c r="AK1133" t="s">
        <v>88</v>
      </c>
      <c r="AL1133" t="s">
        <v>88</v>
      </c>
      <c r="AM1133" t="s">
        <v>88</v>
      </c>
      <c r="AN1133" t="s">
        <v>88</v>
      </c>
      <c r="AO1133" t="s">
        <v>88</v>
      </c>
      <c r="AP1133" t="s">
        <v>88</v>
      </c>
      <c r="AQ1133" t="s">
        <v>88</v>
      </c>
      <c r="AR1133" t="s">
        <v>88</v>
      </c>
      <c r="AS1133" t="s">
        <v>88</v>
      </c>
      <c r="AT1133" t="s">
        <v>88</v>
      </c>
      <c r="AU1133" t="s">
        <v>88</v>
      </c>
      <c r="AV1133" t="s">
        <v>88</v>
      </c>
      <c r="AW1133" t="s">
        <v>88</v>
      </c>
      <c r="AX1133" t="s">
        <v>88</v>
      </c>
      <c r="AY1133" t="s">
        <v>88</v>
      </c>
      <c r="AZ1133" t="s">
        <v>88</v>
      </c>
      <c r="BA1133" t="s">
        <v>88</v>
      </c>
      <c r="BB1133" t="s">
        <v>88</v>
      </c>
      <c r="BC1133" t="s">
        <v>88</v>
      </c>
      <c r="BD1133" t="s">
        <v>88</v>
      </c>
      <c r="BE1133" t="s">
        <v>88</v>
      </c>
    </row>
    <row r="1134" spans="1:57">
      <c r="A1134" t="s">
        <v>2462</v>
      </c>
      <c r="B1134" t="s">
        <v>80</v>
      </c>
      <c r="C1134" t="s">
        <v>2458</v>
      </c>
      <c r="D1134" t="s">
        <v>82</v>
      </c>
      <c r="E1134" s="2" t="str">
        <f>HYPERLINK("capsilon://?command=openfolder&amp;siteaddress=FAM.docvelocity-na8.net&amp;folderid=FX9F498586-2F2C-6956-884C-1253C9C854D0","FX211013583")</f>
        <v>FX211013583</v>
      </c>
      <c r="F1134" t="s">
        <v>19</v>
      </c>
      <c r="G1134" t="s">
        <v>19</v>
      </c>
      <c r="H1134" t="s">
        <v>83</v>
      </c>
      <c r="I1134" t="s">
        <v>2463</v>
      </c>
      <c r="J1134">
        <v>26</v>
      </c>
      <c r="K1134" t="s">
        <v>85</v>
      </c>
      <c r="L1134" t="s">
        <v>86</v>
      </c>
      <c r="M1134" t="s">
        <v>87</v>
      </c>
      <c r="N1134">
        <v>2</v>
      </c>
      <c r="O1134" s="1">
        <v>44501.778819444444</v>
      </c>
      <c r="P1134" s="1">
        <v>44502.331550925926</v>
      </c>
      <c r="Q1134">
        <v>46203</v>
      </c>
      <c r="R1134">
        <v>1553</v>
      </c>
      <c r="S1134" t="b">
        <v>0</v>
      </c>
      <c r="T1134" t="s">
        <v>88</v>
      </c>
      <c r="U1134" t="b">
        <v>0</v>
      </c>
      <c r="V1134" t="s">
        <v>218</v>
      </c>
      <c r="W1134" s="1">
        <v>44501.801238425927</v>
      </c>
      <c r="X1134">
        <v>879</v>
      </c>
      <c r="Y1134">
        <v>21</v>
      </c>
      <c r="Z1134">
        <v>0</v>
      </c>
      <c r="AA1134">
        <v>21</v>
      </c>
      <c r="AB1134">
        <v>0</v>
      </c>
      <c r="AC1134">
        <v>21</v>
      </c>
      <c r="AD1134">
        <v>5</v>
      </c>
      <c r="AE1134">
        <v>0</v>
      </c>
      <c r="AF1134">
        <v>0</v>
      </c>
      <c r="AG1134">
        <v>0</v>
      </c>
      <c r="AH1134" t="s">
        <v>106</v>
      </c>
      <c r="AI1134" s="1">
        <v>44502.331550925926</v>
      </c>
      <c r="AJ1134">
        <v>674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5</v>
      </c>
      <c r="AQ1134">
        <v>0</v>
      </c>
      <c r="AR1134">
        <v>0</v>
      </c>
      <c r="AS1134">
        <v>0</v>
      </c>
      <c r="AT1134" t="s">
        <v>88</v>
      </c>
      <c r="AU1134" t="s">
        <v>88</v>
      </c>
      <c r="AV1134" t="s">
        <v>88</v>
      </c>
      <c r="AW1134" t="s">
        <v>88</v>
      </c>
      <c r="AX1134" t="s">
        <v>88</v>
      </c>
      <c r="AY1134" t="s">
        <v>88</v>
      </c>
      <c r="AZ1134" t="s">
        <v>88</v>
      </c>
      <c r="BA1134" t="s">
        <v>88</v>
      </c>
      <c r="BB1134" t="s">
        <v>88</v>
      </c>
      <c r="BC1134" t="s">
        <v>88</v>
      </c>
      <c r="BD1134" t="s">
        <v>88</v>
      </c>
      <c r="BE1134" t="s">
        <v>88</v>
      </c>
    </row>
    <row r="1135" spans="1:57">
      <c r="A1135" t="s">
        <v>2464</v>
      </c>
      <c r="B1135" t="s">
        <v>80</v>
      </c>
      <c r="C1135" t="s">
        <v>2065</v>
      </c>
      <c r="D1135" t="s">
        <v>82</v>
      </c>
      <c r="E1135" s="2" t="str">
        <f>HYPERLINK("capsilon://?command=openfolder&amp;siteaddress=FAM.docvelocity-na8.net&amp;folderid=FXFB534988-8894-D60A-CCCC-52A4F7AF6500","FX21115027")</f>
        <v>FX21115027</v>
      </c>
      <c r="F1135" t="s">
        <v>19</v>
      </c>
      <c r="G1135" t="s">
        <v>19</v>
      </c>
      <c r="H1135" t="s">
        <v>83</v>
      </c>
      <c r="I1135" t="s">
        <v>2465</v>
      </c>
      <c r="J1135">
        <v>62</v>
      </c>
      <c r="K1135" t="s">
        <v>85</v>
      </c>
      <c r="L1135" t="s">
        <v>86</v>
      </c>
      <c r="M1135" t="s">
        <v>87</v>
      </c>
      <c r="N1135">
        <v>1</v>
      </c>
      <c r="O1135" s="1">
        <v>44512.010474537034</v>
      </c>
      <c r="P1135" s="1">
        <v>44512.455347222225</v>
      </c>
      <c r="Q1135">
        <v>38101</v>
      </c>
      <c r="R1135">
        <v>336</v>
      </c>
      <c r="S1135" t="b">
        <v>0</v>
      </c>
      <c r="T1135" t="s">
        <v>88</v>
      </c>
      <c r="U1135" t="b">
        <v>0</v>
      </c>
      <c r="V1135" t="s">
        <v>190</v>
      </c>
      <c r="W1135" s="1">
        <v>44512.455347222225</v>
      </c>
      <c r="X1135">
        <v>144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62</v>
      </c>
      <c r="AE1135">
        <v>57</v>
      </c>
      <c r="AF1135">
        <v>0</v>
      </c>
      <c r="AG1135">
        <v>2</v>
      </c>
      <c r="AH1135" t="s">
        <v>88</v>
      </c>
      <c r="AI1135" t="s">
        <v>88</v>
      </c>
      <c r="AJ1135" t="s">
        <v>88</v>
      </c>
      <c r="AK1135" t="s">
        <v>88</v>
      </c>
      <c r="AL1135" t="s">
        <v>88</v>
      </c>
      <c r="AM1135" t="s">
        <v>88</v>
      </c>
      <c r="AN1135" t="s">
        <v>88</v>
      </c>
      <c r="AO1135" t="s">
        <v>88</v>
      </c>
      <c r="AP1135" t="s">
        <v>88</v>
      </c>
      <c r="AQ1135" t="s">
        <v>88</v>
      </c>
      <c r="AR1135" t="s">
        <v>88</v>
      </c>
      <c r="AS1135" t="s">
        <v>88</v>
      </c>
      <c r="AT1135" t="s">
        <v>88</v>
      </c>
      <c r="AU1135" t="s">
        <v>88</v>
      </c>
      <c r="AV1135" t="s">
        <v>88</v>
      </c>
      <c r="AW1135" t="s">
        <v>88</v>
      </c>
      <c r="AX1135" t="s">
        <v>88</v>
      </c>
      <c r="AY1135" t="s">
        <v>88</v>
      </c>
      <c r="AZ1135" t="s">
        <v>88</v>
      </c>
      <c r="BA1135" t="s">
        <v>88</v>
      </c>
      <c r="BB1135" t="s">
        <v>88</v>
      </c>
      <c r="BC1135" t="s">
        <v>88</v>
      </c>
      <c r="BD1135" t="s">
        <v>88</v>
      </c>
      <c r="BE1135" t="s">
        <v>88</v>
      </c>
    </row>
    <row r="1136" spans="1:57">
      <c r="A1136" t="s">
        <v>2466</v>
      </c>
      <c r="B1136" t="s">
        <v>80</v>
      </c>
      <c r="C1136" t="s">
        <v>2467</v>
      </c>
      <c r="D1136" t="s">
        <v>82</v>
      </c>
      <c r="E1136" s="2" t="str">
        <f>HYPERLINK("capsilon://?command=openfolder&amp;siteaddress=FAM.docvelocity-na8.net&amp;folderid=FXE8F3A643-8AFE-4228-04A4-75B3D1A8A34D","FX21116339")</f>
        <v>FX21116339</v>
      </c>
      <c r="F1136" t="s">
        <v>19</v>
      </c>
      <c r="G1136" t="s">
        <v>19</v>
      </c>
      <c r="H1136" t="s">
        <v>83</v>
      </c>
      <c r="I1136" t="s">
        <v>2468</v>
      </c>
      <c r="J1136">
        <v>250</v>
      </c>
      <c r="K1136" t="s">
        <v>85</v>
      </c>
      <c r="L1136" t="s">
        <v>86</v>
      </c>
      <c r="M1136" t="s">
        <v>87</v>
      </c>
      <c r="N1136">
        <v>1</v>
      </c>
      <c r="O1136" s="1">
        <v>44512.051469907405</v>
      </c>
      <c r="P1136" s="1">
        <v>44512.469050925924</v>
      </c>
      <c r="Q1136">
        <v>34818</v>
      </c>
      <c r="R1136">
        <v>1261</v>
      </c>
      <c r="S1136" t="b">
        <v>0</v>
      </c>
      <c r="T1136" t="s">
        <v>88</v>
      </c>
      <c r="U1136" t="b">
        <v>0</v>
      </c>
      <c r="V1136" t="s">
        <v>190</v>
      </c>
      <c r="W1136" s="1">
        <v>44512.469050925924</v>
      </c>
      <c r="X1136">
        <v>1130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250</v>
      </c>
      <c r="AE1136">
        <v>231</v>
      </c>
      <c r="AF1136">
        <v>0</v>
      </c>
      <c r="AG1136">
        <v>10</v>
      </c>
      <c r="AH1136" t="s">
        <v>88</v>
      </c>
      <c r="AI1136" t="s">
        <v>88</v>
      </c>
      <c r="AJ1136" t="s">
        <v>88</v>
      </c>
      <c r="AK1136" t="s">
        <v>88</v>
      </c>
      <c r="AL1136" t="s">
        <v>88</v>
      </c>
      <c r="AM1136" t="s">
        <v>88</v>
      </c>
      <c r="AN1136" t="s">
        <v>88</v>
      </c>
      <c r="AO1136" t="s">
        <v>88</v>
      </c>
      <c r="AP1136" t="s">
        <v>88</v>
      </c>
      <c r="AQ1136" t="s">
        <v>88</v>
      </c>
      <c r="AR1136" t="s">
        <v>88</v>
      </c>
      <c r="AS1136" t="s">
        <v>88</v>
      </c>
      <c r="AT1136" t="s">
        <v>88</v>
      </c>
      <c r="AU1136" t="s">
        <v>88</v>
      </c>
      <c r="AV1136" t="s">
        <v>88</v>
      </c>
      <c r="AW1136" t="s">
        <v>88</v>
      </c>
      <c r="AX1136" t="s">
        <v>88</v>
      </c>
      <c r="AY1136" t="s">
        <v>88</v>
      </c>
      <c r="AZ1136" t="s">
        <v>88</v>
      </c>
      <c r="BA1136" t="s">
        <v>88</v>
      </c>
      <c r="BB1136" t="s">
        <v>88</v>
      </c>
      <c r="BC1136" t="s">
        <v>88</v>
      </c>
      <c r="BD1136" t="s">
        <v>88</v>
      </c>
      <c r="BE1136" t="s">
        <v>88</v>
      </c>
    </row>
    <row r="1137" spans="1:57">
      <c r="A1137" t="s">
        <v>2469</v>
      </c>
      <c r="B1137" t="s">
        <v>80</v>
      </c>
      <c r="C1137" t="s">
        <v>2470</v>
      </c>
      <c r="D1137" t="s">
        <v>82</v>
      </c>
      <c r="E1137" s="2" t="str">
        <f>HYPERLINK("capsilon://?command=openfolder&amp;siteaddress=FAM.docvelocity-na8.net&amp;folderid=FXCADEC6CD-7ABB-6195-71EC-CA819880D839","FX21116325")</f>
        <v>FX21116325</v>
      </c>
      <c r="F1137" t="s">
        <v>19</v>
      </c>
      <c r="G1137" t="s">
        <v>19</v>
      </c>
      <c r="H1137" t="s">
        <v>83</v>
      </c>
      <c r="I1137" t="s">
        <v>2471</v>
      </c>
      <c r="J1137">
        <v>269</v>
      </c>
      <c r="K1137" t="s">
        <v>85</v>
      </c>
      <c r="L1137" t="s">
        <v>86</v>
      </c>
      <c r="M1137" t="s">
        <v>87</v>
      </c>
      <c r="N1137">
        <v>1</v>
      </c>
      <c r="O1137" s="1">
        <v>44512.052291666667</v>
      </c>
      <c r="P1137" s="1">
        <v>44512.472280092596</v>
      </c>
      <c r="Q1137">
        <v>35896</v>
      </c>
      <c r="R1137">
        <v>391</v>
      </c>
      <c r="S1137" t="b">
        <v>0</v>
      </c>
      <c r="T1137" t="s">
        <v>88</v>
      </c>
      <c r="U1137" t="b">
        <v>0</v>
      </c>
      <c r="V1137" t="s">
        <v>190</v>
      </c>
      <c r="W1137" s="1">
        <v>44512.472280092596</v>
      </c>
      <c r="X1137">
        <v>278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269</v>
      </c>
      <c r="AE1137">
        <v>245</v>
      </c>
      <c r="AF1137">
        <v>0</v>
      </c>
      <c r="AG1137">
        <v>9</v>
      </c>
      <c r="AH1137" t="s">
        <v>88</v>
      </c>
      <c r="AI1137" t="s">
        <v>88</v>
      </c>
      <c r="AJ1137" t="s">
        <v>88</v>
      </c>
      <c r="AK1137" t="s">
        <v>88</v>
      </c>
      <c r="AL1137" t="s">
        <v>88</v>
      </c>
      <c r="AM1137" t="s">
        <v>88</v>
      </c>
      <c r="AN1137" t="s">
        <v>88</v>
      </c>
      <c r="AO1137" t="s">
        <v>88</v>
      </c>
      <c r="AP1137" t="s">
        <v>88</v>
      </c>
      <c r="AQ1137" t="s">
        <v>88</v>
      </c>
      <c r="AR1137" t="s">
        <v>88</v>
      </c>
      <c r="AS1137" t="s">
        <v>88</v>
      </c>
      <c r="AT1137" t="s">
        <v>88</v>
      </c>
      <c r="AU1137" t="s">
        <v>88</v>
      </c>
      <c r="AV1137" t="s">
        <v>88</v>
      </c>
      <c r="AW1137" t="s">
        <v>88</v>
      </c>
      <c r="AX1137" t="s">
        <v>88</v>
      </c>
      <c r="AY1137" t="s">
        <v>88</v>
      </c>
      <c r="AZ1137" t="s">
        <v>88</v>
      </c>
      <c r="BA1137" t="s">
        <v>88</v>
      </c>
      <c r="BB1137" t="s">
        <v>88</v>
      </c>
      <c r="BC1137" t="s">
        <v>88</v>
      </c>
      <c r="BD1137" t="s">
        <v>88</v>
      </c>
      <c r="BE1137" t="s">
        <v>88</v>
      </c>
    </row>
    <row r="1138" spans="1:57">
      <c r="A1138" t="s">
        <v>2472</v>
      </c>
      <c r="B1138" t="s">
        <v>80</v>
      </c>
      <c r="C1138" t="s">
        <v>2282</v>
      </c>
      <c r="D1138" t="s">
        <v>82</v>
      </c>
      <c r="E1138" s="2" t="str">
        <f>HYPERLINK("capsilon://?command=openfolder&amp;siteaddress=FAM.docvelocity-na8.net&amp;folderid=FX11AD6BD1-EA40-69DC-57DF-C07057400434","FX21115948")</f>
        <v>FX21115948</v>
      </c>
      <c r="F1138" t="s">
        <v>19</v>
      </c>
      <c r="G1138" t="s">
        <v>19</v>
      </c>
      <c r="H1138" t="s">
        <v>83</v>
      </c>
      <c r="I1138" t="s">
        <v>2283</v>
      </c>
      <c r="J1138">
        <v>1542</v>
      </c>
      <c r="K1138" t="s">
        <v>85</v>
      </c>
      <c r="L1138" t="s">
        <v>86</v>
      </c>
      <c r="M1138" t="s">
        <v>87</v>
      </c>
      <c r="N1138">
        <v>2</v>
      </c>
      <c r="O1138" s="1">
        <v>44512.184328703705</v>
      </c>
      <c r="P1138" s="1">
        <v>44512.364421296297</v>
      </c>
      <c r="Q1138">
        <v>1132</v>
      </c>
      <c r="R1138">
        <v>14428</v>
      </c>
      <c r="S1138" t="b">
        <v>0</v>
      </c>
      <c r="T1138" t="s">
        <v>88</v>
      </c>
      <c r="U1138" t="b">
        <v>1</v>
      </c>
      <c r="V1138" t="s">
        <v>388</v>
      </c>
      <c r="W1138" s="1">
        <v>44512.265925925924</v>
      </c>
      <c r="X1138">
        <v>7027</v>
      </c>
      <c r="Y1138">
        <v>544</v>
      </c>
      <c r="Z1138">
        <v>0</v>
      </c>
      <c r="AA1138">
        <v>544</v>
      </c>
      <c r="AB1138">
        <v>709</v>
      </c>
      <c r="AC1138">
        <v>249</v>
      </c>
      <c r="AD1138">
        <v>998</v>
      </c>
      <c r="AE1138">
        <v>0</v>
      </c>
      <c r="AF1138">
        <v>0</v>
      </c>
      <c r="AG1138">
        <v>0</v>
      </c>
      <c r="AH1138" t="s">
        <v>1043</v>
      </c>
      <c r="AI1138" s="1">
        <v>44512.364421296297</v>
      </c>
      <c r="AJ1138">
        <v>1293</v>
      </c>
      <c r="AK1138">
        <v>2</v>
      </c>
      <c r="AL1138">
        <v>0</v>
      </c>
      <c r="AM1138">
        <v>2</v>
      </c>
      <c r="AN1138">
        <v>152</v>
      </c>
      <c r="AO1138">
        <v>1</v>
      </c>
      <c r="AP1138">
        <v>996</v>
      </c>
      <c r="AQ1138">
        <v>0</v>
      </c>
      <c r="AR1138">
        <v>0</v>
      </c>
      <c r="AS1138">
        <v>0</v>
      </c>
      <c r="AT1138" t="s">
        <v>88</v>
      </c>
      <c r="AU1138" t="s">
        <v>88</v>
      </c>
      <c r="AV1138" t="s">
        <v>88</v>
      </c>
      <c r="AW1138" t="s">
        <v>88</v>
      </c>
      <c r="AX1138" t="s">
        <v>88</v>
      </c>
      <c r="AY1138" t="s">
        <v>88</v>
      </c>
      <c r="AZ1138" t="s">
        <v>88</v>
      </c>
      <c r="BA1138" t="s">
        <v>88</v>
      </c>
      <c r="BB1138" t="s">
        <v>88</v>
      </c>
      <c r="BC1138" t="s">
        <v>88</v>
      </c>
      <c r="BD1138" t="s">
        <v>88</v>
      </c>
      <c r="BE1138" t="s">
        <v>88</v>
      </c>
    </row>
    <row r="1139" spans="1:57">
      <c r="A1139" t="s">
        <v>2473</v>
      </c>
      <c r="B1139" t="s">
        <v>80</v>
      </c>
      <c r="C1139" t="s">
        <v>1829</v>
      </c>
      <c r="D1139" t="s">
        <v>82</v>
      </c>
      <c r="E1139" s="2" t="str">
        <f>HYPERLINK("capsilon://?command=openfolder&amp;siteaddress=FAM.docvelocity-na8.net&amp;folderid=FX8008CA1E-0646-A841-7D65-FFCADB4ABF9E","FX21112876")</f>
        <v>FX21112876</v>
      </c>
      <c r="F1139" t="s">
        <v>19</v>
      </c>
      <c r="G1139" t="s">
        <v>19</v>
      </c>
      <c r="H1139" t="s">
        <v>83</v>
      </c>
      <c r="I1139" t="s">
        <v>2294</v>
      </c>
      <c r="J1139">
        <v>377</v>
      </c>
      <c r="K1139" t="s">
        <v>85</v>
      </c>
      <c r="L1139" t="s">
        <v>86</v>
      </c>
      <c r="M1139" t="s">
        <v>87</v>
      </c>
      <c r="N1139">
        <v>2</v>
      </c>
      <c r="O1139" s="1">
        <v>44512.200752314813</v>
      </c>
      <c r="P1139" s="1">
        <v>44512.291620370372</v>
      </c>
      <c r="Q1139">
        <v>3745</v>
      </c>
      <c r="R1139">
        <v>4106</v>
      </c>
      <c r="S1139" t="b">
        <v>0</v>
      </c>
      <c r="T1139" t="s">
        <v>88</v>
      </c>
      <c r="U1139" t="b">
        <v>1</v>
      </c>
      <c r="V1139" t="s">
        <v>110</v>
      </c>
      <c r="W1139" s="1">
        <v>44512.213425925926</v>
      </c>
      <c r="X1139">
        <v>1094</v>
      </c>
      <c r="Y1139">
        <v>324</v>
      </c>
      <c r="Z1139">
        <v>0</v>
      </c>
      <c r="AA1139">
        <v>324</v>
      </c>
      <c r="AB1139">
        <v>0</v>
      </c>
      <c r="AC1139">
        <v>9</v>
      </c>
      <c r="AD1139">
        <v>53</v>
      </c>
      <c r="AE1139">
        <v>0</v>
      </c>
      <c r="AF1139">
        <v>0</v>
      </c>
      <c r="AG1139">
        <v>0</v>
      </c>
      <c r="AH1139" t="s">
        <v>106</v>
      </c>
      <c r="AI1139" s="1">
        <v>44512.291620370372</v>
      </c>
      <c r="AJ1139">
        <v>2996</v>
      </c>
      <c r="AK1139">
        <v>1</v>
      </c>
      <c r="AL1139">
        <v>0</v>
      </c>
      <c r="AM1139">
        <v>1</v>
      </c>
      <c r="AN1139">
        <v>0</v>
      </c>
      <c r="AO1139">
        <v>1</v>
      </c>
      <c r="AP1139">
        <v>52</v>
      </c>
      <c r="AQ1139">
        <v>0</v>
      </c>
      <c r="AR1139">
        <v>0</v>
      </c>
      <c r="AS1139">
        <v>0</v>
      </c>
      <c r="AT1139" t="s">
        <v>88</v>
      </c>
      <c r="AU1139" t="s">
        <v>88</v>
      </c>
      <c r="AV1139" t="s">
        <v>88</v>
      </c>
      <c r="AW1139" t="s">
        <v>88</v>
      </c>
      <c r="AX1139" t="s">
        <v>88</v>
      </c>
      <c r="AY1139" t="s">
        <v>88</v>
      </c>
      <c r="AZ1139" t="s">
        <v>88</v>
      </c>
      <c r="BA1139" t="s">
        <v>88</v>
      </c>
      <c r="BB1139" t="s">
        <v>88</v>
      </c>
      <c r="BC1139" t="s">
        <v>88</v>
      </c>
      <c r="BD1139" t="s">
        <v>88</v>
      </c>
      <c r="BE1139" t="s">
        <v>88</v>
      </c>
    </row>
    <row r="1140" spans="1:57">
      <c r="A1140" t="s">
        <v>2474</v>
      </c>
      <c r="B1140" t="s">
        <v>80</v>
      </c>
      <c r="C1140" t="s">
        <v>2310</v>
      </c>
      <c r="D1140" t="s">
        <v>82</v>
      </c>
      <c r="E1140" s="2" t="str">
        <f>HYPERLINK("capsilon://?command=openfolder&amp;siteaddress=FAM.docvelocity-na8.net&amp;folderid=FX9DA5D700-37FE-C32B-6C0B-BC08A9C2D225","FX21115794")</f>
        <v>FX21115794</v>
      </c>
      <c r="F1140" t="s">
        <v>19</v>
      </c>
      <c r="G1140" t="s">
        <v>19</v>
      </c>
      <c r="H1140" t="s">
        <v>83</v>
      </c>
      <c r="I1140" t="s">
        <v>2311</v>
      </c>
      <c r="J1140">
        <v>1274</v>
      </c>
      <c r="K1140" t="s">
        <v>85</v>
      </c>
      <c r="L1140" t="s">
        <v>86</v>
      </c>
      <c r="M1140" t="s">
        <v>87</v>
      </c>
      <c r="N1140">
        <v>2</v>
      </c>
      <c r="O1140" s="1">
        <v>44512.203750000001</v>
      </c>
      <c r="P1140" s="1">
        <v>44512.360729166663</v>
      </c>
      <c r="Q1140">
        <v>7852</v>
      </c>
      <c r="R1140">
        <v>5711</v>
      </c>
      <c r="S1140" t="b">
        <v>0</v>
      </c>
      <c r="T1140" t="s">
        <v>88</v>
      </c>
      <c r="U1140" t="b">
        <v>1</v>
      </c>
      <c r="V1140" t="s">
        <v>393</v>
      </c>
      <c r="W1140" s="1">
        <v>44512.247731481482</v>
      </c>
      <c r="X1140">
        <v>1973</v>
      </c>
      <c r="Y1140">
        <v>304</v>
      </c>
      <c r="Z1140">
        <v>0</v>
      </c>
      <c r="AA1140">
        <v>304</v>
      </c>
      <c r="AB1140">
        <v>283</v>
      </c>
      <c r="AC1140">
        <v>54</v>
      </c>
      <c r="AD1140">
        <v>970</v>
      </c>
      <c r="AE1140">
        <v>0</v>
      </c>
      <c r="AF1140">
        <v>0</v>
      </c>
      <c r="AG1140">
        <v>0</v>
      </c>
      <c r="AH1140" t="s">
        <v>99</v>
      </c>
      <c r="AI1140" s="1">
        <v>44512.360729166663</v>
      </c>
      <c r="AJ1140">
        <v>2180</v>
      </c>
      <c r="AK1140">
        <v>5</v>
      </c>
      <c r="AL1140">
        <v>0</v>
      </c>
      <c r="AM1140">
        <v>5</v>
      </c>
      <c r="AN1140">
        <v>283</v>
      </c>
      <c r="AO1140">
        <v>6</v>
      </c>
      <c r="AP1140">
        <v>965</v>
      </c>
      <c r="AQ1140">
        <v>0</v>
      </c>
      <c r="AR1140">
        <v>0</v>
      </c>
      <c r="AS1140">
        <v>0</v>
      </c>
      <c r="AT1140" t="s">
        <v>88</v>
      </c>
      <c r="AU1140" t="s">
        <v>88</v>
      </c>
      <c r="AV1140" t="s">
        <v>88</v>
      </c>
      <c r="AW1140" t="s">
        <v>88</v>
      </c>
      <c r="AX1140" t="s">
        <v>88</v>
      </c>
      <c r="AY1140" t="s">
        <v>88</v>
      </c>
      <c r="AZ1140" t="s">
        <v>88</v>
      </c>
      <c r="BA1140" t="s">
        <v>88</v>
      </c>
      <c r="BB1140" t="s">
        <v>88</v>
      </c>
      <c r="BC1140" t="s">
        <v>88</v>
      </c>
      <c r="BD1140" t="s">
        <v>88</v>
      </c>
      <c r="BE1140" t="s">
        <v>88</v>
      </c>
    </row>
    <row r="1141" spans="1:57">
      <c r="A1141" t="s">
        <v>2475</v>
      </c>
      <c r="B1141" t="s">
        <v>80</v>
      </c>
      <c r="C1141" t="s">
        <v>2325</v>
      </c>
      <c r="D1141" t="s">
        <v>82</v>
      </c>
      <c r="E1141" s="2" t="str">
        <f>HYPERLINK("capsilon://?command=openfolder&amp;siteaddress=FAM.docvelocity-na8.net&amp;folderid=FX46ADB0A4-534B-E308-E91C-EB049EC21BF4","FX21115965")</f>
        <v>FX21115965</v>
      </c>
      <c r="F1141" t="s">
        <v>19</v>
      </c>
      <c r="G1141" t="s">
        <v>19</v>
      </c>
      <c r="H1141" t="s">
        <v>83</v>
      </c>
      <c r="I1141" t="s">
        <v>2326</v>
      </c>
      <c r="J1141">
        <v>418</v>
      </c>
      <c r="K1141" t="s">
        <v>85</v>
      </c>
      <c r="L1141" t="s">
        <v>86</v>
      </c>
      <c r="M1141" t="s">
        <v>87</v>
      </c>
      <c r="N1141">
        <v>2</v>
      </c>
      <c r="O1141" s="1">
        <v>44512.206736111111</v>
      </c>
      <c r="P1141" s="1">
        <v>44512.335798611108</v>
      </c>
      <c r="Q1141">
        <v>8956</v>
      </c>
      <c r="R1141">
        <v>2195</v>
      </c>
      <c r="S1141" t="b">
        <v>0</v>
      </c>
      <c r="T1141" t="s">
        <v>88</v>
      </c>
      <c r="U1141" t="b">
        <v>1</v>
      </c>
      <c r="V1141" t="s">
        <v>89</v>
      </c>
      <c r="W1141" s="1">
        <v>44512.227407407408</v>
      </c>
      <c r="X1141">
        <v>1532</v>
      </c>
      <c r="Y1141">
        <v>129</v>
      </c>
      <c r="Z1141">
        <v>0</v>
      </c>
      <c r="AA1141">
        <v>129</v>
      </c>
      <c r="AB1141">
        <v>206</v>
      </c>
      <c r="AC1141">
        <v>95</v>
      </c>
      <c r="AD1141">
        <v>289</v>
      </c>
      <c r="AE1141">
        <v>0</v>
      </c>
      <c r="AF1141">
        <v>0</v>
      </c>
      <c r="AG1141">
        <v>0</v>
      </c>
      <c r="AH1141" t="s">
        <v>90</v>
      </c>
      <c r="AI1141" s="1">
        <v>44512.335798611108</v>
      </c>
      <c r="AJ1141">
        <v>468</v>
      </c>
      <c r="AK1141">
        <v>4</v>
      </c>
      <c r="AL1141">
        <v>0</v>
      </c>
      <c r="AM1141">
        <v>4</v>
      </c>
      <c r="AN1141">
        <v>103</v>
      </c>
      <c r="AO1141">
        <v>4</v>
      </c>
      <c r="AP1141">
        <v>285</v>
      </c>
      <c r="AQ1141">
        <v>0</v>
      </c>
      <c r="AR1141">
        <v>0</v>
      </c>
      <c r="AS1141">
        <v>0</v>
      </c>
      <c r="AT1141" t="s">
        <v>88</v>
      </c>
      <c r="AU1141" t="s">
        <v>88</v>
      </c>
      <c r="AV1141" t="s">
        <v>88</v>
      </c>
      <c r="AW1141" t="s">
        <v>88</v>
      </c>
      <c r="AX1141" t="s">
        <v>88</v>
      </c>
      <c r="AY1141" t="s">
        <v>88</v>
      </c>
      <c r="AZ1141" t="s">
        <v>88</v>
      </c>
      <c r="BA1141" t="s">
        <v>88</v>
      </c>
      <c r="BB1141" t="s">
        <v>88</v>
      </c>
      <c r="BC1141" t="s">
        <v>88</v>
      </c>
      <c r="BD1141" t="s">
        <v>88</v>
      </c>
      <c r="BE1141" t="s">
        <v>88</v>
      </c>
    </row>
    <row r="1142" spans="1:57">
      <c r="A1142" t="s">
        <v>2476</v>
      </c>
      <c r="B1142" t="s">
        <v>80</v>
      </c>
      <c r="C1142" t="s">
        <v>2328</v>
      </c>
      <c r="D1142" t="s">
        <v>82</v>
      </c>
      <c r="E1142" s="2" t="str">
        <f>HYPERLINK("capsilon://?command=openfolder&amp;siteaddress=FAM.docvelocity-na8.net&amp;folderid=FXF907DE1F-B146-C2D5-8734-6F05D45C264A","FX21113114")</f>
        <v>FX21113114</v>
      </c>
      <c r="F1142" t="s">
        <v>19</v>
      </c>
      <c r="G1142" t="s">
        <v>19</v>
      </c>
      <c r="H1142" t="s">
        <v>83</v>
      </c>
      <c r="I1142" t="s">
        <v>2331</v>
      </c>
      <c r="J1142">
        <v>110</v>
      </c>
      <c r="K1142" t="s">
        <v>85</v>
      </c>
      <c r="L1142" t="s">
        <v>86</v>
      </c>
      <c r="M1142" t="s">
        <v>87</v>
      </c>
      <c r="N1142">
        <v>2</v>
      </c>
      <c r="O1142" s="1">
        <v>44512.211296296293</v>
      </c>
      <c r="P1142" s="1">
        <v>44512.340902777774</v>
      </c>
      <c r="Q1142">
        <v>9995</v>
      </c>
      <c r="R1142">
        <v>1203</v>
      </c>
      <c r="S1142" t="b">
        <v>0</v>
      </c>
      <c r="T1142" t="s">
        <v>88</v>
      </c>
      <c r="U1142" t="b">
        <v>1</v>
      </c>
      <c r="V1142" t="s">
        <v>110</v>
      </c>
      <c r="W1142" s="1">
        <v>44512.22152777778</v>
      </c>
      <c r="X1142">
        <v>700</v>
      </c>
      <c r="Y1142">
        <v>88</v>
      </c>
      <c r="Z1142">
        <v>0</v>
      </c>
      <c r="AA1142">
        <v>88</v>
      </c>
      <c r="AB1142">
        <v>0</v>
      </c>
      <c r="AC1142">
        <v>34</v>
      </c>
      <c r="AD1142">
        <v>22</v>
      </c>
      <c r="AE1142">
        <v>0</v>
      </c>
      <c r="AF1142">
        <v>0</v>
      </c>
      <c r="AG1142">
        <v>0</v>
      </c>
      <c r="AH1142" t="s">
        <v>90</v>
      </c>
      <c r="AI1142" s="1">
        <v>44512.340902777774</v>
      </c>
      <c r="AJ1142">
        <v>440</v>
      </c>
      <c r="AK1142">
        <v>1</v>
      </c>
      <c r="AL1142">
        <v>0</v>
      </c>
      <c r="AM1142">
        <v>1</v>
      </c>
      <c r="AN1142">
        <v>0</v>
      </c>
      <c r="AO1142">
        <v>1</v>
      </c>
      <c r="AP1142">
        <v>21</v>
      </c>
      <c r="AQ1142">
        <v>0</v>
      </c>
      <c r="AR1142">
        <v>0</v>
      </c>
      <c r="AS1142">
        <v>0</v>
      </c>
      <c r="AT1142" t="s">
        <v>88</v>
      </c>
      <c r="AU1142" t="s">
        <v>88</v>
      </c>
      <c r="AV1142" t="s">
        <v>88</v>
      </c>
      <c r="AW1142" t="s">
        <v>88</v>
      </c>
      <c r="AX1142" t="s">
        <v>88</v>
      </c>
      <c r="AY1142" t="s">
        <v>88</v>
      </c>
      <c r="AZ1142" t="s">
        <v>88</v>
      </c>
      <c r="BA1142" t="s">
        <v>88</v>
      </c>
      <c r="BB1142" t="s">
        <v>88</v>
      </c>
      <c r="BC1142" t="s">
        <v>88</v>
      </c>
      <c r="BD1142" t="s">
        <v>88</v>
      </c>
      <c r="BE1142" t="s">
        <v>88</v>
      </c>
    </row>
    <row r="1143" spans="1:57">
      <c r="A1143" t="s">
        <v>2477</v>
      </c>
      <c r="B1143" t="s">
        <v>80</v>
      </c>
      <c r="C1143" t="s">
        <v>2336</v>
      </c>
      <c r="D1143" t="s">
        <v>82</v>
      </c>
      <c r="E1143" s="2" t="str">
        <f>HYPERLINK("capsilon://?command=openfolder&amp;siteaddress=FAM.docvelocity-na8.net&amp;folderid=FX1924F492-7EE4-4DF4-43CD-7DAE3A05DD7F","FX21115871")</f>
        <v>FX21115871</v>
      </c>
      <c r="F1143" t="s">
        <v>19</v>
      </c>
      <c r="G1143" t="s">
        <v>19</v>
      </c>
      <c r="H1143" t="s">
        <v>83</v>
      </c>
      <c r="I1143" t="s">
        <v>2337</v>
      </c>
      <c r="J1143">
        <v>114</v>
      </c>
      <c r="K1143" t="s">
        <v>85</v>
      </c>
      <c r="L1143" t="s">
        <v>86</v>
      </c>
      <c r="M1143" t="s">
        <v>87</v>
      </c>
      <c r="N1143">
        <v>2</v>
      </c>
      <c r="O1143" s="1">
        <v>44512.213356481479</v>
      </c>
      <c r="P1143" s="1">
        <v>44512.345810185187</v>
      </c>
      <c r="Q1143">
        <v>10373</v>
      </c>
      <c r="R1143">
        <v>1071</v>
      </c>
      <c r="S1143" t="b">
        <v>0</v>
      </c>
      <c r="T1143" t="s">
        <v>88</v>
      </c>
      <c r="U1143" t="b">
        <v>1</v>
      </c>
      <c r="V1143" t="s">
        <v>110</v>
      </c>
      <c r="W1143" s="1">
        <v>44512.232951388891</v>
      </c>
      <c r="X1143">
        <v>622</v>
      </c>
      <c r="Y1143">
        <v>102</v>
      </c>
      <c r="Z1143">
        <v>0</v>
      </c>
      <c r="AA1143">
        <v>102</v>
      </c>
      <c r="AB1143">
        <v>0</v>
      </c>
      <c r="AC1143">
        <v>25</v>
      </c>
      <c r="AD1143">
        <v>12</v>
      </c>
      <c r="AE1143">
        <v>0</v>
      </c>
      <c r="AF1143">
        <v>0</v>
      </c>
      <c r="AG1143">
        <v>0</v>
      </c>
      <c r="AH1143" t="s">
        <v>90</v>
      </c>
      <c r="AI1143" s="1">
        <v>44512.345810185187</v>
      </c>
      <c r="AJ1143">
        <v>423</v>
      </c>
      <c r="AK1143">
        <v>1</v>
      </c>
      <c r="AL1143">
        <v>0</v>
      </c>
      <c r="AM1143">
        <v>1</v>
      </c>
      <c r="AN1143">
        <v>0</v>
      </c>
      <c r="AO1143">
        <v>1</v>
      </c>
      <c r="AP1143">
        <v>11</v>
      </c>
      <c r="AQ1143">
        <v>0</v>
      </c>
      <c r="AR1143">
        <v>0</v>
      </c>
      <c r="AS1143">
        <v>0</v>
      </c>
      <c r="AT1143" t="s">
        <v>88</v>
      </c>
      <c r="AU1143" t="s">
        <v>88</v>
      </c>
      <c r="AV1143" t="s">
        <v>88</v>
      </c>
      <c r="AW1143" t="s">
        <v>88</v>
      </c>
      <c r="AX1143" t="s">
        <v>88</v>
      </c>
      <c r="AY1143" t="s">
        <v>88</v>
      </c>
      <c r="AZ1143" t="s">
        <v>88</v>
      </c>
      <c r="BA1143" t="s">
        <v>88</v>
      </c>
      <c r="BB1143" t="s">
        <v>88</v>
      </c>
      <c r="BC1143" t="s">
        <v>88</v>
      </c>
      <c r="BD1143" t="s">
        <v>88</v>
      </c>
      <c r="BE1143" t="s">
        <v>88</v>
      </c>
    </row>
    <row r="1144" spans="1:57">
      <c r="A1144" t="s">
        <v>2478</v>
      </c>
      <c r="B1144" t="s">
        <v>80</v>
      </c>
      <c r="C1144" t="s">
        <v>2347</v>
      </c>
      <c r="D1144" t="s">
        <v>82</v>
      </c>
      <c r="E1144" s="2" t="str">
        <f>HYPERLINK("capsilon://?command=openfolder&amp;siteaddress=FAM.docvelocity-na8.net&amp;folderid=FXDE682613-1F8D-87F8-BBDC-670612AC426C","FX21115313")</f>
        <v>FX21115313</v>
      </c>
      <c r="F1144" t="s">
        <v>19</v>
      </c>
      <c r="G1144" t="s">
        <v>19</v>
      </c>
      <c r="H1144" t="s">
        <v>83</v>
      </c>
      <c r="I1144" t="s">
        <v>2348</v>
      </c>
      <c r="J1144">
        <v>262</v>
      </c>
      <c r="K1144" t="s">
        <v>85</v>
      </c>
      <c r="L1144" t="s">
        <v>86</v>
      </c>
      <c r="M1144" t="s">
        <v>87</v>
      </c>
      <c r="N1144">
        <v>2</v>
      </c>
      <c r="O1144" s="1">
        <v>44512.220578703702</v>
      </c>
      <c r="P1144" s="1">
        <v>44512.375254629631</v>
      </c>
      <c r="Q1144">
        <v>10614</v>
      </c>
      <c r="R1144">
        <v>2750</v>
      </c>
      <c r="S1144" t="b">
        <v>0</v>
      </c>
      <c r="T1144" t="s">
        <v>88</v>
      </c>
      <c r="U1144" t="b">
        <v>1</v>
      </c>
      <c r="V1144" t="s">
        <v>89</v>
      </c>
      <c r="W1144" s="1">
        <v>44512.244606481479</v>
      </c>
      <c r="X1144">
        <v>1478</v>
      </c>
      <c r="Y1144">
        <v>217</v>
      </c>
      <c r="Z1144">
        <v>0</v>
      </c>
      <c r="AA1144">
        <v>217</v>
      </c>
      <c r="AB1144">
        <v>0</v>
      </c>
      <c r="AC1144">
        <v>84</v>
      </c>
      <c r="AD1144">
        <v>45</v>
      </c>
      <c r="AE1144">
        <v>0</v>
      </c>
      <c r="AF1144">
        <v>0</v>
      </c>
      <c r="AG1144">
        <v>0</v>
      </c>
      <c r="AH1144" t="s">
        <v>99</v>
      </c>
      <c r="AI1144" s="1">
        <v>44512.375254629631</v>
      </c>
      <c r="AJ1144">
        <v>1254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45</v>
      </c>
      <c r="AQ1144">
        <v>0</v>
      </c>
      <c r="AR1144">
        <v>0</v>
      </c>
      <c r="AS1144">
        <v>0</v>
      </c>
      <c r="AT1144" t="s">
        <v>88</v>
      </c>
      <c r="AU1144" t="s">
        <v>88</v>
      </c>
      <c r="AV1144" t="s">
        <v>88</v>
      </c>
      <c r="AW1144" t="s">
        <v>88</v>
      </c>
      <c r="AX1144" t="s">
        <v>88</v>
      </c>
      <c r="AY1144" t="s">
        <v>88</v>
      </c>
      <c r="AZ1144" t="s">
        <v>88</v>
      </c>
      <c r="BA1144" t="s">
        <v>88</v>
      </c>
      <c r="BB1144" t="s">
        <v>88</v>
      </c>
      <c r="BC1144" t="s">
        <v>88</v>
      </c>
      <c r="BD1144" t="s">
        <v>88</v>
      </c>
      <c r="BE1144" t="s">
        <v>88</v>
      </c>
    </row>
    <row r="1145" spans="1:57">
      <c r="A1145" t="s">
        <v>2479</v>
      </c>
      <c r="B1145" t="s">
        <v>80</v>
      </c>
      <c r="C1145" t="s">
        <v>2352</v>
      </c>
      <c r="D1145" t="s">
        <v>82</v>
      </c>
      <c r="E1145" s="2" t="str">
        <f>HYPERLINK("capsilon://?command=openfolder&amp;siteaddress=FAM.docvelocity-na8.net&amp;folderid=FX88B865D3-263B-12E1-EE26-B2E726A568B5","FX21114385")</f>
        <v>FX21114385</v>
      </c>
      <c r="F1145" t="s">
        <v>19</v>
      </c>
      <c r="G1145" t="s">
        <v>19</v>
      </c>
      <c r="H1145" t="s">
        <v>83</v>
      </c>
      <c r="I1145" t="s">
        <v>2353</v>
      </c>
      <c r="J1145">
        <v>252</v>
      </c>
      <c r="K1145" t="s">
        <v>85</v>
      </c>
      <c r="L1145" t="s">
        <v>86</v>
      </c>
      <c r="M1145" t="s">
        <v>87</v>
      </c>
      <c r="N1145">
        <v>2</v>
      </c>
      <c r="O1145" s="1">
        <v>44512.327581018515</v>
      </c>
      <c r="P1145" s="1">
        <v>44512.376377314817</v>
      </c>
      <c r="Q1145">
        <v>1233</v>
      </c>
      <c r="R1145">
        <v>2983</v>
      </c>
      <c r="S1145" t="b">
        <v>0</v>
      </c>
      <c r="T1145" t="s">
        <v>88</v>
      </c>
      <c r="U1145" t="b">
        <v>1</v>
      </c>
      <c r="V1145" t="s">
        <v>110</v>
      </c>
      <c r="W1145" s="1">
        <v>44512.360069444447</v>
      </c>
      <c r="X1145">
        <v>1786</v>
      </c>
      <c r="Y1145">
        <v>219</v>
      </c>
      <c r="Z1145">
        <v>0</v>
      </c>
      <c r="AA1145">
        <v>219</v>
      </c>
      <c r="AB1145">
        <v>176</v>
      </c>
      <c r="AC1145">
        <v>22</v>
      </c>
      <c r="AD1145">
        <v>33</v>
      </c>
      <c r="AE1145">
        <v>0</v>
      </c>
      <c r="AF1145">
        <v>0</v>
      </c>
      <c r="AG1145">
        <v>0</v>
      </c>
      <c r="AH1145" t="s">
        <v>1043</v>
      </c>
      <c r="AI1145" s="1">
        <v>44512.376377314817</v>
      </c>
      <c r="AJ1145">
        <v>1032</v>
      </c>
      <c r="AK1145">
        <v>0</v>
      </c>
      <c r="AL1145">
        <v>0</v>
      </c>
      <c r="AM1145">
        <v>0</v>
      </c>
      <c r="AN1145">
        <v>44</v>
      </c>
      <c r="AO1145">
        <v>0</v>
      </c>
      <c r="AP1145">
        <v>33</v>
      </c>
      <c r="AQ1145">
        <v>0</v>
      </c>
      <c r="AR1145">
        <v>0</v>
      </c>
      <c r="AS1145">
        <v>0</v>
      </c>
      <c r="AT1145" t="s">
        <v>88</v>
      </c>
      <c r="AU1145" t="s">
        <v>88</v>
      </c>
      <c r="AV1145" t="s">
        <v>88</v>
      </c>
      <c r="AW1145" t="s">
        <v>88</v>
      </c>
      <c r="AX1145" t="s">
        <v>88</v>
      </c>
      <c r="AY1145" t="s">
        <v>88</v>
      </c>
      <c r="AZ1145" t="s">
        <v>88</v>
      </c>
      <c r="BA1145" t="s">
        <v>88</v>
      </c>
      <c r="BB1145" t="s">
        <v>88</v>
      </c>
      <c r="BC1145" t="s">
        <v>88</v>
      </c>
      <c r="BD1145" t="s">
        <v>88</v>
      </c>
      <c r="BE1145" t="s">
        <v>88</v>
      </c>
    </row>
    <row r="1146" spans="1:57">
      <c r="A1146" t="s">
        <v>2480</v>
      </c>
      <c r="B1146" t="s">
        <v>80</v>
      </c>
      <c r="C1146" t="s">
        <v>2355</v>
      </c>
      <c r="D1146" t="s">
        <v>82</v>
      </c>
      <c r="E1146" s="2" t="str">
        <f>HYPERLINK("capsilon://?command=openfolder&amp;siteaddress=FAM.docvelocity-na8.net&amp;folderid=FX70DD6DFC-FBA2-3BBC-6D54-F81F4B0F7835","FX21115956")</f>
        <v>FX21115956</v>
      </c>
      <c r="F1146" t="s">
        <v>19</v>
      </c>
      <c r="G1146" t="s">
        <v>19</v>
      </c>
      <c r="H1146" t="s">
        <v>83</v>
      </c>
      <c r="I1146" t="s">
        <v>2356</v>
      </c>
      <c r="J1146">
        <v>853</v>
      </c>
      <c r="K1146" t="s">
        <v>85</v>
      </c>
      <c r="L1146" t="s">
        <v>86</v>
      </c>
      <c r="M1146" t="s">
        <v>87</v>
      </c>
      <c r="N1146">
        <v>2</v>
      </c>
      <c r="O1146" s="1">
        <v>44512.3359375</v>
      </c>
      <c r="P1146" s="1">
        <v>44512.413078703707</v>
      </c>
      <c r="Q1146">
        <v>1252</v>
      </c>
      <c r="R1146">
        <v>5413</v>
      </c>
      <c r="S1146" t="b">
        <v>0</v>
      </c>
      <c r="T1146" t="s">
        <v>88</v>
      </c>
      <c r="U1146" t="b">
        <v>1</v>
      </c>
      <c r="V1146" t="s">
        <v>388</v>
      </c>
      <c r="W1146" s="1">
        <v>44512.364814814813</v>
      </c>
      <c r="X1146">
        <v>1970</v>
      </c>
      <c r="Y1146">
        <v>592</v>
      </c>
      <c r="Z1146">
        <v>0</v>
      </c>
      <c r="AA1146">
        <v>592</v>
      </c>
      <c r="AB1146">
        <v>136</v>
      </c>
      <c r="AC1146">
        <v>72</v>
      </c>
      <c r="AD1146">
        <v>261</v>
      </c>
      <c r="AE1146">
        <v>0</v>
      </c>
      <c r="AF1146">
        <v>0</v>
      </c>
      <c r="AG1146">
        <v>0</v>
      </c>
      <c r="AH1146" t="s">
        <v>99</v>
      </c>
      <c r="AI1146" s="1">
        <v>44512.413078703707</v>
      </c>
      <c r="AJ1146">
        <v>3267</v>
      </c>
      <c r="AK1146">
        <v>5</v>
      </c>
      <c r="AL1146">
        <v>0</v>
      </c>
      <c r="AM1146">
        <v>5</v>
      </c>
      <c r="AN1146">
        <v>136</v>
      </c>
      <c r="AO1146">
        <v>5</v>
      </c>
      <c r="AP1146">
        <v>256</v>
      </c>
      <c r="AQ1146">
        <v>0</v>
      </c>
      <c r="AR1146">
        <v>0</v>
      </c>
      <c r="AS1146">
        <v>0</v>
      </c>
      <c r="AT1146" t="s">
        <v>88</v>
      </c>
      <c r="AU1146" t="s">
        <v>88</v>
      </c>
      <c r="AV1146" t="s">
        <v>88</v>
      </c>
      <c r="AW1146" t="s">
        <v>88</v>
      </c>
      <c r="AX1146" t="s">
        <v>88</v>
      </c>
      <c r="AY1146" t="s">
        <v>88</v>
      </c>
      <c r="AZ1146" t="s">
        <v>88</v>
      </c>
      <c r="BA1146" t="s">
        <v>88</v>
      </c>
      <c r="BB1146" t="s">
        <v>88</v>
      </c>
      <c r="BC1146" t="s">
        <v>88</v>
      </c>
      <c r="BD1146" t="s">
        <v>88</v>
      </c>
      <c r="BE1146" t="s">
        <v>88</v>
      </c>
    </row>
    <row r="1147" spans="1:57">
      <c r="A1147" t="s">
        <v>2481</v>
      </c>
      <c r="B1147" t="s">
        <v>80</v>
      </c>
      <c r="C1147" t="s">
        <v>2362</v>
      </c>
      <c r="D1147" t="s">
        <v>82</v>
      </c>
      <c r="E1147" s="2" t="str">
        <f>HYPERLINK("capsilon://?command=openfolder&amp;siteaddress=FAM.docvelocity-na8.net&amp;folderid=FX18B80C4F-6816-0FEB-D8AB-FB63F155D22B","FX21115848")</f>
        <v>FX21115848</v>
      </c>
      <c r="F1147" t="s">
        <v>19</v>
      </c>
      <c r="G1147" t="s">
        <v>19</v>
      </c>
      <c r="H1147" t="s">
        <v>83</v>
      </c>
      <c r="I1147" t="s">
        <v>2363</v>
      </c>
      <c r="J1147">
        <v>260</v>
      </c>
      <c r="K1147" t="s">
        <v>85</v>
      </c>
      <c r="L1147" t="s">
        <v>86</v>
      </c>
      <c r="M1147" t="s">
        <v>87</v>
      </c>
      <c r="N1147">
        <v>2</v>
      </c>
      <c r="O1147" s="1">
        <v>44512.336875000001</v>
      </c>
      <c r="P1147" s="1">
        <v>44512.397465277776</v>
      </c>
      <c r="Q1147">
        <v>2653</v>
      </c>
      <c r="R1147">
        <v>2582</v>
      </c>
      <c r="S1147" t="b">
        <v>0</v>
      </c>
      <c r="T1147" t="s">
        <v>88</v>
      </c>
      <c r="U1147" t="b">
        <v>1</v>
      </c>
      <c r="V1147" t="s">
        <v>110</v>
      </c>
      <c r="W1147" s="1">
        <v>44512.368055555555</v>
      </c>
      <c r="X1147">
        <v>689</v>
      </c>
      <c r="Y1147">
        <v>243</v>
      </c>
      <c r="Z1147">
        <v>0</v>
      </c>
      <c r="AA1147">
        <v>243</v>
      </c>
      <c r="AB1147">
        <v>0</v>
      </c>
      <c r="AC1147">
        <v>8</v>
      </c>
      <c r="AD1147">
        <v>17</v>
      </c>
      <c r="AE1147">
        <v>0</v>
      </c>
      <c r="AF1147">
        <v>0</v>
      </c>
      <c r="AG1147">
        <v>0</v>
      </c>
      <c r="AH1147" t="s">
        <v>1043</v>
      </c>
      <c r="AI1147" s="1">
        <v>44512.397465277776</v>
      </c>
      <c r="AJ1147">
        <v>1821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17</v>
      </c>
      <c r="AQ1147">
        <v>0</v>
      </c>
      <c r="AR1147">
        <v>0</v>
      </c>
      <c r="AS1147">
        <v>0</v>
      </c>
      <c r="AT1147" t="s">
        <v>88</v>
      </c>
      <c r="AU1147" t="s">
        <v>88</v>
      </c>
      <c r="AV1147" t="s">
        <v>88</v>
      </c>
      <c r="AW1147" t="s">
        <v>88</v>
      </c>
      <c r="AX1147" t="s">
        <v>88</v>
      </c>
      <c r="AY1147" t="s">
        <v>88</v>
      </c>
      <c r="AZ1147" t="s">
        <v>88</v>
      </c>
      <c r="BA1147" t="s">
        <v>88</v>
      </c>
      <c r="BB1147" t="s">
        <v>88</v>
      </c>
      <c r="BC1147" t="s">
        <v>88</v>
      </c>
      <c r="BD1147" t="s">
        <v>88</v>
      </c>
      <c r="BE1147" t="s">
        <v>88</v>
      </c>
    </row>
    <row r="1148" spans="1:57">
      <c r="A1148" t="s">
        <v>2482</v>
      </c>
      <c r="B1148" t="s">
        <v>80</v>
      </c>
      <c r="C1148" t="s">
        <v>2370</v>
      </c>
      <c r="D1148" t="s">
        <v>82</v>
      </c>
      <c r="E1148" s="2" t="str">
        <f>HYPERLINK("capsilon://?command=openfolder&amp;siteaddress=FAM.docvelocity-na8.net&amp;folderid=FX79C377A7-9D4B-F7FE-F1FF-4F2F1FFDC5EC","FX21116050")</f>
        <v>FX21116050</v>
      </c>
      <c r="F1148" t="s">
        <v>19</v>
      </c>
      <c r="G1148" t="s">
        <v>19</v>
      </c>
      <c r="H1148" t="s">
        <v>83</v>
      </c>
      <c r="I1148" t="s">
        <v>2371</v>
      </c>
      <c r="J1148">
        <v>106</v>
      </c>
      <c r="K1148" t="s">
        <v>85</v>
      </c>
      <c r="L1148" t="s">
        <v>86</v>
      </c>
      <c r="M1148" t="s">
        <v>87</v>
      </c>
      <c r="N1148">
        <v>2</v>
      </c>
      <c r="O1148" s="1">
        <v>44512.341805555552</v>
      </c>
      <c r="P1148" s="1">
        <v>44512.408263888887</v>
      </c>
      <c r="Q1148">
        <v>3464</v>
      </c>
      <c r="R1148">
        <v>2278</v>
      </c>
      <c r="S1148" t="b">
        <v>0</v>
      </c>
      <c r="T1148" t="s">
        <v>88</v>
      </c>
      <c r="U1148" t="b">
        <v>1</v>
      </c>
      <c r="V1148" t="s">
        <v>110</v>
      </c>
      <c r="W1148" s="1">
        <v>44512.379421296297</v>
      </c>
      <c r="X1148">
        <v>981</v>
      </c>
      <c r="Y1148">
        <v>75</v>
      </c>
      <c r="Z1148">
        <v>0</v>
      </c>
      <c r="AA1148">
        <v>75</v>
      </c>
      <c r="AB1148">
        <v>0</v>
      </c>
      <c r="AC1148">
        <v>34</v>
      </c>
      <c r="AD1148">
        <v>31</v>
      </c>
      <c r="AE1148">
        <v>0</v>
      </c>
      <c r="AF1148">
        <v>0</v>
      </c>
      <c r="AG1148">
        <v>0</v>
      </c>
      <c r="AH1148" t="s">
        <v>106</v>
      </c>
      <c r="AI1148" s="1">
        <v>44512.408263888887</v>
      </c>
      <c r="AJ1148">
        <v>1066</v>
      </c>
      <c r="AK1148">
        <v>2</v>
      </c>
      <c r="AL1148">
        <v>0</v>
      </c>
      <c r="AM1148">
        <v>2</v>
      </c>
      <c r="AN1148">
        <v>0</v>
      </c>
      <c r="AO1148">
        <v>2</v>
      </c>
      <c r="AP1148">
        <v>29</v>
      </c>
      <c r="AQ1148">
        <v>0</v>
      </c>
      <c r="AR1148">
        <v>0</v>
      </c>
      <c r="AS1148">
        <v>0</v>
      </c>
      <c r="AT1148" t="s">
        <v>88</v>
      </c>
      <c r="AU1148" t="s">
        <v>88</v>
      </c>
      <c r="AV1148" t="s">
        <v>88</v>
      </c>
      <c r="AW1148" t="s">
        <v>88</v>
      </c>
      <c r="AX1148" t="s">
        <v>88</v>
      </c>
      <c r="AY1148" t="s">
        <v>88</v>
      </c>
      <c r="AZ1148" t="s">
        <v>88</v>
      </c>
      <c r="BA1148" t="s">
        <v>88</v>
      </c>
      <c r="BB1148" t="s">
        <v>88</v>
      </c>
      <c r="BC1148" t="s">
        <v>88</v>
      </c>
      <c r="BD1148" t="s">
        <v>88</v>
      </c>
      <c r="BE1148" t="s">
        <v>88</v>
      </c>
    </row>
    <row r="1149" spans="1:57">
      <c r="A1149" t="s">
        <v>2483</v>
      </c>
      <c r="B1149" t="s">
        <v>80</v>
      </c>
      <c r="C1149" t="s">
        <v>2375</v>
      </c>
      <c r="D1149" t="s">
        <v>82</v>
      </c>
      <c r="E1149" s="2" t="str">
        <f>HYPERLINK("capsilon://?command=openfolder&amp;siteaddress=FAM.docvelocity-na8.net&amp;folderid=FX99603D40-7EB9-86E1-336E-2F289388B49F","FX21115252")</f>
        <v>FX21115252</v>
      </c>
      <c r="F1149" t="s">
        <v>19</v>
      </c>
      <c r="G1149" t="s">
        <v>19</v>
      </c>
      <c r="H1149" t="s">
        <v>83</v>
      </c>
      <c r="I1149" t="s">
        <v>2376</v>
      </c>
      <c r="J1149">
        <v>202</v>
      </c>
      <c r="K1149" t="s">
        <v>85</v>
      </c>
      <c r="L1149" t="s">
        <v>86</v>
      </c>
      <c r="M1149" t="s">
        <v>87</v>
      </c>
      <c r="N1149">
        <v>2</v>
      </c>
      <c r="O1149" s="1">
        <v>44512.344097222223</v>
      </c>
      <c r="P1149" s="1">
        <v>44512.404293981483</v>
      </c>
      <c r="Q1149">
        <v>4102</v>
      </c>
      <c r="R1149">
        <v>1099</v>
      </c>
      <c r="S1149" t="b">
        <v>0</v>
      </c>
      <c r="T1149" t="s">
        <v>88</v>
      </c>
      <c r="U1149" t="b">
        <v>1</v>
      </c>
      <c r="V1149" t="s">
        <v>388</v>
      </c>
      <c r="W1149" s="1">
        <v>44512.384375000001</v>
      </c>
      <c r="X1149">
        <v>438</v>
      </c>
      <c r="Y1149">
        <v>178</v>
      </c>
      <c r="Z1149">
        <v>0</v>
      </c>
      <c r="AA1149">
        <v>178</v>
      </c>
      <c r="AB1149">
        <v>0</v>
      </c>
      <c r="AC1149">
        <v>0</v>
      </c>
      <c r="AD1149">
        <v>24</v>
      </c>
      <c r="AE1149">
        <v>0</v>
      </c>
      <c r="AF1149">
        <v>0</v>
      </c>
      <c r="AG1149">
        <v>0</v>
      </c>
      <c r="AH1149" t="s">
        <v>1043</v>
      </c>
      <c r="AI1149" s="1">
        <v>44512.404293981483</v>
      </c>
      <c r="AJ1149">
        <v>589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24</v>
      </c>
      <c r="AQ1149">
        <v>0</v>
      </c>
      <c r="AR1149">
        <v>0</v>
      </c>
      <c r="AS1149">
        <v>0</v>
      </c>
      <c r="AT1149" t="s">
        <v>88</v>
      </c>
      <c r="AU1149" t="s">
        <v>88</v>
      </c>
      <c r="AV1149" t="s">
        <v>88</v>
      </c>
      <c r="AW1149" t="s">
        <v>88</v>
      </c>
      <c r="AX1149" t="s">
        <v>88</v>
      </c>
      <c r="AY1149" t="s">
        <v>88</v>
      </c>
      <c r="AZ1149" t="s">
        <v>88</v>
      </c>
      <c r="BA1149" t="s">
        <v>88</v>
      </c>
      <c r="BB1149" t="s">
        <v>88</v>
      </c>
      <c r="BC1149" t="s">
        <v>88</v>
      </c>
      <c r="BD1149" t="s">
        <v>88</v>
      </c>
      <c r="BE1149" t="s">
        <v>88</v>
      </c>
    </row>
    <row r="1150" spans="1:57">
      <c r="A1150" t="s">
        <v>2484</v>
      </c>
      <c r="B1150" t="s">
        <v>80</v>
      </c>
      <c r="C1150" t="s">
        <v>2380</v>
      </c>
      <c r="D1150" t="s">
        <v>82</v>
      </c>
      <c r="E1150" s="2" t="str">
        <f>HYPERLINK("capsilon://?command=openfolder&amp;siteaddress=FAM.docvelocity-na8.net&amp;folderid=FXE2181B3E-42AB-60B3-F67C-913FEC56BE23","FX21115742")</f>
        <v>FX21115742</v>
      </c>
      <c r="F1150" t="s">
        <v>19</v>
      </c>
      <c r="G1150" t="s">
        <v>19</v>
      </c>
      <c r="H1150" t="s">
        <v>83</v>
      </c>
      <c r="I1150" t="s">
        <v>2381</v>
      </c>
      <c r="J1150">
        <v>476</v>
      </c>
      <c r="K1150" t="s">
        <v>85</v>
      </c>
      <c r="L1150" t="s">
        <v>86</v>
      </c>
      <c r="M1150" t="s">
        <v>87</v>
      </c>
      <c r="N1150">
        <v>2</v>
      </c>
      <c r="O1150" s="1">
        <v>44512.349791666667</v>
      </c>
      <c r="P1150" s="1">
        <v>44512.450023148151</v>
      </c>
      <c r="Q1150">
        <v>2824</v>
      </c>
      <c r="R1150">
        <v>5836</v>
      </c>
      <c r="S1150" t="b">
        <v>0</v>
      </c>
      <c r="T1150" t="s">
        <v>88</v>
      </c>
      <c r="U1150" t="b">
        <v>1</v>
      </c>
      <c r="V1150" t="s">
        <v>110</v>
      </c>
      <c r="W1150" s="1">
        <v>44512.40766203704</v>
      </c>
      <c r="X1150">
        <v>2146</v>
      </c>
      <c r="Y1150">
        <v>428</v>
      </c>
      <c r="Z1150">
        <v>0</v>
      </c>
      <c r="AA1150">
        <v>428</v>
      </c>
      <c r="AB1150">
        <v>0</v>
      </c>
      <c r="AC1150">
        <v>43</v>
      </c>
      <c r="AD1150">
        <v>48</v>
      </c>
      <c r="AE1150">
        <v>0</v>
      </c>
      <c r="AF1150">
        <v>0</v>
      </c>
      <c r="AG1150">
        <v>0</v>
      </c>
      <c r="AH1150" t="s">
        <v>106</v>
      </c>
      <c r="AI1150" s="1">
        <v>44512.450023148151</v>
      </c>
      <c r="AJ1150">
        <v>3607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48</v>
      </c>
      <c r="AQ1150">
        <v>0</v>
      </c>
      <c r="AR1150">
        <v>0</v>
      </c>
      <c r="AS1150">
        <v>0</v>
      </c>
      <c r="AT1150" t="s">
        <v>88</v>
      </c>
      <c r="AU1150" t="s">
        <v>88</v>
      </c>
      <c r="AV1150" t="s">
        <v>88</v>
      </c>
      <c r="AW1150" t="s">
        <v>88</v>
      </c>
      <c r="AX1150" t="s">
        <v>88</v>
      </c>
      <c r="AY1150" t="s">
        <v>88</v>
      </c>
      <c r="AZ1150" t="s">
        <v>88</v>
      </c>
      <c r="BA1150" t="s">
        <v>88</v>
      </c>
      <c r="BB1150" t="s">
        <v>88</v>
      </c>
      <c r="BC1150" t="s">
        <v>88</v>
      </c>
      <c r="BD1150" t="s">
        <v>88</v>
      </c>
      <c r="BE1150" t="s">
        <v>88</v>
      </c>
    </row>
    <row r="1151" spans="1:57">
      <c r="A1151" t="s">
        <v>2485</v>
      </c>
      <c r="B1151" t="s">
        <v>80</v>
      </c>
      <c r="C1151" t="s">
        <v>2385</v>
      </c>
      <c r="D1151" t="s">
        <v>82</v>
      </c>
      <c r="E1151" s="2" t="str">
        <f>HYPERLINK("capsilon://?command=openfolder&amp;siteaddress=FAM.docvelocity-na8.net&amp;folderid=FX63098398-3BE0-D6CC-BFB1-29D46074D5AE","FX21114857")</f>
        <v>FX21114857</v>
      </c>
      <c r="F1151" t="s">
        <v>19</v>
      </c>
      <c r="G1151" t="s">
        <v>19</v>
      </c>
      <c r="H1151" t="s">
        <v>83</v>
      </c>
      <c r="I1151" t="s">
        <v>2386</v>
      </c>
      <c r="J1151">
        <v>134</v>
      </c>
      <c r="K1151" t="s">
        <v>85</v>
      </c>
      <c r="L1151" t="s">
        <v>86</v>
      </c>
      <c r="M1151" t="s">
        <v>87</v>
      </c>
      <c r="N1151">
        <v>2</v>
      </c>
      <c r="O1151" s="1">
        <v>44512.352546296293</v>
      </c>
      <c r="P1151" s="1">
        <v>44512.408599537041</v>
      </c>
      <c r="Q1151">
        <v>3705</v>
      </c>
      <c r="R1151">
        <v>1138</v>
      </c>
      <c r="S1151" t="b">
        <v>0</v>
      </c>
      <c r="T1151" t="s">
        <v>88</v>
      </c>
      <c r="U1151" t="b">
        <v>1</v>
      </c>
      <c r="V1151" t="s">
        <v>388</v>
      </c>
      <c r="W1151" s="1">
        <v>44512.389837962961</v>
      </c>
      <c r="X1151">
        <v>471</v>
      </c>
      <c r="Y1151">
        <v>117</v>
      </c>
      <c r="Z1151">
        <v>0</v>
      </c>
      <c r="AA1151">
        <v>117</v>
      </c>
      <c r="AB1151">
        <v>0</v>
      </c>
      <c r="AC1151">
        <v>3</v>
      </c>
      <c r="AD1151">
        <v>17</v>
      </c>
      <c r="AE1151">
        <v>0</v>
      </c>
      <c r="AF1151">
        <v>0</v>
      </c>
      <c r="AG1151">
        <v>0</v>
      </c>
      <c r="AH1151" t="s">
        <v>90</v>
      </c>
      <c r="AI1151" s="1">
        <v>44512.408599537041</v>
      </c>
      <c r="AJ1151">
        <v>588</v>
      </c>
      <c r="AK1151">
        <v>3</v>
      </c>
      <c r="AL1151">
        <v>0</v>
      </c>
      <c r="AM1151">
        <v>3</v>
      </c>
      <c r="AN1151">
        <v>0</v>
      </c>
      <c r="AO1151">
        <v>3</v>
      </c>
      <c r="AP1151">
        <v>14</v>
      </c>
      <c r="AQ1151">
        <v>0</v>
      </c>
      <c r="AR1151">
        <v>0</v>
      </c>
      <c r="AS1151">
        <v>0</v>
      </c>
      <c r="AT1151" t="s">
        <v>88</v>
      </c>
      <c r="AU1151" t="s">
        <v>88</v>
      </c>
      <c r="AV1151" t="s">
        <v>88</v>
      </c>
      <c r="AW1151" t="s">
        <v>88</v>
      </c>
      <c r="AX1151" t="s">
        <v>88</v>
      </c>
      <c r="AY1151" t="s">
        <v>88</v>
      </c>
      <c r="AZ1151" t="s">
        <v>88</v>
      </c>
      <c r="BA1151" t="s">
        <v>88</v>
      </c>
      <c r="BB1151" t="s">
        <v>88</v>
      </c>
      <c r="BC1151" t="s">
        <v>88</v>
      </c>
      <c r="BD1151" t="s">
        <v>88</v>
      </c>
      <c r="BE1151" t="s">
        <v>88</v>
      </c>
    </row>
    <row r="1152" spans="1:57">
      <c r="A1152" t="s">
        <v>2486</v>
      </c>
      <c r="B1152" t="s">
        <v>80</v>
      </c>
      <c r="C1152" t="s">
        <v>2074</v>
      </c>
      <c r="D1152" t="s">
        <v>82</v>
      </c>
      <c r="E1152" s="2" t="str">
        <f>HYPERLINK("capsilon://?command=openfolder&amp;siteaddress=FAM.docvelocity-na8.net&amp;folderid=FX87DE749B-2E1C-863F-50B6-C8DC2949B529","FX211011983")</f>
        <v>FX211011983</v>
      </c>
      <c r="F1152" t="s">
        <v>19</v>
      </c>
      <c r="G1152" t="s">
        <v>19</v>
      </c>
      <c r="H1152" t="s">
        <v>83</v>
      </c>
      <c r="I1152" t="s">
        <v>2388</v>
      </c>
      <c r="J1152">
        <v>162</v>
      </c>
      <c r="K1152" t="s">
        <v>85</v>
      </c>
      <c r="L1152" t="s">
        <v>86</v>
      </c>
      <c r="M1152" t="s">
        <v>87</v>
      </c>
      <c r="N1152">
        <v>2</v>
      </c>
      <c r="O1152" s="1">
        <v>44512.360520833332</v>
      </c>
      <c r="P1152" s="1">
        <v>44512.456342592595</v>
      </c>
      <c r="Q1152">
        <v>3476</v>
      </c>
      <c r="R1152">
        <v>4803</v>
      </c>
      <c r="S1152" t="b">
        <v>0</v>
      </c>
      <c r="T1152" t="s">
        <v>88</v>
      </c>
      <c r="U1152" t="b">
        <v>1</v>
      </c>
      <c r="V1152" t="s">
        <v>388</v>
      </c>
      <c r="W1152" s="1">
        <v>44512.43513888889</v>
      </c>
      <c r="X1152">
        <v>3360</v>
      </c>
      <c r="Y1152">
        <v>161</v>
      </c>
      <c r="Z1152">
        <v>0</v>
      </c>
      <c r="AA1152">
        <v>161</v>
      </c>
      <c r="AB1152">
        <v>1</v>
      </c>
      <c r="AC1152">
        <v>33</v>
      </c>
      <c r="AD1152">
        <v>1</v>
      </c>
      <c r="AE1152">
        <v>0</v>
      </c>
      <c r="AF1152">
        <v>0</v>
      </c>
      <c r="AG1152">
        <v>0</v>
      </c>
      <c r="AH1152" t="s">
        <v>99</v>
      </c>
      <c r="AI1152" s="1">
        <v>44512.456342592595</v>
      </c>
      <c r="AJ1152">
        <v>1269</v>
      </c>
      <c r="AK1152">
        <v>4</v>
      </c>
      <c r="AL1152">
        <v>0</v>
      </c>
      <c r="AM1152">
        <v>4</v>
      </c>
      <c r="AN1152">
        <v>0</v>
      </c>
      <c r="AO1152">
        <v>13</v>
      </c>
      <c r="AP1152">
        <v>-3</v>
      </c>
      <c r="AQ1152">
        <v>0</v>
      </c>
      <c r="AR1152">
        <v>0</v>
      </c>
      <c r="AS1152">
        <v>0</v>
      </c>
      <c r="AT1152" t="s">
        <v>88</v>
      </c>
      <c r="AU1152" t="s">
        <v>88</v>
      </c>
      <c r="AV1152" t="s">
        <v>88</v>
      </c>
      <c r="AW1152" t="s">
        <v>88</v>
      </c>
      <c r="AX1152" t="s">
        <v>88</v>
      </c>
      <c r="AY1152" t="s">
        <v>88</v>
      </c>
      <c r="AZ1152" t="s">
        <v>88</v>
      </c>
      <c r="BA1152" t="s">
        <v>88</v>
      </c>
      <c r="BB1152" t="s">
        <v>88</v>
      </c>
      <c r="BC1152" t="s">
        <v>88</v>
      </c>
      <c r="BD1152" t="s">
        <v>88</v>
      </c>
      <c r="BE1152" t="s">
        <v>88</v>
      </c>
    </row>
    <row r="1153" spans="1:57">
      <c r="A1153" t="s">
        <v>2487</v>
      </c>
      <c r="B1153" t="s">
        <v>80</v>
      </c>
      <c r="C1153" t="s">
        <v>2333</v>
      </c>
      <c r="D1153" t="s">
        <v>82</v>
      </c>
      <c r="E1153" s="2" t="str">
        <f>HYPERLINK("capsilon://?command=openfolder&amp;siteaddress=FAM.docvelocity-na8.net&amp;folderid=FXF1A4AFAE-37D1-FD0B-862F-DEBE739C8252","FX21115223")</f>
        <v>FX21115223</v>
      </c>
      <c r="F1153" t="s">
        <v>19</v>
      </c>
      <c r="G1153" t="s">
        <v>19</v>
      </c>
      <c r="H1153" t="s">
        <v>83</v>
      </c>
      <c r="I1153" t="s">
        <v>2394</v>
      </c>
      <c r="J1153">
        <v>98</v>
      </c>
      <c r="K1153" t="s">
        <v>85</v>
      </c>
      <c r="L1153" t="s">
        <v>86</v>
      </c>
      <c r="M1153" t="s">
        <v>87</v>
      </c>
      <c r="N1153">
        <v>2</v>
      </c>
      <c r="O1153" s="1">
        <v>44512.362395833334</v>
      </c>
      <c r="P1153" s="1">
        <v>44512.420347222222</v>
      </c>
      <c r="Q1153">
        <v>3761</v>
      </c>
      <c r="R1153">
        <v>1246</v>
      </c>
      <c r="S1153" t="b">
        <v>0</v>
      </c>
      <c r="T1153" t="s">
        <v>88</v>
      </c>
      <c r="U1153" t="b">
        <v>1</v>
      </c>
      <c r="V1153" t="s">
        <v>190</v>
      </c>
      <c r="W1153" s="1">
        <v>44512.409432870372</v>
      </c>
      <c r="X1153">
        <v>537</v>
      </c>
      <c r="Y1153">
        <v>88</v>
      </c>
      <c r="Z1153">
        <v>0</v>
      </c>
      <c r="AA1153">
        <v>88</v>
      </c>
      <c r="AB1153">
        <v>0</v>
      </c>
      <c r="AC1153">
        <v>33</v>
      </c>
      <c r="AD1153">
        <v>10</v>
      </c>
      <c r="AE1153">
        <v>0</v>
      </c>
      <c r="AF1153">
        <v>0</v>
      </c>
      <c r="AG1153">
        <v>0</v>
      </c>
      <c r="AH1153" t="s">
        <v>99</v>
      </c>
      <c r="AI1153" s="1">
        <v>44512.420347222222</v>
      </c>
      <c r="AJ1153">
        <v>628</v>
      </c>
      <c r="AK1153">
        <v>1</v>
      </c>
      <c r="AL1153">
        <v>0</v>
      </c>
      <c r="AM1153">
        <v>1</v>
      </c>
      <c r="AN1153">
        <v>0</v>
      </c>
      <c r="AO1153">
        <v>1</v>
      </c>
      <c r="AP1153">
        <v>9</v>
      </c>
      <c r="AQ1153">
        <v>0</v>
      </c>
      <c r="AR1153">
        <v>0</v>
      </c>
      <c r="AS1153">
        <v>0</v>
      </c>
      <c r="AT1153" t="s">
        <v>88</v>
      </c>
      <c r="AU1153" t="s">
        <v>88</v>
      </c>
      <c r="AV1153" t="s">
        <v>88</v>
      </c>
      <c r="AW1153" t="s">
        <v>88</v>
      </c>
      <c r="AX1153" t="s">
        <v>88</v>
      </c>
      <c r="AY1153" t="s">
        <v>88</v>
      </c>
      <c r="AZ1153" t="s">
        <v>88</v>
      </c>
      <c r="BA1153" t="s">
        <v>88</v>
      </c>
      <c r="BB1153" t="s">
        <v>88</v>
      </c>
      <c r="BC1153" t="s">
        <v>88</v>
      </c>
      <c r="BD1153" t="s">
        <v>88</v>
      </c>
      <c r="BE1153" t="s">
        <v>88</v>
      </c>
    </row>
    <row r="1154" spans="1:57">
      <c r="A1154" t="s">
        <v>2488</v>
      </c>
      <c r="B1154" t="s">
        <v>80</v>
      </c>
      <c r="C1154" t="s">
        <v>2195</v>
      </c>
      <c r="D1154" t="s">
        <v>82</v>
      </c>
      <c r="E1154" s="2" t="str">
        <f>HYPERLINK("capsilon://?command=openfolder&amp;siteaddress=FAM.docvelocity-na8.net&amp;folderid=FXDCEFA430-D208-E32E-391A-2991CEB52CC8","FX21114958")</f>
        <v>FX21114958</v>
      </c>
      <c r="F1154" t="s">
        <v>19</v>
      </c>
      <c r="G1154" t="s">
        <v>19</v>
      </c>
      <c r="H1154" t="s">
        <v>83</v>
      </c>
      <c r="I1154" t="s">
        <v>2426</v>
      </c>
      <c r="J1154">
        <v>517</v>
      </c>
      <c r="K1154" t="s">
        <v>85</v>
      </c>
      <c r="L1154" t="s">
        <v>86</v>
      </c>
      <c r="M1154" t="s">
        <v>87</v>
      </c>
      <c r="N1154">
        <v>2</v>
      </c>
      <c r="O1154" s="1">
        <v>44512.369386574072</v>
      </c>
      <c r="P1154" s="1">
        <v>44512.444849537038</v>
      </c>
      <c r="Q1154">
        <v>3587</v>
      </c>
      <c r="R1154">
        <v>2933</v>
      </c>
      <c r="S1154" t="b">
        <v>0</v>
      </c>
      <c r="T1154" t="s">
        <v>88</v>
      </c>
      <c r="U1154" t="b">
        <v>1</v>
      </c>
      <c r="V1154" t="s">
        <v>110</v>
      </c>
      <c r="W1154" s="1">
        <v>44512.420706018522</v>
      </c>
      <c r="X1154">
        <v>1127</v>
      </c>
      <c r="Y1154">
        <v>241</v>
      </c>
      <c r="Z1154">
        <v>0</v>
      </c>
      <c r="AA1154">
        <v>241</v>
      </c>
      <c r="AB1154">
        <v>204</v>
      </c>
      <c r="AC1154">
        <v>24</v>
      </c>
      <c r="AD1154">
        <v>276</v>
      </c>
      <c r="AE1154">
        <v>0</v>
      </c>
      <c r="AF1154">
        <v>0</v>
      </c>
      <c r="AG1154">
        <v>0</v>
      </c>
      <c r="AH1154" t="s">
        <v>1043</v>
      </c>
      <c r="AI1154" s="1">
        <v>44512.444849537038</v>
      </c>
      <c r="AJ1154">
        <v>1726</v>
      </c>
      <c r="AK1154">
        <v>1</v>
      </c>
      <c r="AL1154">
        <v>0</v>
      </c>
      <c r="AM1154">
        <v>1</v>
      </c>
      <c r="AN1154">
        <v>204</v>
      </c>
      <c r="AO1154">
        <v>2</v>
      </c>
      <c r="AP1154">
        <v>275</v>
      </c>
      <c r="AQ1154">
        <v>0</v>
      </c>
      <c r="AR1154">
        <v>0</v>
      </c>
      <c r="AS1154">
        <v>0</v>
      </c>
      <c r="AT1154" t="s">
        <v>88</v>
      </c>
      <c r="AU1154" t="s">
        <v>88</v>
      </c>
      <c r="AV1154" t="s">
        <v>88</v>
      </c>
      <c r="AW1154" t="s">
        <v>88</v>
      </c>
      <c r="AX1154" t="s">
        <v>88</v>
      </c>
      <c r="AY1154" t="s">
        <v>88</v>
      </c>
      <c r="AZ1154" t="s">
        <v>88</v>
      </c>
      <c r="BA1154" t="s">
        <v>88</v>
      </c>
      <c r="BB1154" t="s">
        <v>88</v>
      </c>
      <c r="BC1154" t="s">
        <v>88</v>
      </c>
      <c r="BD1154" t="s">
        <v>88</v>
      </c>
      <c r="BE1154" t="s">
        <v>88</v>
      </c>
    </row>
    <row r="1155" spans="1:57">
      <c r="A1155" t="s">
        <v>2489</v>
      </c>
      <c r="B1155" t="s">
        <v>80</v>
      </c>
      <c r="C1155" t="s">
        <v>2428</v>
      </c>
      <c r="D1155" t="s">
        <v>82</v>
      </c>
      <c r="E1155" s="2" t="str">
        <f>HYPERLINK("capsilon://?command=openfolder&amp;siteaddress=FAM.docvelocity-na8.net&amp;folderid=FX9FF3F9D4-E90C-F24C-8977-7348D65BA278","FX21116158")</f>
        <v>FX21116158</v>
      </c>
      <c r="F1155" t="s">
        <v>19</v>
      </c>
      <c r="G1155" t="s">
        <v>19</v>
      </c>
      <c r="H1155" t="s">
        <v>83</v>
      </c>
      <c r="I1155" t="s">
        <v>2429</v>
      </c>
      <c r="J1155">
        <v>336</v>
      </c>
      <c r="K1155" t="s">
        <v>85</v>
      </c>
      <c r="L1155" t="s">
        <v>86</v>
      </c>
      <c r="M1155" t="s">
        <v>87</v>
      </c>
      <c r="N1155">
        <v>2</v>
      </c>
      <c r="O1155" s="1">
        <v>44512.374293981484</v>
      </c>
      <c r="P1155" s="1">
        <v>44512.53398148148</v>
      </c>
      <c r="Q1155">
        <v>5297</v>
      </c>
      <c r="R1155">
        <v>8500</v>
      </c>
      <c r="S1155" t="b">
        <v>0</v>
      </c>
      <c r="T1155" t="s">
        <v>88</v>
      </c>
      <c r="U1155" t="b">
        <v>1</v>
      </c>
      <c r="V1155" t="s">
        <v>393</v>
      </c>
      <c r="W1155" s="1">
        <v>44512.500821759262</v>
      </c>
      <c r="X1155">
        <v>3166</v>
      </c>
      <c r="Y1155">
        <v>295</v>
      </c>
      <c r="Z1155">
        <v>0</v>
      </c>
      <c r="AA1155">
        <v>295</v>
      </c>
      <c r="AB1155">
        <v>0</v>
      </c>
      <c r="AC1155">
        <v>37</v>
      </c>
      <c r="AD1155">
        <v>41</v>
      </c>
      <c r="AE1155">
        <v>0</v>
      </c>
      <c r="AF1155">
        <v>0</v>
      </c>
      <c r="AG1155">
        <v>0</v>
      </c>
      <c r="AH1155" t="s">
        <v>606</v>
      </c>
      <c r="AI1155" s="1">
        <v>44512.53398148148</v>
      </c>
      <c r="AJ1155">
        <v>2606</v>
      </c>
      <c r="AK1155">
        <v>11</v>
      </c>
      <c r="AL1155">
        <v>0</v>
      </c>
      <c r="AM1155">
        <v>11</v>
      </c>
      <c r="AN1155">
        <v>0</v>
      </c>
      <c r="AO1155">
        <v>11</v>
      </c>
      <c r="AP1155">
        <v>30</v>
      </c>
      <c r="AQ1155">
        <v>0</v>
      </c>
      <c r="AR1155">
        <v>0</v>
      </c>
      <c r="AS1155">
        <v>0</v>
      </c>
      <c r="AT1155" t="s">
        <v>88</v>
      </c>
      <c r="AU1155" t="s">
        <v>88</v>
      </c>
      <c r="AV1155" t="s">
        <v>88</v>
      </c>
      <c r="AW1155" t="s">
        <v>88</v>
      </c>
      <c r="AX1155" t="s">
        <v>88</v>
      </c>
      <c r="AY1155" t="s">
        <v>88</v>
      </c>
      <c r="AZ1155" t="s">
        <v>88</v>
      </c>
      <c r="BA1155" t="s">
        <v>88</v>
      </c>
      <c r="BB1155" t="s">
        <v>88</v>
      </c>
      <c r="BC1155" t="s">
        <v>88</v>
      </c>
      <c r="BD1155" t="s">
        <v>88</v>
      </c>
      <c r="BE1155" t="s">
        <v>88</v>
      </c>
    </row>
    <row r="1156" spans="1:57">
      <c r="A1156" t="s">
        <v>2490</v>
      </c>
      <c r="B1156" t="s">
        <v>80</v>
      </c>
      <c r="C1156" t="s">
        <v>92</v>
      </c>
      <c r="D1156" t="s">
        <v>82</v>
      </c>
      <c r="E1156" s="2" t="str">
        <f>HYPERLINK("capsilon://?command=openfolder&amp;siteaddress=FAM.docvelocity-na8.net&amp;folderid=FX51F5EC64-66B6-F9C2-7D17-0D8FE6323947","FX211014084")</f>
        <v>FX211014084</v>
      </c>
      <c r="F1156" t="s">
        <v>19</v>
      </c>
      <c r="G1156" t="s">
        <v>19</v>
      </c>
      <c r="H1156" t="s">
        <v>83</v>
      </c>
      <c r="I1156" t="s">
        <v>2491</v>
      </c>
      <c r="J1156">
        <v>112</v>
      </c>
      <c r="K1156" t="s">
        <v>85</v>
      </c>
      <c r="L1156" t="s">
        <v>86</v>
      </c>
      <c r="M1156" t="s">
        <v>87</v>
      </c>
      <c r="N1156">
        <v>1</v>
      </c>
      <c r="O1156" s="1">
        <v>44501.786111111112</v>
      </c>
      <c r="P1156" s="1">
        <v>44501.796956018516</v>
      </c>
      <c r="Q1156">
        <v>757</v>
      </c>
      <c r="R1156">
        <v>180</v>
      </c>
      <c r="S1156" t="b">
        <v>0</v>
      </c>
      <c r="T1156" t="s">
        <v>88</v>
      </c>
      <c r="U1156" t="b">
        <v>0</v>
      </c>
      <c r="V1156" t="s">
        <v>94</v>
      </c>
      <c r="W1156" s="1">
        <v>44501.796956018516</v>
      </c>
      <c r="X1156">
        <v>126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112</v>
      </c>
      <c r="AE1156">
        <v>103</v>
      </c>
      <c r="AF1156">
        <v>0</v>
      </c>
      <c r="AG1156">
        <v>4</v>
      </c>
      <c r="AH1156" t="s">
        <v>88</v>
      </c>
      <c r="AI1156" t="s">
        <v>88</v>
      </c>
      <c r="AJ1156" t="s">
        <v>88</v>
      </c>
      <c r="AK1156" t="s">
        <v>88</v>
      </c>
      <c r="AL1156" t="s">
        <v>88</v>
      </c>
      <c r="AM1156" t="s">
        <v>88</v>
      </c>
      <c r="AN1156" t="s">
        <v>88</v>
      </c>
      <c r="AO1156" t="s">
        <v>88</v>
      </c>
      <c r="AP1156" t="s">
        <v>88</v>
      </c>
      <c r="AQ1156" t="s">
        <v>88</v>
      </c>
      <c r="AR1156" t="s">
        <v>88</v>
      </c>
      <c r="AS1156" t="s">
        <v>88</v>
      </c>
      <c r="AT1156" t="s">
        <v>88</v>
      </c>
      <c r="AU1156" t="s">
        <v>88</v>
      </c>
      <c r="AV1156" t="s">
        <v>88</v>
      </c>
      <c r="AW1156" t="s">
        <v>88</v>
      </c>
      <c r="AX1156" t="s">
        <v>88</v>
      </c>
      <c r="AY1156" t="s">
        <v>88</v>
      </c>
      <c r="AZ1156" t="s">
        <v>88</v>
      </c>
      <c r="BA1156" t="s">
        <v>88</v>
      </c>
      <c r="BB1156" t="s">
        <v>88</v>
      </c>
      <c r="BC1156" t="s">
        <v>88</v>
      </c>
      <c r="BD1156" t="s">
        <v>88</v>
      </c>
      <c r="BE1156" t="s">
        <v>88</v>
      </c>
    </row>
    <row r="1157" spans="1:57">
      <c r="A1157" t="s">
        <v>2492</v>
      </c>
      <c r="B1157" t="s">
        <v>80</v>
      </c>
      <c r="C1157" t="s">
        <v>2441</v>
      </c>
      <c r="D1157" t="s">
        <v>82</v>
      </c>
      <c r="E1157" s="2" t="str">
        <f>HYPERLINK("capsilon://?command=openfolder&amp;siteaddress=FAM.docvelocity-na8.net&amp;folderid=FXC6E0B3D4-C72A-BD8B-0E0A-362568B03C5A","FX21115792")</f>
        <v>FX21115792</v>
      </c>
      <c r="F1157" t="s">
        <v>19</v>
      </c>
      <c r="G1157" t="s">
        <v>19</v>
      </c>
      <c r="H1157" t="s">
        <v>83</v>
      </c>
      <c r="I1157" t="s">
        <v>2442</v>
      </c>
      <c r="J1157">
        <v>188</v>
      </c>
      <c r="K1157" t="s">
        <v>85</v>
      </c>
      <c r="L1157" t="s">
        <v>86</v>
      </c>
      <c r="M1157" t="s">
        <v>87</v>
      </c>
      <c r="N1157">
        <v>2</v>
      </c>
      <c r="O1157" s="1">
        <v>44512.380891203706</v>
      </c>
      <c r="P1157" s="1">
        <v>44512.453472222223</v>
      </c>
      <c r="Q1157">
        <v>5181</v>
      </c>
      <c r="R1157">
        <v>1090</v>
      </c>
      <c r="S1157" t="b">
        <v>0</v>
      </c>
      <c r="T1157" t="s">
        <v>88</v>
      </c>
      <c r="U1157" t="b">
        <v>1</v>
      </c>
      <c r="V1157" t="s">
        <v>1625</v>
      </c>
      <c r="W1157" s="1">
        <v>44512.443032407406</v>
      </c>
      <c r="X1157">
        <v>255</v>
      </c>
      <c r="Y1157">
        <v>99</v>
      </c>
      <c r="Z1157">
        <v>0</v>
      </c>
      <c r="AA1157">
        <v>99</v>
      </c>
      <c r="AB1157">
        <v>60</v>
      </c>
      <c r="AC1157">
        <v>3</v>
      </c>
      <c r="AD1157">
        <v>89</v>
      </c>
      <c r="AE1157">
        <v>0</v>
      </c>
      <c r="AF1157">
        <v>0</v>
      </c>
      <c r="AG1157">
        <v>0</v>
      </c>
      <c r="AH1157" t="s">
        <v>1043</v>
      </c>
      <c r="AI1157" s="1">
        <v>44512.453472222223</v>
      </c>
      <c r="AJ1157">
        <v>744</v>
      </c>
      <c r="AK1157">
        <v>0</v>
      </c>
      <c r="AL1157">
        <v>0</v>
      </c>
      <c r="AM1157">
        <v>0</v>
      </c>
      <c r="AN1157">
        <v>60</v>
      </c>
      <c r="AO1157">
        <v>0</v>
      </c>
      <c r="AP1157">
        <v>89</v>
      </c>
      <c r="AQ1157">
        <v>0</v>
      </c>
      <c r="AR1157">
        <v>0</v>
      </c>
      <c r="AS1157">
        <v>0</v>
      </c>
      <c r="AT1157" t="s">
        <v>88</v>
      </c>
      <c r="AU1157" t="s">
        <v>88</v>
      </c>
      <c r="AV1157" t="s">
        <v>88</v>
      </c>
      <c r="AW1157" t="s">
        <v>88</v>
      </c>
      <c r="AX1157" t="s">
        <v>88</v>
      </c>
      <c r="AY1157" t="s">
        <v>88</v>
      </c>
      <c r="AZ1157" t="s">
        <v>88</v>
      </c>
      <c r="BA1157" t="s">
        <v>88</v>
      </c>
      <c r="BB1157" t="s">
        <v>88</v>
      </c>
      <c r="BC1157" t="s">
        <v>88</v>
      </c>
      <c r="BD1157" t="s">
        <v>88</v>
      </c>
      <c r="BE1157" t="s">
        <v>88</v>
      </c>
    </row>
    <row r="1158" spans="1:57">
      <c r="A1158" t="s">
        <v>2493</v>
      </c>
      <c r="B1158" t="s">
        <v>80</v>
      </c>
      <c r="C1158" t="s">
        <v>1426</v>
      </c>
      <c r="D1158" t="s">
        <v>82</v>
      </c>
      <c r="E1158" s="2" t="str">
        <f>HYPERLINK("capsilon://?command=openfolder&amp;siteaddress=FAM.docvelocity-na8.net&amp;folderid=FX7F23F6B3-2C36-AFE6-ABDB-62AC78BEB63A","FX21112747")</f>
        <v>FX21112747</v>
      </c>
      <c r="F1158" t="s">
        <v>19</v>
      </c>
      <c r="G1158" t="s">
        <v>19</v>
      </c>
      <c r="H1158" t="s">
        <v>83</v>
      </c>
      <c r="I1158" t="s">
        <v>2494</v>
      </c>
      <c r="J1158">
        <v>21</v>
      </c>
      <c r="K1158" t="s">
        <v>85</v>
      </c>
      <c r="L1158" t="s">
        <v>86</v>
      </c>
      <c r="M1158" t="s">
        <v>87</v>
      </c>
      <c r="N1158">
        <v>2</v>
      </c>
      <c r="O1158" s="1">
        <v>44512.423298611109</v>
      </c>
      <c r="P1158" s="1">
        <v>44512.488842592589</v>
      </c>
      <c r="Q1158">
        <v>5428</v>
      </c>
      <c r="R1158">
        <v>235</v>
      </c>
      <c r="S1158" t="b">
        <v>0</v>
      </c>
      <c r="T1158" t="s">
        <v>88</v>
      </c>
      <c r="U1158" t="b">
        <v>0</v>
      </c>
      <c r="V1158" t="s">
        <v>388</v>
      </c>
      <c r="W1158" s="1">
        <v>44512.442962962959</v>
      </c>
      <c r="X1158">
        <v>119</v>
      </c>
      <c r="Y1158">
        <v>0</v>
      </c>
      <c r="Z1158">
        <v>0</v>
      </c>
      <c r="AA1158">
        <v>0</v>
      </c>
      <c r="AB1158">
        <v>9</v>
      </c>
      <c r="AC1158">
        <v>0</v>
      </c>
      <c r="AD1158">
        <v>21</v>
      </c>
      <c r="AE1158">
        <v>0</v>
      </c>
      <c r="AF1158">
        <v>0</v>
      </c>
      <c r="AG1158">
        <v>0</v>
      </c>
      <c r="AH1158" t="s">
        <v>90</v>
      </c>
      <c r="AI1158" s="1">
        <v>44512.488842592589</v>
      </c>
      <c r="AJ1158">
        <v>105</v>
      </c>
      <c r="AK1158">
        <v>0</v>
      </c>
      <c r="AL1158">
        <v>0</v>
      </c>
      <c r="AM1158">
        <v>0</v>
      </c>
      <c r="AN1158">
        <v>9</v>
      </c>
      <c r="AO1158">
        <v>0</v>
      </c>
      <c r="AP1158">
        <v>21</v>
      </c>
      <c r="AQ1158">
        <v>0</v>
      </c>
      <c r="AR1158">
        <v>0</v>
      </c>
      <c r="AS1158">
        <v>0</v>
      </c>
      <c r="AT1158" t="s">
        <v>88</v>
      </c>
      <c r="AU1158" t="s">
        <v>88</v>
      </c>
      <c r="AV1158" t="s">
        <v>88</v>
      </c>
      <c r="AW1158" t="s">
        <v>88</v>
      </c>
      <c r="AX1158" t="s">
        <v>88</v>
      </c>
      <c r="AY1158" t="s">
        <v>88</v>
      </c>
      <c r="AZ1158" t="s">
        <v>88</v>
      </c>
      <c r="BA1158" t="s">
        <v>88</v>
      </c>
      <c r="BB1158" t="s">
        <v>88</v>
      </c>
      <c r="BC1158" t="s">
        <v>88</v>
      </c>
      <c r="BD1158" t="s">
        <v>88</v>
      </c>
      <c r="BE1158" t="s">
        <v>88</v>
      </c>
    </row>
    <row r="1159" spans="1:57">
      <c r="A1159" t="s">
        <v>2495</v>
      </c>
      <c r="B1159" t="s">
        <v>80</v>
      </c>
      <c r="C1159" t="s">
        <v>2496</v>
      </c>
      <c r="D1159" t="s">
        <v>82</v>
      </c>
      <c r="E1159" s="2" t="str">
        <f>HYPERLINK("capsilon://?command=openfolder&amp;siteaddress=FAM.docvelocity-na8.net&amp;folderid=FX2CDAB376-14E9-C962-0631-28725A617D9A","FX21115169")</f>
        <v>FX21115169</v>
      </c>
      <c r="F1159" t="s">
        <v>19</v>
      </c>
      <c r="G1159" t="s">
        <v>19</v>
      </c>
      <c r="H1159" t="s">
        <v>83</v>
      </c>
      <c r="I1159" t="s">
        <v>2497</v>
      </c>
      <c r="J1159">
        <v>62</v>
      </c>
      <c r="K1159" t="s">
        <v>85</v>
      </c>
      <c r="L1159" t="s">
        <v>86</v>
      </c>
      <c r="M1159" t="s">
        <v>87</v>
      </c>
      <c r="N1159">
        <v>1</v>
      </c>
      <c r="O1159" s="1">
        <v>44512.448657407411</v>
      </c>
      <c r="P1159" s="1">
        <v>44512.474062499998</v>
      </c>
      <c r="Q1159">
        <v>1974</v>
      </c>
      <c r="R1159">
        <v>221</v>
      </c>
      <c r="S1159" t="b">
        <v>0</v>
      </c>
      <c r="T1159" t="s">
        <v>88</v>
      </c>
      <c r="U1159" t="b">
        <v>0</v>
      </c>
      <c r="V1159" t="s">
        <v>190</v>
      </c>
      <c r="W1159" s="1">
        <v>44512.474062499998</v>
      </c>
      <c r="X1159">
        <v>153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62</v>
      </c>
      <c r="AE1159">
        <v>57</v>
      </c>
      <c r="AF1159">
        <v>0</v>
      </c>
      <c r="AG1159">
        <v>2</v>
      </c>
      <c r="AH1159" t="s">
        <v>88</v>
      </c>
      <c r="AI1159" t="s">
        <v>88</v>
      </c>
      <c r="AJ1159" t="s">
        <v>88</v>
      </c>
      <c r="AK1159" t="s">
        <v>88</v>
      </c>
      <c r="AL1159" t="s">
        <v>88</v>
      </c>
      <c r="AM1159" t="s">
        <v>88</v>
      </c>
      <c r="AN1159" t="s">
        <v>88</v>
      </c>
      <c r="AO1159" t="s">
        <v>88</v>
      </c>
      <c r="AP1159" t="s">
        <v>88</v>
      </c>
      <c r="AQ1159" t="s">
        <v>88</v>
      </c>
      <c r="AR1159" t="s">
        <v>88</v>
      </c>
      <c r="AS1159" t="s">
        <v>88</v>
      </c>
      <c r="AT1159" t="s">
        <v>88</v>
      </c>
      <c r="AU1159" t="s">
        <v>88</v>
      </c>
      <c r="AV1159" t="s">
        <v>88</v>
      </c>
      <c r="AW1159" t="s">
        <v>88</v>
      </c>
      <c r="AX1159" t="s">
        <v>88</v>
      </c>
      <c r="AY1159" t="s">
        <v>88</v>
      </c>
      <c r="AZ1159" t="s">
        <v>88</v>
      </c>
      <c r="BA1159" t="s">
        <v>88</v>
      </c>
      <c r="BB1159" t="s">
        <v>88</v>
      </c>
      <c r="BC1159" t="s">
        <v>88</v>
      </c>
      <c r="BD1159" t="s">
        <v>88</v>
      </c>
      <c r="BE1159" t="s">
        <v>88</v>
      </c>
    </row>
    <row r="1160" spans="1:57">
      <c r="A1160" t="s">
        <v>2498</v>
      </c>
      <c r="B1160" t="s">
        <v>80</v>
      </c>
      <c r="C1160" t="s">
        <v>2496</v>
      </c>
      <c r="D1160" t="s">
        <v>82</v>
      </c>
      <c r="E1160" s="2" t="str">
        <f>HYPERLINK("capsilon://?command=openfolder&amp;siteaddress=FAM.docvelocity-na8.net&amp;folderid=FX2CDAB376-14E9-C962-0631-28725A617D9A","FX21115169")</f>
        <v>FX21115169</v>
      </c>
      <c r="F1160" t="s">
        <v>19</v>
      </c>
      <c r="G1160" t="s">
        <v>19</v>
      </c>
      <c r="H1160" t="s">
        <v>83</v>
      </c>
      <c r="I1160" t="s">
        <v>2499</v>
      </c>
      <c r="J1160">
        <v>90</v>
      </c>
      <c r="K1160" t="s">
        <v>85</v>
      </c>
      <c r="L1160" t="s">
        <v>86</v>
      </c>
      <c r="M1160" t="s">
        <v>87</v>
      </c>
      <c r="N1160">
        <v>1</v>
      </c>
      <c r="O1160" s="1">
        <v>44512.448854166665</v>
      </c>
      <c r="P1160" s="1">
        <v>44512.510243055556</v>
      </c>
      <c r="Q1160">
        <v>4321</v>
      </c>
      <c r="R1160">
        <v>983</v>
      </c>
      <c r="S1160" t="b">
        <v>0</v>
      </c>
      <c r="T1160" t="s">
        <v>88</v>
      </c>
      <c r="U1160" t="b">
        <v>0</v>
      </c>
      <c r="V1160" t="s">
        <v>94</v>
      </c>
      <c r="W1160" s="1">
        <v>44512.510243055556</v>
      </c>
      <c r="X1160">
        <v>185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90</v>
      </c>
      <c r="AE1160">
        <v>78</v>
      </c>
      <c r="AF1160">
        <v>0</v>
      </c>
      <c r="AG1160">
        <v>4</v>
      </c>
      <c r="AH1160" t="s">
        <v>88</v>
      </c>
      <c r="AI1160" t="s">
        <v>88</v>
      </c>
      <c r="AJ1160" t="s">
        <v>88</v>
      </c>
      <c r="AK1160" t="s">
        <v>88</v>
      </c>
      <c r="AL1160" t="s">
        <v>88</v>
      </c>
      <c r="AM1160" t="s">
        <v>88</v>
      </c>
      <c r="AN1160" t="s">
        <v>88</v>
      </c>
      <c r="AO1160" t="s">
        <v>88</v>
      </c>
      <c r="AP1160" t="s">
        <v>88</v>
      </c>
      <c r="AQ1160" t="s">
        <v>88</v>
      </c>
      <c r="AR1160" t="s">
        <v>88</v>
      </c>
      <c r="AS1160" t="s">
        <v>88</v>
      </c>
      <c r="AT1160" t="s">
        <v>88</v>
      </c>
      <c r="AU1160" t="s">
        <v>88</v>
      </c>
      <c r="AV1160" t="s">
        <v>88</v>
      </c>
      <c r="AW1160" t="s">
        <v>88</v>
      </c>
      <c r="AX1160" t="s">
        <v>88</v>
      </c>
      <c r="AY1160" t="s">
        <v>88</v>
      </c>
      <c r="AZ1160" t="s">
        <v>88</v>
      </c>
      <c r="BA1160" t="s">
        <v>88</v>
      </c>
      <c r="BB1160" t="s">
        <v>88</v>
      </c>
      <c r="BC1160" t="s">
        <v>88</v>
      </c>
      <c r="BD1160" t="s">
        <v>88</v>
      </c>
      <c r="BE1160" t="s">
        <v>88</v>
      </c>
    </row>
    <row r="1161" spans="1:57">
      <c r="A1161" t="s">
        <v>2500</v>
      </c>
      <c r="B1161" t="s">
        <v>80</v>
      </c>
      <c r="C1161" t="s">
        <v>2496</v>
      </c>
      <c r="D1161" t="s">
        <v>82</v>
      </c>
      <c r="E1161" s="2" t="str">
        <f>HYPERLINK("capsilon://?command=openfolder&amp;siteaddress=FAM.docvelocity-na8.net&amp;folderid=FX2CDAB376-14E9-C962-0631-28725A617D9A","FX21115169")</f>
        <v>FX21115169</v>
      </c>
      <c r="F1161" t="s">
        <v>19</v>
      </c>
      <c r="G1161" t="s">
        <v>19</v>
      </c>
      <c r="H1161" t="s">
        <v>83</v>
      </c>
      <c r="I1161" t="s">
        <v>2501</v>
      </c>
      <c r="J1161">
        <v>28</v>
      </c>
      <c r="K1161" t="s">
        <v>85</v>
      </c>
      <c r="L1161" t="s">
        <v>86</v>
      </c>
      <c r="M1161" t="s">
        <v>87</v>
      </c>
      <c r="N1161">
        <v>1</v>
      </c>
      <c r="O1161" s="1">
        <v>44512.449062500003</v>
      </c>
      <c r="P1161" s="1">
        <v>44512.515636574077</v>
      </c>
      <c r="Q1161">
        <v>5289</v>
      </c>
      <c r="R1161">
        <v>463</v>
      </c>
      <c r="S1161" t="b">
        <v>0</v>
      </c>
      <c r="T1161" t="s">
        <v>88</v>
      </c>
      <c r="U1161" t="b">
        <v>0</v>
      </c>
      <c r="V1161" t="s">
        <v>94</v>
      </c>
      <c r="W1161" s="1">
        <v>44512.515636574077</v>
      </c>
      <c r="X1161">
        <v>252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28</v>
      </c>
      <c r="AE1161">
        <v>21</v>
      </c>
      <c r="AF1161">
        <v>0</v>
      </c>
      <c r="AG1161">
        <v>2</v>
      </c>
      <c r="AH1161" t="s">
        <v>88</v>
      </c>
      <c r="AI1161" t="s">
        <v>88</v>
      </c>
      <c r="AJ1161" t="s">
        <v>88</v>
      </c>
      <c r="AK1161" t="s">
        <v>88</v>
      </c>
      <c r="AL1161" t="s">
        <v>88</v>
      </c>
      <c r="AM1161" t="s">
        <v>88</v>
      </c>
      <c r="AN1161" t="s">
        <v>88</v>
      </c>
      <c r="AO1161" t="s">
        <v>88</v>
      </c>
      <c r="AP1161" t="s">
        <v>88</v>
      </c>
      <c r="AQ1161" t="s">
        <v>88</v>
      </c>
      <c r="AR1161" t="s">
        <v>88</v>
      </c>
      <c r="AS1161" t="s">
        <v>88</v>
      </c>
      <c r="AT1161" t="s">
        <v>88</v>
      </c>
      <c r="AU1161" t="s">
        <v>88</v>
      </c>
      <c r="AV1161" t="s">
        <v>88</v>
      </c>
      <c r="AW1161" t="s">
        <v>88</v>
      </c>
      <c r="AX1161" t="s">
        <v>88</v>
      </c>
      <c r="AY1161" t="s">
        <v>88</v>
      </c>
      <c r="AZ1161" t="s">
        <v>88</v>
      </c>
      <c r="BA1161" t="s">
        <v>88</v>
      </c>
      <c r="BB1161" t="s">
        <v>88</v>
      </c>
      <c r="BC1161" t="s">
        <v>88</v>
      </c>
      <c r="BD1161" t="s">
        <v>88</v>
      </c>
      <c r="BE1161" t="s">
        <v>88</v>
      </c>
    </row>
    <row r="1162" spans="1:57">
      <c r="A1162" t="s">
        <v>2502</v>
      </c>
      <c r="B1162" t="s">
        <v>80</v>
      </c>
      <c r="C1162" t="s">
        <v>2503</v>
      </c>
      <c r="D1162" t="s">
        <v>82</v>
      </c>
      <c r="E1162" s="2" t="str">
        <f>HYPERLINK("capsilon://?command=openfolder&amp;siteaddress=FAM.docvelocity-na8.net&amp;folderid=FXFB7E7922-83A2-9208-E1C2-1E8278491945","FX2111741")</f>
        <v>FX2111741</v>
      </c>
      <c r="F1162" t="s">
        <v>19</v>
      </c>
      <c r="G1162" t="s">
        <v>19</v>
      </c>
      <c r="H1162" t="s">
        <v>83</v>
      </c>
      <c r="I1162" t="s">
        <v>2504</v>
      </c>
      <c r="J1162">
        <v>110</v>
      </c>
      <c r="K1162" t="s">
        <v>85</v>
      </c>
      <c r="L1162" t="s">
        <v>86</v>
      </c>
      <c r="M1162" t="s">
        <v>87</v>
      </c>
      <c r="N1162">
        <v>1</v>
      </c>
      <c r="O1162" s="1">
        <v>44512.45171296296</v>
      </c>
      <c r="P1162" s="1">
        <v>44512.512708333335</v>
      </c>
      <c r="Q1162">
        <v>4884</v>
      </c>
      <c r="R1162">
        <v>386</v>
      </c>
      <c r="S1162" t="b">
        <v>0</v>
      </c>
      <c r="T1162" t="s">
        <v>88</v>
      </c>
      <c r="U1162" t="b">
        <v>0</v>
      </c>
      <c r="V1162" t="s">
        <v>94</v>
      </c>
      <c r="W1162" s="1">
        <v>44512.512708333335</v>
      </c>
      <c r="X1162">
        <v>212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110</v>
      </c>
      <c r="AE1162">
        <v>105</v>
      </c>
      <c r="AF1162">
        <v>0</v>
      </c>
      <c r="AG1162">
        <v>2</v>
      </c>
      <c r="AH1162" t="s">
        <v>88</v>
      </c>
      <c r="AI1162" t="s">
        <v>88</v>
      </c>
      <c r="AJ1162" t="s">
        <v>88</v>
      </c>
      <c r="AK1162" t="s">
        <v>88</v>
      </c>
      <c r="AL1162" t="s">
        <v>88</v>
      </c>
      <c r="AM1162" t="s">
        <v>88</v>
      </c>
      <c r="AN1162" t="s">
        <v>88</v>
      </c>
      <c r="AO1162" t="s">
        <v>88</v>
      </c>
      <c r="AP1162" t="s">
        <v>88</v>
      </c>
      <c r="AQ1162" t="s">
        <v>88</v>
      </c>
      <c r="AR1162" t="s">
        <v>88</v>
      </c>
      <c r="AS1162" t="s">
        <v>88</v>
      </c>
      <c r="AT1162" t="s">
        <v>88</v>
      </c>
      <c r="AU1162" t="s">
        <v>88</v>
      </c>
      <c r="AV1162" t="s">
        <v>88</v>
      </c>
      <c r="AW1162" t="s">
        <v>88</v>
      </c>
      <c r="AX1162" t="s">
        <v>88</v>
      </c>
      <c r="AY1162" t="s">
        <v>88</v>
      </c>
      <c r="AZ1162" t="s">
        <v>88</v>
      </c>
      <c r="BA1162" t="s">
        <v>88</v>
      </c>
      <c r="BB1162" t="s">
        <v>88</v>
      </c>
      <c r="BC1162" t="s">
        <v>88</v>
      </c>
      <c r="BD1162" t="s">
        <v>88</v>
      </c>
      <c r="BE1162" t="s">
        <v>88</v>
      </c>
    </row>
    <row r="1163" spans="1:57">
      <c r="A1163" t="s">
        <v>2505</v>
      </c>
      <c r="B1163" t="s">
        <v>80</v>
      </c>
      <c r="C1163" t="s">
        <v>2447</v>
      </c>
      <c r="D1163" t="s">
        <v>82</v>
      </c>
      <c r="E1163" s="2" t="str">
        <f>HYPERLINK("capsilon://?command=openfolder&amp;siteaddress=FAM.docvelocity-na8.net&amp;folderid=FX11E11161-AE01-86B9-28BC-ED00735C54E0","FX21115872")</f>
        <v>FX21115872</v>
      </c>
      <c r="F1163" t="s">
        <v>19</v>
      </c>
      <c r="G1163" t="s">
        <v>19</v>
      </c>
      <c r="H1163" t="s">
        <v>83</v>
      </c>
      <c r="I1163" t="s">
        <v>2448</v>
      </c>
      <c r="J1163">
        <v>466</v>
      </c>
      <c r="K1163" t="s">
        <v>85</v>
      </c>
      <c r="L1163" t="s">
        <v>86</v>
      </c>
      <c r="M1163" t="s">
        <v>87</v>
      </c>
      <c r="N1163">
        <v>2</v>
      </c>
      <c r="O1163" s="1">
        <v>44512.452013888891</v>
      </c>
      <c r="P1163" s="1">
        <v>44512.525219907409</v>
      </c>
      <c r="Q1163">
        <v>302</v>
      </c>
      <c r="R1163">
        <v>6023</v>
      </c>
      <c r="S1163" t="b">
        <v>0</v>
      </c>
      <c r="T1163" t="s">
        <v>88</v>
      </c>
      <c r="U1163" t="b">
        <v>1</v>
      </c>
      <c r="V1163" t="s">
        <v>1625</v>
      </c>
      <c r="W1163" s="1">
        <v>44512.462812500002</v>
      </c>
      <c r="X1163">
        <v>868</v>
      </c>
      <c r="Y1163">
        <v>370</v>
      </c>
      <c r="Z1163">
        <v>0</v>
      </c>
      <c r="AA1163">
        <v>370</v>
      </c>
      <c r="AB1163">
        <v>0</v>
      </c>
      <c r="AC1163">
        <v>49</v>
      </c>
      <c r="AD1163">
        <v>96</v>
      </c>
      <c r="AE1163">
        <v>0</v>
      </c>
      <c r="AF1163">
        <v>0</v>
      </c>
      <c r="AG1163">
        <v>0</v>
      </c>
      <c r="AH1163" t="s">
        <v>106</v>
      </c>
      <c r="AI1163" s="1">
        <v>44512.525219907409</v>
      </c>
      <c r="AJ1163">
        <v>5147</v>
      </c>
      <c r="AK1163">
        <v>4</v>
      </c>
      <c r="AL1163">
        <v>0</v>
      </c>
      <c r="AM1163">
        <v>4</v>
      </c>
      <c r="AN1163">
        <v>0</v>
      </c>
      <c r="AO1163">
        <v>5</v>
      </c>
      <c r="AP1163">
        <v>92</v>
      </c>
      <c r="AQ1163">
        <v>0</v>
      </c>
      <c r="AR1163">
        <v>0</v>
      </c>
      <c r="AS1163">
        <v>0</v>
      </c>
      <c r="AT1163" t="s">
        <v>88</v>
      </c>
      <c r="AU1163" t="s">
        <v>88</v>
      </c>
      <c r="AV1163" t="s">
        <v>88</v>
      </c>
      <c r="AW1163" t="s">
        <v>88</v>
      </c>
      <c r="AX1163" t="s">
        <v>88</v>
      </c>
      <c r="AY1163" t="s">
        <v>88</v>
      </c>
      <c r="AZ1163" t="s">
        <v>88</v>
      </c>
      <c r="BA1163" t="s">
        <v>88</v>
      </c>
      <c r="BB1163" t="s">
        <v>88</v>
      </c>
      <c r="BC1163" t="s">
        <v>88</v>
      </c>
      <c r="BD1163" t="s">
        <v>88</v>
      </c>
      <c r="BE1163" t="s">
        <v>88</v>
      </c>
    </row>
    <row r="1164" spans="1:57">
      <c r="A1164" t="s">
        <v>2506</v>
      </c>
      <c r="B1164" t="s">
        <v>80</v>
      </c>
      <c r="C1164" t="s">
        <v>2503</v>
      </c>
      <c r="D1164" t="s">
        <v>82</v>
      </c>
      <c r="E1164" s="2" t="str">
        <f>HYPERLINK("capsilon://?command=openfolder&amp;siteaddress=FAM.docvelocity-na8.net&amp;folderid=FXFB7E7922-83A2-9208-E1C2-1E8278491945","FX2111741")</f>
        <v>FX2111741</v>
      </c>
      <c r="F1164" t="s">
        <v>19</v>
      </c>
      <c r="G1164" t="s">
        <v>19</v>
      </c>
      <c r="H1164" t="s">
        <v>83</v>
      </c>
      <c r="I1164" t="s">
        <v>2507</v>
      </c>
      <c r="J1164">
        <v>28</v>
      </c>
      <c r="K1164" t="s">
        <v>85</v>
      </c>
      <c r="L1164" t="s">
        <v>86</v>
      </c>
      <c r="M1164" t="s">
        <v>87</v>
      </c>
      <c r="N1164">
        <v>1</v>
      </c>
      <c r="O1164" s="1">
        <v>44512.452141203707</v>
      </c>
      <c r="P1164" s="1">
        <v>44512.517442129632</v>
      </c>
      <c r="Q1164">
        <v>5261</v>
      </c>
      <c r="R1164">
        <v>381</v>
      </c>
      <c r="S1164" t="b">
        <v>0</v>
      </c>
      <c r="T1164" t="s">
        <v>88</v>
      </c>
      <c r="U1164" t="b">
        <v>0</v>
      </c>
      <c r="V1164" t="s">
        <v>94</v>
      </c>
      <c r="W1164" s="1">
        <v>44512.517442129632</v>
      </c>
      <c r="X1164">
        <v>156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28</v>
      </c>
      <c r="AE1164">
        <v>21</v>
      </c>
      <c r="AF1164">
        <v>0</v>
      </c>
      <c r="AG1164">
        <v>2</v>
      </c>
      <c r="AH1164" t="s">
        <v>88</v>
      </c>
      <c r="AI1164" t="s">
        <v>88</v>
      </c>
      <c r="AJ1164" t="s">
        <v>88</v>
      </c>
      <c r="AK1164" t="s">
        <v>88</v>
      </c>
      <c r="AL1164" t="s">
        <v>88</v>
      </c>
      <c r="AM1164" t="s">
        <v>88</v>
      </c>
      <c r="AN1164" t="s">
        <v>88</v>
      </c>
      <c r="AO1164" t="s">
        <v>88</v>
      </c>
      <c r="AP1164" t="s">
        <v>88</v>
      </c>
      <c r="AQ1164" t="s">
        <v>88</v>
      </c>
      <c r="AR1164" t="s">
        <v>88</v>
      </c>
      <c r="AS1164" t="s">
        <v>88</v>
      </c>
      <c r="AT1164" t="s">
        <v>88</v>
      </c>
      <c r="AU1164" t="s">
        <v>88</v>
      </c>
      <c r="AV1164" t="s">
        <v>88</v>
      </c>
      <c r="AW1164" t="s">
        <v>88</v>
      </c>
      <c r="AX1164" t="s">
        <v>88</v>
      </c>
      <c r="AY1164" t="s">
        <v>88</v>
      </c>
      <c r="AZ1164" t="s">
        <v>88</v>
      </c>
      <c r="BA1164" t="s">
        <v>88</v>
      </c>
      <c r="BB1164" t="s">
        <v>88</v>
      </c>
      <c r="BC1164" t="s">
        <v>88</v>
      </c>
      <c r="BD1164" t="s">
        <v>88</v>
      </c>
      <c r="BE1164" t="s">
        <v>88</v>
      </c>
    </row>
    <row r="1165" spans="1:57">
      <c r="A1165" t="s">
        <v>2508</v>
      </c>
      <c r="B1165" t="s">
        <v>80</v>
      </c>
      <c r="C1165" t="s">
        <v>2450</v>
      </c>
      <c r="D1165" t="s">
        <v>82</v>
      </c>
      <c r="E1165" s="2" t="str">
        <f>HYPERLINK("capsilon://?command=openfolder&amp;siteaddress=FAM.docvelocity-na8.net&amp;folderid=FX85069BF5-81ED-A6CF-88B3-87417919730B","FX21114091")</f>
        <v>FX21114091</v>
      </c>
      <c r="F1165" t="s">
        <v>19</v>
      </c>
      <c r="G1165" t="s">
        <v>19</v>
      </c>
      <c r="H1165" t="s">
        <v>83</v>
      </c>
      <c r="I1165" t="s">
        <v>2451</v>
      </c>
      <c r="J1165">
        <v>123</v>
      </c>
      <c r="K1165" t="s">
        <v>85</v>
      </c>
      <c r="L1165" t="s">
        <v>86</v>
      </c>
      <c r="M1165" t="s">
        <v>87</v>
      </c>
      <c r="N1165">
        <v>2</v>
      </c>
      <c r="O1165" s="1">
        <v>44512.454421296294</v>
      </c>
      <c r="P1165" s="1">
        <v>44512.50037037037</v>
      </c>
      <c r="Q1165">
        <v>1161</v>
      </c>
      <c r="R1165">
        <v>2809</v>
      </c>
      <c r="S1165" t="b">
        <v>0</v>
      </c>
      <c r="T1165" t="s">
        <v>88</v>
      </c>
      <c r="U1165" t="b">
        <v>1</v>
      </c>
      <c r="V1165" t="s">
        <v>123</v>
      </c>
      <c r="W1165" s="1">
        <v>44512.476087962961</v>
      </c>
      <c r="X1165">
        <v>1560</v>
      </c>
      <c r="Y1165">
        <v>95</v>
      </c>
      <c r="Z1165">
        <v>0</v>
      </c>
      <c r="AA1165">
        <v>95</v>
      </c>
      <c r="AB1165">
        <v>0</v>
      </c>
      <c r="AC1165">
        <v>33</v>
      </c>
      <c r="AD1165">
        <v>28</v>
      </c>
      <c r="AE1165">
        <v>0</v>
      </c>
      <c r="AF1165">
        <v>0</v>
      </c>
      <c r="AG1165">
        <v>0</v>
      </c>
      <c r="AH1165" t="s">
        <v>99</v>
      </c>
      <c r="AI1165" s="1">
        <v>44512.50037037037</v>
      </c>
      <c r="AJ1165">
        <v>1127</v>
      </c>
      <c r="AK1165">
        <v>2</v>
      </c>
      <c r="AL1165">
        <v>0</v>
      </c>
      <c r="AM1165">
        <v>2</v>
      </c>
      <c r="AN1165">
        <v>0</v>
      </c>
      <c r="AO1165">
        <v>2</v>
      </c>
      <c r="AP1165">
        <v>26</v>
      </c>
      <c r="AQ1165">
        <v>0</v>
      </c>
      <c r="AR1165">
        <v>0</v>
      </c>
      <c r="AS1165">
        <v>0</v>
      </c>
      <c r="AT1165" t="s">
        <v>88</v>
      </c>
      <c r="AU1165" t="s">
        <v>88</v>
      </c>
      <c r="AV1165" t="s">
        <v>88</v>
      </c>
      <c r="AW1165" t="s">
        <v>88</v>
      </c>
      <c r="AX1165" t="s">
        <v>88</v>
      </c>
      <c r="AY1165" t="s">
        <v>88</v>
      </c>
      <c r="AZ1165" t="s">
        <v>88</v>
      </c>
      <c r="BA1165" t="s">
        <v>88</v>
      </c>
      <c r="BB1165" t="s">
        <v>88</v>
      </c>
      <c r="BC1165" t="s">
        <v>88</v>
      </c>
      <c r="BD1165" t="s">
        <v>88</v>
      </c>
      <c r="BE1165" t="s">
        <v>88</v>
      </c>
    </row>
    <row r="1166" spans="1:57">
      <c r="A1166" t="s">
        <v>2509</v>
      </c>
      <c r="B1166" t="s">
        <v>80</v>
      </c>
      <c r="C1166" t="s">
        <v>2065</v>
      </c>
      <c r="D1166" t="s">
        <v>82</v>
      </c>
      <c r="E1166" s="2" t="str">
        <f>HYPERLINK("capsilon://?command=openfolder&amp;siteaddress=FAM.docvelocity-na8.net&amp;folderid=FXFB534988-8894-D60A-CCCC-52A4F7AF6500","FX21115027")</f>
        <v>FX21115027</v>
      </c>
      <c r="F1166" t="s">
        <v>19</v>
      </c>
      <c r="G1166" t="s">
        <v>19</v>
      </c>
      <c r="H1166" t="s">
        <v>83</v>
      </c>
      <c r="I1166" t="s">
        <v>2465</v>
      </c>
      <c r="J1166">
        <v>86</v>
      </c>
      <c r="K1166" t="s">
        <v>85</v>
      </c>
      <c r="L1166" t="s">
        <v>86</v>
      </c>
      <c r="M1166" t="s">
        <v>87</v>
      </c>
      <c r="N1166">
        <v>2</v>
      </c>
      <c r="O1166" s="1">
        <v>44512.456041666665</v>
      </c>
      <c r="P1166" s="1">
        <v>44512.476574074077</v>
      </c>
      <c r="Q1166">
        <v>877</v>
      </c>
      <c r="R1166">
        <v>897</v>
      </c>
      <c r="S1166" t="b">
        <v>0</v>
      </c>
      <c r="T1166" t="s">
        <v>88</v>
      </c>
      <c r="U1166" t="b">
        <v>1</v>
      </c>
      <c r="V1166" t="s">
        <v>186</v>
      </c>
      <c r="W1166" s="1">
        <v>44512.461678240739</v>
      </c>
      <c r="X1166">
        <v>260</v>
      </c>
      <c r="Y1166">
        <v>66</v>
      </c>
      <c r="Z1166">
        <v>0</v>
      </c>
      <c r="AA1166">
        <v>66</v>
      </c>
      <c r="AB1166">
        <v>0</v>
      </c>
      <c r="AC1166">
        <v>12</v>
      </c>
      <c r="AD1166">
        <v>20</v>
      </c>
      <c r="AE1166">
        <v>0</v>
      </c>
      <c r="AF1166">
        <v>0</v>
      </c>
      <c r="AG1166">
        <v>0</v>
      </c>
      <c r="AH1166" t="s">
        <v>99</v>
      </c>
      <c r="AI1166" s="1">
        <v>44512.476574074077</v>
      </c>
      <c r="AJ1166">
        <v>637</v>
      </c>
      <c r="AK1166">
        <v>0</v>
      </c>
      <c r="AL1166">
        <v>0</v>
      </c>
      <c r="AM1166">
        <v>0</v>
      </c>
      <c r="AN1166">
        <v>0</v>
      </c>
      <c r="AO1166">
        <v>2</v>
      </c>
      <c r="AP1166">
        <v>20</v>
      </c>
      <c r="AQ1166">
        <v>0</v>
      </c>
      <c r="AR1166">
        <v>0</v>
      </c>
      <c r="AS1166">
        <v>0</v>
      </c>
      <c r="AT1166" t="s">
        <v>88</v>
      </c>
      <c r="AU1166" t="s">
        <v>88</v>
      </c>
      <c r="AV1166" t="s">
        <v>88</v>
      </c>
      <c r="AW1166" t="s">
        <v>88</v>
      </c>
      <c r="AX1166" t="s">
        <v>88</v>
      </c>
      <c r="AY1166" t="s">
        <v>88</v>
      </c>
      <c r="AZ1166" t="s">
        <v>88</v>
      </c>
      <c r="BA1166" t="s">
        <v>88</v>
      </c>
      <c r="BB1166" t="s">
        <v>88</v>
      </c>
      <c r="BC1166" t="s">
        <v>88</v>
      </c>
      <c r="BD1166" t="s">
        <v>88</v>
      </c>
      <c r="BE1166" t="s">
        <v>88</v>
      </c>
    </row>
    <row r="1167" spans="1:57">
      <c r="A1167" t="s">
        <v>2510</v>
      </c>
      <c r="B1167" t="s">
        <v>80</v>
      </c>
      <c r="C1167" t="s">
        <v>2511</v>
      </c>
      <c r="D1167" t="s">
        <v>82</v>
      </c>
      <c r="E1167" s="2" t="str">
        <f>HYPERLINK("capsilon://?command=openfolder&amp;siteaddress=FAM.docvelocity-na8.net&amp;folderid=FX11F3A40A-0FB4-955D-3231-892B409345C6","FX21115546")</f>
        <v>FX21115546</v>
      </c>
      <c r="F1167" t="s">
        <v>19</v>
      </c>
      <c r="G1167" t="s">
        <v>19</v>
      </c>
      <c r="H1167" t="s">
        <v>83</v>
      </c>
      <c r="I1167" t="s">
        <v>2512</v>
      </c>
      <c r="J1167">
        <v>209</v>
      </c>
      <c r="K1167" t="s">
        <v>85</v>
      </c>
      <c r="L1167" t="s">
        <v>86</v>
      </c>
      <c r="M1167" t="s">
        <v>87</v>
      </c>
      <c r="N1167">
        <v>1</v>
      </c>
      <c r="O1167" s="1">
        <v>44512.459791666668</v>
      </c>
      <c r="P1167" s="1">
        <v>44512.519016203703</v>
      </c>
      <c r="Q1167">
        <v>4886</v>
      </c>
      <c r="R1167">
        <v>231</v>
      </c>
      <c r="S1167" t="b">
        <v>0</v>
      </c>
      <c r="T1167" t="s">
        <v>88</v>
      </c>
      <c r="U1167" t="b">
        <v>0</v>
      </c>
      <c r="V1167" t="s">
        <v>94</v>
      </c>
      <c r="W1167" s="1">
        <v>44512.519016203703</v>
      </c>
      <c r="X1167">
        <v>121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209</v>
      </c>
      <c r="AE1167">
        <v>204</v>
      </c>
      <c r="AF1167">
        <v>0</v>
      </c>
      <c r="AG1167">
        <v>2</v>
      </c>
      <c r="AH1167" t="s">
        <v>88</v>
      </c>
      <c r="AI1167" t="s">
        <v>88</v>
      </c>
      <c r="AJ1167" t="s">
        <v>88</v>
      </c>
      <c r="AK1167" t="s">
        <v>88</v>
      </c>
      <c r="AL1167" t="s">
        <v>88</v>
      </c>
      <c r="AM1167" t="s">
        <v>88</v>
      </c>
      <c r="AN1167" t="s">
        <v>88</v>
      </c>
      <c r="AO1167" t="s">
        <v>88</v>
      </c>
      <c r="AP1167" t="s">
        <v>88</v>
      </c>
      <c r="AQ1167" t="s">
        <v>88</v>
      </c>
      <c r="AR1167" t="s">
        <v>88</v>
      </c>
      <c r="AS1167" t="s">
        <v>88</v>
      </c>
      <c r="AT1167" t="s">
        <v>88</v>
      </c>
      <c r="AU1167" t="s">
        <v>88</v>
      </c>
      <c r="AV1167" t="s">
        <v>88</v>
      </c>
      <c r="AW1167" t="s">
        <v>88</v>
      </c>
      <c r="AX1167" t="s">
        <v>88</v>
      </c>
      <c r="AY1167" t="s">
        <v>88</v>
      </c>
      <c r="AZ1167" t="s">
        <v>88</v>
      </c>
      <c r="BA1167" t="s">
        <v>88</v>
      </c>
      <c r="BB1167" t="s">
        <v>88</v>
      </c>
      <c r="BC1167" t="s">
        <v>88</v>
      </c>
      <c r="BD1167" t="s">
        <v>88</v>
      </c>
      <c r="BE1167" t="s">
        <v>88</v>
      </c>
    </row>
    <row r="1168" spans="1:57">
      <c r="A1168" t="s">
        <v>2513</v>
      </c>
      <c r="B1168" t="s">
        <v>80</v>
      </c>
      <c r="C1168" t="s">
        <v>2511</v>
      </c>
      <c r="D1168" t="s">
        <v>82</v>
      </c>
      <c r="E1168" s="2" t="str">
        <f>HYPERLINK("capsilon://?command=openfolder&amp;siteaddress=FAM.docvelocity-na8.net&amp;folderid=FX11F3A40A-0FB4-955D-3231-892B409345C6","FX21115546")</f>
        <v>FX21115546</v>
      </c>
      <c r="F1168" t="s">
        <v>19</v>
      </c>
      <c r="G1168" t="s">
        <v>19</v>
      </c>
      <c r="H1168" t="s">
        <v>83</v>
      </c>
      <c r="I1168" t="s">
        <v>2514</v>
      </c>
      <c r="J1168">
        <v>28</v>
      </c>
      <c r="K1168" t="s">
        <v>85</v>
      </c>
      <c r="L1168" t="s">
        <v>86</v>
      </c>
      <c r="M1168" t="s">
        <v>87</v>
      </c>
      <c r="N1168">
        <v>2</v>
      </c>
      <c r="O1168" s="1">
        <v>44512.459861111114</v>
      </c>
      <c r="P1168" s="1">
        <v>44512.497037037036</v>
      </c>
      <c r="Q1168">
        <v>2363</v>
      </c>
      <c r="R1168">
        <v>849</v>
      </c>
      <c r="S1168" t="b">
        <v>0</v>
      </c>
      <c r="T1168" t="s">
        <v>88</v>
      </c>
      <c r="U1168" t="b">
        <v>0</v>
      </c>
      <c r="V1168" t="s">
        <v>186</v>
      </c>
      <c r="W1168" s="1">
        <v>44512.464467592596</v>
      </c>
      <c r="X1168">
        <v>142</v>
      </c>
      <c r="Y1168">
        <v>21</v>
      </c>
      <c r="Z1168">
        <v>0</v>
      </c>
      <c r="AA1168">
        <v>21</v>
      </c>
      <c r="AB1168">
        <v>0</v>
      </c>
      <c r="AC1168">
        <v>13</v>
      </c>
      <c r="AD1168">
        <v>7</v>
      </c>
      <c r="AE1168">
        <v>0</v>
      </c>
      <c r="AF1168">
        <v>0</v>
      </c>
      <c r="AG1168">
        <v>0</v>
      </c>
      <c r="AH1168" t="s">
        <v>90</v>
      </c>
      <c r="AI1168" s="1">
        <v>44512.497037037036</v>
      </c>
      <c r="AJ1168">
        <v>707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7</v>
      </c>
      <c r="AQ1168">
        <v>0</v>
      </c>
      <c r="AR1168">
        <v>0</v>
      </c>
      <c r="AS1168">
        <v>0</v>
      </c>
      <c r="AT1168" t="s">
        <v>88</v>
      </c>
      <c r="AU1168" t="s">
        <v>88</v>
      </c>
      <c r="AV1168" t="s">
        <v>88</v>
      </c>
      <c r="AW1168" t="s">
        <v>88</v>
      </c>
      <c r="AX1168" t="s">
        <v>88</v>
      </c>
      <c r="AY1168" t="s">
        <v>88</v>
      </c>
      <c r="AZ1168" t="s">
        <v>88</v>
      </c>
      <c r="BA1168" t="s">
        <v>88</v>
      </c>
      <c r="BB1168" t="s">
        <v>88</v>
      </c>
      <c r="BC1168" t="s">
        <v>88</v>
      </c>
      <c r="BD1168" t="s">
        <v>88</v>
      </c>
      <c r="BE1168" t="s">
        <v>88</v>
      </c>
    </row>
    <row r="1169" spans="1:57">
      <c r="A1169" t="s">
        <v>2515</v>
      </c>
      <c r="B1169" t="s">
        <v>80</v>
      </c>
      <c r="C1169" t="s">
        <v>2511</v>
      </c>
      <c r="D1169" t="s">
        <v>82</v>
      </c>
      <c r="E1169" s="2" t="str">
        <f>HYPERLINK("capsilon://?command=openfolder&amp;siteaddress=FAM.docvelocity-na8.net&amp;folderid=FX11F3A40A-0FB4-955D-3231-892B409345C6","FX21115546")</f>
        <v>FX21115546</v>
      </c>
      <c r="F1169" t="s">
        <v>19</v>
      </c>
      <c r="G1169" t="s">
        <v>19</v>
      </c>
      <c r="H1169" t="s">
        <v>83</v>
      </c>
      <c r="I1169" t="s">
        <v>2516</v>
      </c>
      <c r="J1169">
        <v>28</v>
      </c>
      <c r="K1169" t="s">
        <v>85</v>
      </c>
      <c r="L1169" t="s">
        <v>86</v>
      </c>
      <c r="M1169" t="s">
        <v>87</v>
      </c>
      <c r="N1169">
        <v>2</v>
      </c>
      <c r="O1169" s="1">
        <v>44512.460347222222</v>
      </c>
      <c r="P1169" s="1">
        <v>44512.492476851854</v>
      </c>
      <c r="Q1169">
        <v>2436</v>
      </c>
      <c r="R1169">
        <v>340</v>
      </c>
      <c r="S1169" t="b">
        <v>0</v>
      </c>
      <c r="T1169" t="s">
        <v>88</v>
      </c>
      <c r="U1169" t="b">
        <v>0</v>
      </c>
      <c r="V1169" t="s">
        <v>186</v>
      </c>
      <c r="W1169" s="1">
        <v>44512.466481481482</v>
      </c>
      <c r="X1169">
        <v>173</v>
      </c>
      <c r="Y1169">
        <v>21</v>
      </c>
      <c r="Z1169">
        <v>0</v>
      </c>
      <c r="AA1169">
        <v>21</v>
      </c>
      <c r="AB1169">
        <v>0</v>
      </c>
      <c r="AC1169">
        <v>7</v>
      </c>
      <c r="AD1169">
        <v>7</v>
      </c>
      <c r="AE1169">
        <v>0</v>
      </c>
      <c r="AF1169">
        <v>0</v>
      </c>
      <c r="AG1169">
        <v>0</v>
      </c>
      <c r="AH1169" t="s">
        <v>118</v>
      </c>
      <c r="AI1169" s="1">
        <v>44512.492476851854</v>
      </c>
      <c r="AJ1169">
        <v>167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7</v>
      </c>
      <c r="AQ1169">
        <v>0</v>
      </c>
      <c r="AR1169">
        <v>0</v>
      </c>
      <c r="AS1169">
        <v>0</v>
      </c>
      <c r="AT1169" t="s">
        <v>88</v>
      </c>
      <c r="AU1169" t="s">
        <v>88</v>
      </c>
      <c r="AV1169" t="s">
        <v>88</v>
      </c>
      <c r="AW1169" t="s">
        <v>88</v>
      </c>
      <c r="AX1169" t="s">
        <v>88</v>
      </c>
      <c r="AY1169" t="s">
        <v>88</v>
      </c>
      <c r="AZ1169" t="s">
        <v>88</v>
      </c>
      <c r="BA1169" t="s">
        <v>88</v>
      </c>
      <c r="BB1169" t="s">
        <v>88</v>
      </c>
      <c r="BC1169" t="s">
        <v>88</v>
      </c>
      <c r="BD1169" t="s">
        <v>88</v>
      </c>
      <c r="BE1169" t="s">
        <v>88</v>
      </c>
    </row>
    <row r="1170" spans="1:57">
      <c r="A1170" t="s">
        <v>2517</v>
      </c>
      <c r="B1170" t="s">
        <v>80</v>
      </c>
      <c r="C1170" t="s">
        <v>2518</v>
      </c>
      <c r="D1170" t="s">
        <v>82</v>
      </c>
      <c r="E1170" s="2" t="str">
        <f>HYPERLINK("capsilon://?command=openfolder&amp;siteaddress=FAM.docvelocity-na8.net&amp;folderid=FX0635C1E3-85A8-C986-E65C-775134FB35B4","FX21114014")</f>
        <v>FX21114014</v>
      </c>
      <c r="F1170" t="s">
        <v>19</v>
      </c>
      <c r="G1170" t="s">
        <v>19</v>
      </c>
      <c r="H1170" t="s">
        <v>83</v>
      </c>
      <c r="I1170" t="s">
        <v>2519</v>
      </c>
      <c r="J1170">
        <v>68</v>
      </c>
      <c r="K1170" t="s">
        <v>85</v>
      </c>
      <c r="L1170" t="s">
        <v>86</v>
      </c>
      <c r="M1170" t="s">
        <v>87</v>
      </c>
      <c r="N1170">
        <v>1</v>
      </c>
      <c r="O1170" s="1">
        <v>44512.466365740744</v>
      </c>
      <c r="P1170" s="1">
        <v>44512.521504629629</v>
      </c>
      <c r="Q1170">
        <v>4451</v>
      </c>
      <c r="R1170">
        <v>313</v>
      </c>
      <c r="S1170" t="b">
        <v>0</v>
      </c>
      <c r="T1170" t="s">
        <v>88</v>
      </c>
      <c r="U1170" t="b">
        <v>0</v>
      </c>
      <c r="V1170" t="s">
        <v>94</v>
      </c>
      <c r="W1170" s="1">
        <v>44512.521504629629</v>
      </c>
      <c r="X1170">
        <v>196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68</v>
      </c>
      <c r="AE1170">
        <v>63</v>
      </c>
      <c r="AF1170">
        <v>0</v>
      </c>
      <c r="AG1170">
        <v>2</v>
      </c>
      <c r="AH1170" t="s">
        <v>88</v>
      </c>
      <c r="AI1170" t="s">
        <v>88</v>
      </c>
      <c r="AJ1170" t="s">
        <v>88</v>
      </c>
      <c r="AK1170" t="s">
        <v>88</v>
      </c>
      <c r="AL1170" t="s">
        <v>88</v>
      </c>
      <c r="AM1170" t="s">
        <v>88</v>
      </c>
      <c r="AN1170" t="s">
        <v>88</v>
      </c>
      <c r="AO1170" t="s">
        <v>88</v>
      </c>
      <c r="AP1170" t="s">
        <v>88</v>
      </c>
      <c r="AQ1170" t="s">
        <v>88</v>
      </c>
      <c r="AR1170" t="s">
        <v>88</v>
      </c>
      <c r="AS1170" t="s">
        <v>88</v>
      </c>
      <c r="AT1170" t="s">
        <v>88</v>
      </c>
      <c r="AU1170" t="s">
        <v>88</v>
      </c>
      <c r="AV1170" t="s">
        <v>88</v>
      </c>
      <c r="AW1170" t="s">
        <v>88</v>
      </c>
      <c r="AX1170" t="s">
        <v>88</v>
      </c>
      <c r="AY1170" t="s">
        <v>88</v>
      </c>
      <c r="AZ1170" t="s">
        <v>88</v>
      </c>
      <c r="BA1170" t="s">
        <v>88</v>
      </c>
      <c r="BB1170" t="s">
        <v>88</v>
      </c>
      <c r="BC1170" t="s">
        <v>88</v>
      </c>
      <c r="BD1170" t="s">
        <v>88</v>
      </c>
      <c r="BE1170" t="s">
        <v>88</v>
      </c>
    </row>
    <row r="1171" spans="1:57">
      <c r="A1171" t="s">
        <v>2520</v>
      </c>
      <c r="B1171" t="s">
        <v>80</v>
      </c>
      <c r="C1171" t="s">
        <v>2518</v>
      </c>
      <c r="D1171" t="s">
        <v>82</v>
      </c>
      <c r="E1171" s="2" t="str">
        <f>HYPERLINK("capsilon://?command=openfolder&amp;siteaddress=FAM.docvelocity-na8.net&amp;folderid=FX0635C1E3-85A8-C986-E65C-775134FB35B4","FX21114014")</f>
        <v>FX21114014</v>
      </c>
      <c r="F1171" t="s">
        <v>19</v>
      </c>
      <c r="G1171" t="s">
        <v>19</v>
      </c>
      <c r="H1171" t="s">
        <v>83</v>
      </c>
      <c r="I1171" t="s">
        <v>2521</v>
      </c>
      <c r="J1171">
        <v>28</v>
      </c>
      <c r="K1171" t="s">
        <v>85</v>
      </c>
      <c r="L1171" t="s">
        <v>86</v>
      </c>
      <c r="M1171" t="s">
        <v>87</v>
      </c>
      <c r="N1171">
        <v>1</v>
      </c>
      <c r="O1171" s="1">
        <v>44512.466504629629</v>
      </c>
      <c r="P1171" s="1">
        <v>44512.522916666669</v>
      </c>
      <c r="Q1171">
        <v>4619</v>
      </c>
      <c r="R1171">
        <v>255</v>
      </c>
      <c r="S1171" t="b">
        <v>0</v>
      </c>
      <c r="T1171" t="s">
        <v>88</v>
      </c>
      <c r="U1171" t="b">
        <v>0</v>
      </c>
      <c r="V1171" t="s">
        <v>94</v>
      </c>
      <c r="W1171" s="1">
        <v>44512.522916666669</v>
      </c>
      <c r="X1171">
        <v>121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28</v>
      </c>
      <c r="AE1171">
        <v>21</v>
      </c>
      <c r="AF1171">
        <v>0</v>
      </c>
      <c r="AG1171">
        <v>2</v>
      </c>
      <c r="AH1171" t="s">
        <v>88</v>
      </c>
      <c r="AI1171" t="s">
        <v>88</v>
      </c>
      <c r="AJ1171" t="s">
        <v>88</v>
      </c>
      <c r="AK1171" t="s">
        <v>88</v>
      </c>
      <c r="AL1171" t="s">
        <v>88</v>
      </c>
      <c r="AM1171" t="s">
        <v>88</v>
      </c>
      <c r="AN1171" t="s">
        <v>88</v>
      </c>
      <c r="AO1171" t="s">
        <v>88</v>
      </c>
      <c r="AP1171" t="s">
        <v>88</v>
      </c>
      <c r="AQ1171" t="s">
        <v>88</v>
      </c>
      <c r="AR1171" t="s">
        <v>88</v>
      </c>
      <c r="AS1171" t="s">
        <v>88</v>
      </c>
      <c r="AT1171" t="s">
        <v>88</v>
      </c>
      <c r="AU1171" t="s">
        <v>88</v>
      </c>
      <c r="AV1171" t="s">
        <v>88</v>
      </c>
      <c r="AW1171" t="s">
        <v>88</v>
      </c>
      <c r="AX1171" t="s">
        <v>88</v>
      </c>
      <c r="AY1171" t="s">
        <v>88</v>
      </c>
      <c r="AZ1171" t="s">
        <v>88</v>
      </c>
      <c r="BA1171" t="s">
        <v>88</v>
      </c>
      <c r="BB1171" t="s">
        <v>88</v>
      </c>
      <c r="BC1171" t="s">
        <v>88</v>
      </c>
      <c r="BD1171" t="s">
        <v>88</v>
      </c>
      <c r="BE1171" t="s">
        <v>88</v>
      </c>
    </row>
    <row r="1172" spans="1:57">
      <c r="A1172" t="s">
        <v>2522</v>
      </c>
      <c r="B1172" t="s">
        <v>80</v>
      </c>
      <c r="C1172" t="s">
        <v>2523</v>
      </c>
      <c r="D1172" t="s">
        <v>82</v>
      </c>
      <c r="E1172" s="2" t="str">
        <f>HYPERLINK("capsilon://?command=openfolder&amp;siteaddress=FAM.docvelocity-na8.net&amp;folderid=FXF4A23C97-5B3F-D758-463E-7A5AFCD692F1","FX21115362")</f>
        <v>FX21115362</v>
      </c>
      <c r="F1172" t="s">
        <v>19</v>
      </c>
      <c r="G1172" t="s">
        <v>19</v>
      </c>
      <c r="H1172" t="s">
        <v>83</v>
      </c>
      <c r="I1172" t="s">
        <v>2524</v>
      </c>
      <c r="J1172">
        <v>172</v>
      </c>
      <c r="K1172" t="s">
        <v>85</v>
      </c>
      <c r="L1172" t="s">
        <v>86</v>
      </c>
      <c r="M1172" t="s">
        <v>87</v>
      </c>
      <c r="N1172">
        <v>1</v>
      </c>
      <c r="O1172" s="1">
        <v>44512.469872685186</v>
      </c>
      <c r="P1172" s="1">
        <v>44512.528912037036</v>
      </c>
      <c r="Q1172">
        <v>4516</v>
      </c>
      <c r="R1172">
        <v>585</v>
      </c>
      <c r="S1172" t="b">
        <v>0</v>
      </c>
      <c r="T1172" t="s">
        <v>88</v>
      </c>
      <c r="U1172" t="b">
        <v>0</v>
      </c>
      <c r="V1172" t="s">
        <v>94</v>
      </c>
      <c r="W1172" s="1">
        <v>44512.528912037036</v>
      </c>
      <c r="X1172">
        <v>471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172</v>
      </c>
      <c r="AE1172">
        <v>167</v>
      </c>
      <c r="AF1172">
        <v>0</v>
      </c>
      <c r="AG1172">
        <v>4</v>
      </c>
      <c r="AH1172" t="s">
        <v>88</v>
      </c>
      <c r="AI1172" t="s">
        <v>88</v>
      </c>
      <c r="AJ1172" t="s">
        <v>88</v>
      </c>
      <c r="AK1172" t="s">
        <v>88</v>
      </c>
      <c r="AL1172" t="s">
        <v>88</v>
      </c>
      <c r="AM1172" t="s">
        <v>88</v>
      </c>
      <c r="AN1172" t="s">
        <v>88</v>
      </c>
      <c r="AO1172" t="s">
        <v>88</v>
      </c>
      <c r="AP1172" t="s">
        <v>88</v>
      </c>
      <c r="AQ1172" t="s">
        <v>88</v>
      </c>
      <c r="AR1172" t="s">
        <v>88</v>
      </c>
      <c r="AS1172" t="s">
        <v>88</v>
      </c>
      <c r="AT1172" t="s">
        <v>88</v>
      </c>
      <c r="AU1172" t="s">
        <v>88</v>
      </c>
      <c r="AV1172" t="s">
        <v>88</v>
      </c>
      <c r="AW1172" t="s">
        <v>88</v>
      </c>
      <c r="AX1172" t="s">
        <v>88</v>
      </c>
      <c r="AY1172" t="s">
        <v>88</v>
      </c>
      <c r="AZ1172" t="s">
        <v>88</v>
      </c>
      <c r="BA1172" t="s">
        <v>88</v>
      </c>
      <c r="BB1172" t="s">
        <v>88</v>
      </c>
      <c r="BC1172" t="s">
        <v>88</v>
      </c>
      <c r="BD1172" t="s">
        <v>88</v>
      </c>
      <c r="BE1172" t="s">
        <v>88</v>
      </c>
    </row>
    <row r="1173" spans="1:57">
      <c r="A1173" t="s">
        <v>2525</v>
      </c>
      <c r="B1173" t="s">
        <v>80</v>
      </c>
      <c r="C1173" t="s">
        <v>2523</v>
      </c>
      <c r="D1173" t="s">
        <v>82</v>
      </c>
      <c r="E1173" s="2" t="str">
        <f>HYPERLINK("capsilon://?command=openfolder&amp;siteaddress=FAM.docvelocity-na8.net&amp;folderid=FXF4A23C97-5B3F-D758-463E-7A5AFCD692F1","FX21115362")</f>
        <v>FX21115362</v>
      </c>
      <c r="F1173" t="s">
        <v>19</v>
      </c>
      <c r="G1173" t="s">
        <v>19</v>
      </c>
      <c r="H1173" t="s">
        <v>83</v>
      </c>
      <c r="I1173" t="s">
        <v>2526</v>
      </c>
      <c r="J1173">
        <v>28</v>
      </c>
      <c r="K1173" t="s">
        <v>85</v>
      </c>
      <c r="L1173" t="s">
        <v>86</v>
      </c>
      <c r="M1173" t="s">
        <v>87</v>
      </c>
      <c r="N1173">
        <v>1</v>
      </c>
      <c r="O1173" s="1">
        <v>44512.470046296294</v>
      </c>
      <c r="P1173" s="1">
        <v>44512.532268518517</v>
      </c>
      <c r="Q1173">
        <v>4887</v>
      </c>
      <c r="R1173">
        <v>489</v>
      </c>
      <c r="S1173" t="b">
        <v>0</v>
      </c>
      <c r="T1173" t="s">
        <v>88</v>
      </c>
      <c r="U1173" t="b">
        <v>0</v>
      </c>
      <c r="V1173" t="s">
        <v>94</v>
      </c>
      <c r="W1173" s="1">
        <v>44512.532268518517</v>
      </c>
      <c r="X1173">
        <v>289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28</v>
      </c>
      <c r="AE1173">
        <v>21</v>
      </c>
      <c r="AF1173">
        <v>0</v>
      </c>
      <c r="AG1173">
        <v>3</v>
      </c>
      <c r="AH1173" t="s">
        <v>88</v>
      </c>
      <c r="AI1173" t="s">
        <v>88</v>
      </c>
      <c r="AJ1173" t="s">
        <v>88</v>
      </c>
      <c r="AK1173" t="s">
        <v>88</v>
      </c>
      <c r="AL1173" t="s">
        <v>88</v>
      </c>
      <c r="AM1173" t="s">
        <v>88</v>
      </c>
      <c r="AN1173" t="s">
        <v>88</v>
      </c>
      <c r="AO1173" t="s">
        <v>88</v>
      </c>
      <c r="AP1173" t="s">
        <v>88</v>
      </c>
      <c r="AQ1173" t="s">
        <v>88</v>
      </c>
      <c r="AR1173" t="s">
        <v>88</v>
      </c>
      <c r="AS1173" t="s">
        <v>88</v>
      </c>
      <c r="AT1173" t="s">
        <v>88</v>
      </c>
      <c r="AU1173" t="s">
        <v>88</v>
      </c>
      <c r="AV1173" t="s">
        <v>88</v>
      </c>
      <c r="AW1173" t="s">
        <v>88</v>
      </c>
      <c r="AX1173" t="s">
        <v>88</v>
      </c>
      <c r="AY1173" t="s">
        <v>88</v>
      </c>
      <c r="AZ1173" t="s">
        <v>88</v>
      </c>
      <c r="BA1173" t="s">
        <v>88</v>
      </c>
      <c r="BB1173" t="s">
        <v>88</v>
      </c>
      <c r="BC1173" t="s">
        <v>88</v>
      </c>
      <c r="BD1173" t="s">
        <v>88</v>
      </c>
      <c r="BE1173" t="s">
        <v>88</v>
      </c>
    </row>
    <row r="1174" spans="1:57">
      <c r="A1174" t="s">
        <v>2527</v>
      </c>
      <c r="B1174" t="s">
        <v>80</v>
      </c>
      <c r="C1174" t="s">
        <v>2467</v>
      </c>
      <c r="D1174" t="s">
        <v>82</v>
      </c>
      <c r="E1174" s="2" t="str">
        <f>HYPERLINK("capsilon://?command=openfolder&amp;siteaddress=FAM.docvelocity-na8.net&amp;folderid=FXE8F3A643-8AFE-4228-04A4-75B3D1A8A34D","FX21116339")</f>
        <v>FX21116339</v>
      </c>
      <c r="F1174" t="s">
        <v>19</v>
      </c>
      <c r="G1174" t="s">
        <v>19</v>
      </c>
      <c r="H1174" t="s">
        <v>83</v>
      </c>
      <c r="I1174" t="s">
        <v>2468</v>
      </c>
      <c r="J1174">
        <v>438</v>
      </c>
      <c r="K1174" t="s">
        <v>85</v>
      </c>
      <c r="L1174" t="s">
        <v>86</v>
      </c>
      <c r="M1174" t="s">
        <v>87</v>
      </c>
      <c r="N1174">
        <v>2</v>
      </c>
      <c r="O1174" s="1">
        <v>44512.47016203704</v>
      </c>
      <c r="P1174" s="1">
        <v>44512.543425925927</v>
      </c>
      <c r="Q1174">
        <v>1325</v>
      </c>
      <c r="R1174">
        <v>5005</v>
      </c>
      <c r="S1174" t="b">
        <v>0</v>
      </c>
      <c r="T1174" t="s">
        <v>88</v>
      </c>
      <c r="U1174" t="b">
        <v>1</v>
      </c>
      <c r="V1174" t="s">
        <v>186</v>
      </c>
      <c r="W1174" s="1">
        <v>44512.503634259258</v>
      </c>
      <c r="X1174">
        <v>2879</v>
      </c>
      <c r="Y1174">
        <v>368</v>
      </c>
      <c r="Z1174">
        <v>0</v>
      </c>
      <c r="AA1174">
        <v>368</v>
      </c>
      <c r="AB1174">
        <v>21</v>
      </c>
      <c r="AC1174">
        <v>67</v>
      </c>
      <c r="AD1174">
        <v>70</v>
      </c>
      <c r="AE1174">
        <v>0</v>
      </c>
      <c r="AF1174">
        <v>0</v>
      </c>
      <c r="AG1174">
        <v>0</v>
      </c>
      <c r="AH1174" t="s">
        <v>118</v>
      </c>
      <c r="AI1174" s="1">
        <v>44512.543425925927</v>
      </c>
      <c r="AJ1174">
        <v>2114</v>
      </c>
      <c r="AK1174">
        <v>1</v>
      </c>
      <c r="AL1174">
        <v>0</v>
      </c>
      <c r="AM1174">
        <v>1</v>
      </c>
      <c r="AN1174">
        <v>21</v>
      </c>
      <c r="AO1174">
        <v>1</v>
      </c>
      <c r="AP1174">
        <v>69</v>
      </c>
      <c r="AQ1174">
        <v>0</v>
      </c>
      <c r="AR1174">
        <v>0</v>
      </c>
      <c r="AS1174">
        <v>0</v>
      </c>
      <c r="AT1174" t="s">
        <v>88</v>
      </c>
      <c r="AU1174" t="s">
        <v>88</v>
      </c>
      <c r="AV1174" t="s">
        <v>88</v>
      </c>
      <c r="AW1174" t="s">
        <v>88</v>
      </c>
      <c r="AX1174" t="s">
        <v>88</v>
      </c>
      <c r="AY1174" t="s">
        <v>88</v>
      </c>
      <c r="AZ1174" t="s">
        <v>88</v>
      </c>
      <c r="BA1174" t="s">
        <v>88</v>
      </c>
      <c r="BB1174" t="s">
        <v>88</v>
      </c>
      <c r="BC1174" t="s">
        <v>88</v>
      </c>
      <c r="BD1174" t="s">
        <v>88</v>
      </c>
      <c r="BE1174" t="s">
        <v>88</v>
      </c>
    </row>
    <row r="1175" spans="1:57">
      <c r="A1175" t="s">
        <v>2528</v>
      </c>
      <c r="B1175" t="s">
        <v>80</v>
      </c>
      <c r="C1175" t="s">
        <v>2523</v>
      </c>
      <c r="D1175" t="s">
        <v>82</v>
      </c>
      <c r="E1175" s="2" t="str">
        <f>HYPERLINK("capsilon://?command=openfolder&amp;siteaddress=FAM.docvelocity-na8.net&amp;folderid=FXF4A23C97-5B3F-D758-463E-7A5AFCD692F1","FX21115362")</f>
        <v>FX21115362</v>
      </c>
      <c r="F1175" t="s">
        <v>19</v>
      </c>
      <c r="G1175" t="s">
        <v>19</v>
      </c>
      <c r="H1175" t="s">
        <v>83</v>
      </c>
      <c r="I1175" t="s">
        <v>2529</v>
      </c>
      <c r="J1175">
        <v>100</v>
      </c>
      <c r="K1175" t="s">
        <v>85</v>
      </c>
      <c r="L1175" t="s">
        <v>86</v>
      </c>
      <c r="M1175" t="s">
        <v>87</v>
      </c>
      <c r="N1175">
        <v>1</v>
      </c>
      <c r="O1175" s="1">
        <v>44512.471284722225</v>
      </c>
      <c r="P1175" s="1">
        <v>44512.534074074072</v>
      </c>
      <c r="Q1175">
        <v>5175</v>
      </c>
      <c r="R1175">
        <v>250</v>
      </c>
      <c r="S1175" t="b">
        <v>0</v>
      </c>
      <c r="T1175" t="s">
        <v>88</v>
      </c>
      <c r="U1175" t="b">
        <v>0</v>
      </c>
      <c r="V1175" t="s">
        <v>94</v>
      </c>
      <c r="W1175" s="1">
        <v>44512.534074074072</v>
      </c>
      <c r="X1175">
        <v>155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100</v>
      </c>
      <c r="AE1175">
        <v>95</v>
      </c>
      <c r="AF1175">
        <v>0</v>
      </c>
      <c r="AG1175">
        <v>3</v>
      </c>
      <c r="AH1175" t="s">
        <v>88</v>
      </c>
      <c r="AI1175" t="s">
        <v>88</v>
      </c>
      <c r="AJ1175" t="s">
        <v>88</v>
      </c>
      <c r="AK1175" t="s">
        <v>88</v>
      </c>
      <c r="AL1175" t="s">
        <v>88</v>
      </c>
      <c r="AM1175" t="s">
        <v>88</v>
      </c>
      <c r="AN1175" t="s">
        <v>88</v>
      </c>
      <c r="AO1175" t="s">
        <v>88</v>
      </c>
      <c r="AP1175" t="s">
        <v>88</v>
      </c>
      <c r="AQ1175" t="s">
        <v>88</v>
      </c>
      <c r="AR1175" t="s">
        <v>88</v>
      </c>
      <c r="AS1175" t="s">
        <v>88</v>
      </c>
      <c r="AT1175" t="s">
        <v>88</v>
      </c>
      <c r="AU1175" t="s">
        <v>88</v>
      </c>
      <c r="AV1175" t="s">
        <v>88</v>
      </c>
      <c r="AW1175" t="s">
        <v>88</v>
      </c>
      <c r="AX1175" t="s">
        <v>88</v>
      </c>
      <c r="AY1175" t="s">
        <v>88</v>
      </c>
      <c r="AZ1175" t="s">
        <v>88</v>
      </c>
      <c r="BA1175" t="s">
        <v>88</v>
      </c>
      <c r="BB1175" t="s">
        <v>88</v>
      </c>
      <c r="BC1175" t="s">
        <v>88</v>
      </c>
      <c r="BD1175" t="s">
        <v>88</v>
      </c>
      <c r="BE1175" t="s">
        <v>88</v>
      </c>
    </row>
    <row r="1176" spans="1:57">
      <c r="A1176" t="s">
        <v>2530</v>
      </c>
      <c r="B1176" t="s">
        <v>80</v>
      </c>
      <c r="C1176" t="s">
        <v>2523</v>
      </c>
      <c r="D1176" t="s">
        <v>82</v>
      </c>
      <c r="E1176" s="2" t="str">
        <f>HYPERLINK("capsilon://?command=openfolder&amp;siteaddress=FAM.docvelocity-na8.net&amp;folderid=FXF4A23C97-5B3F-D758-463E-7A5AFCD692F1","FX21115362")</f>
        <v>FX21115362</v>
      </c>
      <c r="F1176" t="s">
        <v>19</v>
      </c>
      <c r="G1176" t="s">
        <v>19</v>
      </c>
      <c r="H1176" t="s">
        <v>83</v>
      </c>
      <c r="I1176" t="s">
        <v>2531</v>
      </c>
      <c r="J1176">
        <v>160</v>
      </c>
      <c r="K1176" t="s">
        <v>85</v>
      </c>
      <c r="L1176" t="s">
        <v>86</v>
      </c>
      <c r="M1176" t="s">
        <v>87</v>
      </c>
      <c r="N1176">
        <v>1</v>
      </c>
      <c r="O1176" s="1">
        <v>44512.472002314818</v>
      </c>
      <c r="P1176" s="1">
        <v>44512.539282407408</v>
      </c>
      <c r="Q1176">
        <v>5208</v>
      </c>
      <c r="R1176">
        <v>605</v>
      </c>
      <c r="S1176" t="b">
        <v>0</v>
      </c>
      <c r="T1176" t="s">
        <v>88</v>
      </c>
      <c r="U1176" t="b">
        <v>0</v>
      </c>
      <c r="V1176" t="s">
        <v>94</v>
      </c>
      <c r="W1176" s="1">
        <v>44512.539282407408</v>
      </c>
      <c r="X1176">
        <v>449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160</v>
      </c>
      <c r="AE1176">
        <v>148</v>
      </c>
      <c r="AF1176">
        <v>0</v>
      </c>
      <c r="AG1176">
        <v>6</v>
      </c>
      <c r="AH1176" t="s">
        <v>88</v>
      </c>
      <c r="AI1176" t="s">
        <v>88</v>
      </c>
      <c r="AJ1176" t="s">
        <v>88</v>
      </c>
      <c r="AK1176" t="s">
        <v>88</v>
      </c>
      <c r="AL1176" t="s">
        <v>88</v>
      </c>
      <c r="AM1176" t="s">
        <v>88</v>
      </c>
      <c r="AN1176" t="s">
        <v>88</v>
      </c>
      <c r="AO1176" t="s">
        <v>88</v>
      </c>
      <c r="AP1176" t="s">
        <v>88</v>
      </c>
      <c r="AQ1176" t="s">
        <v>88</v>
      </c>
      <c r="AR1176" t="s">
        <v>88</v>
      </c>
      <c r="AS1176" t="s">
        <v>88</v>
      </c>
      <c r="AT1176" t="s">
        <v>88</v>
      </c>
      <c r="AU1176" t="s">
        <v>88</v>
      </c>
      <c r="AV1176" t="s">
        <v>88</v>
      </c>
      <c r="AW1176" t="s">
        <v>88</v>
      </c>
      <c r="AX1176" t="s">
        <v>88</v>
      </c>
      <c r="AY1176" t="s">
        <v>88</v>
      </c>
      <c r="AZ1176" t="s">
        <v>88</v>
      </c>
      <c r="BA1176" t="s">
        <v>88</v>
      </c>
      <c r="BB1176" t="s">
        <v>88</v>
      </c>
      <c r="BC1176" t="s">
        <v>88</v>
      </c>
      <c r="BD1176" t="s">
        <v>88</v>
      </c>
      <c r="BE1176" t="s">
        <v>88</v>
      </c>
    </row>
    <row r="1177" spans="1:57">
      <c r="A1177" t="s">
        <v>2532</v>
      </c>
      <c r="B1177" t="s">
        <v>80</v>
      </c>
      <c r="C1177" t="s">
        <v>2470</v>
      </c>
      <c r="D1177" t="s">
        <v>82</v>
      </c>
      <c r="E1177" s="2" t="str">
        <f>HYPERLINK("capsilon://?command=openfolder&amp;siteaddress=FAM.docvelocity-na8.net&amp;folderid=FXCADEC6CD-7ABB-6195-71EC-CA819880D839","FX21116325")</f>
        <v>FX21116325</v>
      </c>
      <c r="F1177" t="s">
        <v>19</v>
      </c>
      <c r="G1177" t="s">
        <v>19</v>
      </c>
      <c r="H1177" t="s">
        <v>83</v>
      </c>
      <c r="I1177" t="s">
        <v>2471</v>
      </c>
      <c r="J1177">
        <v>401</v>
      </c>
      <c r="K1177" t="s">
        <v>85</v>
      </c>
      <c r="L1177" t="s">
        <v>86</v>
      </c>
      <c r="M1177" t="s">
        <v>87</v>
      </c>
      <c r="N1177">
        <v>2</v>
      </c>
      <c r="O1177" s="1">
        <v>44512.473368055558</v>
      </c>
      <c r="P1177" s="1">
        <v>44512.571342592593</v>
      </c>
      <c r="Q1177">
        <v>3373</v>
      </c>
      <c r="R1177">
        <v>5092</v>
      </c>
      <c r="S1177" t="b">
        <v>0</v>
      </c>
      <c r="T1177" t="s">
        <v>88</v>
      </c>
      <c r="U1177" t="b">
        <v>1</v>
      </c>
      <c r="V1177" t="s">
        <v>123</v>
      </c>
      <c r="W1177" s="1">
        <v>44512.509398148148</v>
      </c>
      <c r="X1177">
        <v>2147</v>
      </c>
      <c r="Y1177">
        <v>323</v>
      </c>
      <c r="Z1177">
        <v>0</v>
      </c>
      <c r="AA1177">
        <v>323</v>
      </c>
      <c r="AB1177">
        <v>63</v>
      </c>
      <c r="AC1177">
        <v>210</v>
      </c>
      <c r="AD1177">
        <v>78</v>
      </c>
      <c r="AE1177">
        <v>0</v>
      </c>
      <c r="AF1177">
        <v>0</v>
      </c>
      <c r="AG1177">
        <v>0</v>
      </c>
      <c r="AH1177" t="s">
        <v>606</v>
      </c>
      <c r="AI1177" s="1">
        <v>44512.571342592593</v>
      </c>
      <c r="AJ1177">
        <v>2883</v>
      </c>
      <c r="AK1177">
        <v>18</v>
      </c>
      <c r="AL1177">
        <v>0</v>
      </c>
      <c r="AM1177">
        <v>18</v>
      </c>
      <c r="AN1177">
        <v>63</v>
      </c>
      <c r="AO1177">
        <v>18</v>
      </c>
      <c r="AP1177">
        <v>60</v>
      </c>
      <c r="AQ1177">
        <v>0</v>
      </c>
      <c r="AR1177">
        <v>0</v>
      </c>
      <c r="AS1177">
        <v>0</v>
      </c>
      <c r="AT1177" t="s">
        <v>88</v>
      </c>
      <c r="AU1177" t="s">
        <v>88</v>
      </c>
      <c r="AV1177" t="s">
        <v>88</v>
      </c>
      <c r="AW1177" t="s">
        <v>88</v>
      </c>
      <c r="AX1177" t="s">
        <v>88</v>
      </c>
      <c r="AY1177" t="s">
        <v>88</v>
      </c>
      <c r="AZ1177" t="s">
        <v>88</v>
      </c>
      <c r="BA1177" t="s">
        <v>88</v>
      </c>
      <c r="BB1177" t="s">
        <v>88</v>
      </c>
      <c r="BC1177" t="s">
        <v>88</v>
      </c>
      <c r="BD1177" t="s">
        <v>88</v>
      </c>
      <c r="BE1177" t="s">
        <v>88</v>
      </c>
    </row>
    <row r="1178" spans="1:57">
      <c r="A1178" t="s">
        <v>2533</v>
      </c>
      <c r="B1178" t="s">
        <v>80</v>
      </c>
      <c r="C1178" t="s">
        <v>2523</v>
      </c>
      <c r="D1178" t="s">
        <v>82</v>
      </c>
      <c r="E1178" s="2" t="str">
        <f>HYPERLINK("capsilon://?command=openfolder&amp;siteaddress=FAM.docvelocity-na8.net&amp;folderid=FXF4A23C97-5B3F-D758-463E-7A5AFCD692F1","FX21115362")</f>
        <v>FX21115362</v>
      </c>
      <c r="F1178" t="s">
        <v>19</v>
      </c>
      <c r="G1178" t="s">
        <v>19</v>
      </c>
      <c r="H1178" t="s">
        <v>83</v>
      </c>
      <c r="I1178" t="s">
        <v>2534</v>
      </c>
      <c r="J1178">
        <v>160</v>
      </c>
      <c r="K1178" t="s">
        <v>85</v>
      </c>
      <c r="L1178" t="s">
        <v>86</v>
      </c>
      <c r="M1178" t="s">
        <v>87</v>
      </c>
      <c r="N1178">
        <v>1</v>
      </c>
      <c r="O1178" s="1">
        <v>44512.474108796298</v>
      </c>
      <c r="P1178" s="1">
        <v>44512.542442129627</v>
      </c>
      <c r="Q1178">
        <v>5441</v>
      </c>
      <c r="R1178">
        <v>463</v>
      </c>
      <c r="S1178" t="b">
        <v>0</v>
      </c>
      <c r="T1178" t="s">
        <v>88</v>
      </c>
      <c r="U1178" t="b">
        <v>0</v>
      </c>
      <c r="V1178" t="s">
        <v>94</v>
      </c>
      <c r="W1178" s="1">
        <v>44512.542442129627</v>
      </c>
      <c r="X1178">
        <v>272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160</v>
      </c>
      <c r="AE1178">
        <v>148</v>
      </c>
      <c r="AF1178">
        <v>0</v>
      </c>
      <c r="AG1178">
        <v>6</v>
      </c>
      <c r="AH1178" t="s">
        <v>88</v>
      </c>
      <c r="AI1178" t="s">
        <v>88</v>
      </c>
      <c r="AJ1178" t="s">
        <v>88</v>
      </c>
      <c r="AK1178" t="s">
        <v>88</v>
      </c>
      <c r="AL1178" t="s">
        <v>88</v>
      </c>
      <c r="AM1178" t="s">
        <v>88</v>
      </c>
      <c r="AN1178" t="s">
        <v>88</v>
      </c>
      <c r="AO1178" t="s">
        <v>88</v>
      </c>
      <c r="AP1178" t="s">
        <v>88</v>
      </c>
      <c r="AQ1178" t="s">
        <v>88</v>
      </c>
      <c r="AR1178" t="s">
        <v>88</v>
      </c>
      <c r="AS1178" t="s">
        <v>88</v>
      </c>
      <c r="AT1178" t="s">
        <v>88</v>
      </c>
      <c r="AU1178" t="s">
        <v>88</v>
      </c>
      <c r="AV1178" t="s">
        <v>88</v>
      </c>
      <c r="AW1178" t="s">
        <v>88</v>
      </c>
      <c r="AX1178" t="s">
        <v>88</v>
      </c>
      <c r="AY1178" t="s">
        <v>88</v>
      </c>
      <c r="AZ1178" t="s">
        <v>88</v>
      </c>
      <c r="BA1178" t="s">
        <v>88</v>
      </c>
      <c r="BB1178" t="s">
        <v>88</v>
      </c>
      <c r="BC1178" t="s">
        <v>88</v>
      </c>
      <c r="BD1178" t="s">
        <v>88</v>
      </c>
      <c r="BE1178" t="s">
        <v>88</v>
      </c>
    </row>
    <row r="1179" spans="1:57">
      <c r="A1179" t="s">
        <v>2535</v>
      </c>
      <c r="B1179" t="s">
        <v>80</v>
      </c>
      <c r="C1179" t="s">
        <v>2496</v>
      </c>
      <c r="D1179" t="s">
        <v>82</v>
      </c>
      <c r="E1179" s="2" t="str">
        <f>HYPERLINK("capsilon://?command=openfolder&amp;siteaddress=FAM.docvelocity-na8.net&amp;folderid=FX2CDAB376-14E9-C962-0631-28725A617D9A","FX21115169")</f>
        <v>FX21115169</v>
      </c>
      <c r="F1179" t="s">
        <v>19</v>
      </c>
      <c r="G1179" t="s">
        <v>19</v>
      </c>
      <c r="H1179" t="s">
        <v>83</v>
      </c>
      <c r="I1179" t="s">
        <v>2497</v>
      </c>
      <c r="J1179">
        <v>86</v>
      </c>
      <c r="K1179" t="s">
        <v>85</v>
      </c>
      <c r="L1179" t="s">
        <v>86</v>
      </c>
      <c r="M1179" t="s">
        <v>87</v>
      </c>
      <c r="N1179">
        <v>2</v>
      </c>
      <c r="O1179" s="1">
        <v>44512.474583333336</v>
      </c>
      <c r="P1179" s="1">
        <v>44512.495972222219</v>
      </c>
      <c r="Q1179">
        <v>1080</v>
      </c>
      <c r="R1179">
        <v>768</v>
      </c>
      <c r="S1179" t="b">
        <v>0</v>
      </c>
      <c r="T1179" t="s">
        <v>88</v>
      </c>
      <c r="U1179" t="b">
        <v>1</v>
      </c>
      <c r="V1179" t="s">
        <v>218</v>
      </c>
      <c r="W1179" s="1">
        <v>44512.490729166668</v>
      </c>
      <c r="X1179">
        <v>467</v>
      </c>
      <c r="Y1179">
        <v>76</v>
      </c>
      <c r="Z1179">
        <v>0</v>
      </c>
      <c r="AA1179">
        <v>76</v>
      </c>
      <c r="AB1179">
        <v>0</v>
      </c>
      <c r="AC1179">
        <v>4</v>
      </c>
      <c r="AD1179">
        <v>10</v>
      </c>
      <c r="AE1179">
        <v>0</v>
      </c>
      <c r="AF1179">
        <v>0</v>
      </c>
      <c r="AG1179">
        <v>0</v>
      </c>
      <c r="AH1179" t="s">
        <v>118</v>
      </c>
      <c r="AI1179" s="1">
        <v>44512.495972222219</v>
      </c>
      <c r="AJ1179">
        <v>301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10</v>
      </c>
      <c r="AQ1179">
        <v>0</v>
      </c>
      <c r="AR1179">
        <v>0</v>
      </c>
      <c r="AS1179">
        <v>0</v>
      </c>
      <c r="AT1179" t="s">
        <v>88</v>
      </c>
      <c r="AU1179" t="s">
        <v>88</v>
      </c>
      <c r="AV1179" t="s">
        <v>88</v>
      </c>
      <c r="AW1179" t="s">
        <v>88</v>
      </c>
      <c r="AX1179" t="s">
        <v>88</v>
      </c>
      <c r="AY1179" t="s">
        <v>88</v>
      </c>
      <c r="AZ1179" t="s">
        <v>88</v>
      </c>
      <c r="BA1179" t="s">
        <v>88</v>
      </c>
      <c r="BB1179" t="s">
        <v>88</v>
      </c>
      <c r="BC1179" t="s">
        <v>88</v>
      </c>
      <c r="BD1179" t="s">
        <v>88</v>
      </c>
      <c r="BE1179" t="s">
        <v>88</v>
      </c>
    </row>
    <row r="1180" spans="1:57">
      <c r="A1180" t="s">
        <v>2536</v>
      </c>
      <c r="B1180" t="s">
        <v>80</v>
      </c>
      <c r="C1180" t="s">
        <v>2523</v>
      </c>
      <c r="D1180" t="s">
        <v>82</v>
      </c>
      <c r="E1180" s="2" t="str">
        <f>HYPERLINK("capsilon://?command=openfolder&amp;siteaddress=FAM.docvelocity-na8.net&amp;folderid=FXF4A23C97-5B3F-D758-463E-7A5AFCD692F1","FX21115362")</f>
        <v>FX21115362</v>
      </c>
      <c r="F1180" t="s">
        <v>19</v>
      </c>
      <c r="G1180" t="s">
        <v>19</v>
      </c>
      <c r="H1180" t="s">
        <v>83</v>
      </c>
      <c r="I1180" t="s">
        <v>2537</v>
      </c>
      <c r="J1180">
        <v>28</v>
      </c>
      <c r="K1180" t="s">
        <v>85</v>
      </c>
      <c r="L1180" t="s">
        <v>86</v>
      </c>
      <c r="M1180" t="s">
        <v>87</v>
      </c>
      <c r="N1180">
        <v>1</v>
      </c>
      <c r="O1180" s="1">
        <v>44512.474768518521</v>
      </c>
      <c r="P1180" s="1">
        <v>44512.545277777775</v>
      </c>
      <c r="Q1180">
        <v>5741</v>
      </c>
      <c r="R1180">
        <v>351</v>
      </c>
      <c r="S1180" t="b">
        <v>0</v>
      </c>
      <c r="T1180" t="s">
        <v>88</v>
      </c>
      <c r="U1180" t="b">
        <v>0</v>
      </c>
      <c r="V1180" t="s">
        <v>94</v>
      </c>
      <c r="W1180" s="1">
        <v>44512.545277777775</v>
      </c>
      <c r="X1180">
        <v>244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28</v>
      </c>
      <c r="AE1180">
        <v>21</v>
      </c>
      <c r="AF1180">
        <v>0</v>
      </c>
      <c r="AG1180">
        <v>3</v>
      </c>
      <c r="AH1180" t="s">
        <v>88</v>
      </c>
      <c r="AI1180" t="s">
        <v>88</v>
      </c>
      <c r="AJ1180" t="s">
        <v>88</v>
      </c>
      <c r="AK1180" t="s">
        <v>88</v>
      </c>
      <c r="AL1180" t="s">
        <v>88</v>
      </c>
      <c r="AM1180" t="s">
        <v>88</v>
      </c>
      <c r="AN1180" t="s">
        <v>88</v>
      </c>
      <c r="AO1180" t="s">
        <v>88</v>
      </c>
      <c r="AP1180" t="s">
        <v>88</v>
      </c>
      <c r="AQ1180" t="s">
        <v>88</v>
      </c>
      <c r="AR1180" t="s">
        <v>88</v>
      </c>
      <c r="AS1180" t="s">
        <v>88</v>
      </c>
      <c r="AT1180" t="s">
        <v>88</v>
      </c>
      <c r="AU1180" t="s">
        <v>88</v>
      </c>
      <c r="AV1180" t="s">
        <v>88</v>
      </c>
      <c r="AW1180" t="s">
        <v>88</v>
      </c>
      <c r="AX1180" t="s">
        <v>88</v>
      </c>
      <c r="AY1180" t="s">
        <v>88</v>
      </c>
      <c r="AZ1180" t="s">
        <v>88</v>
      </c>
      <c r="BA1180" t="s">
        <v>88</v>
      </c>
      <c r="BB1180" t="s">
        <v>88</v>
      </c>
      <c r="BC1180" t="s">
        <v>88</v>
      </c>
      <c r="BD1180" t="s">
        <v>88</v>
      </c>
      <c r="BE1180" t="s">
        <v>88</v>
      </c>
    </row>
    <row r="1181" spans="1:57">
      <c r="A1181" t="s">
        <v>2538</v>
      </c>
      <c r="B1181" t="s">
        <v>80</v>
      </c>
      <c r="C1181" t="s">
        <v>2523</v>
      </c>
      <c r="D1181" t="s">
        <v>82</v>
      </c>
      <c r="E1181" s="2" t="str">
        <f>HYPERLINK("capsilon://?command=openfolder&amp;siteaddress=FAM.docvelocity-na8.net&amp;folderid=FXF4A23C97-5B3F-D758-463E-7A5AFCD692F1","FX21115362")</f>
        <v>FX21115362</v>
      </c>
      <c r="F1181" t="s">
        <v>19</v>
      </c>
      <c r="G1181" t="s">
        <v>19</v>
      </c>
      <c r="H1181" t="s">
        <v>83</v>
      </c>
      <c r="I1181" t="s">
        <v>2539</v>
      </c>
      <c r="J1181">
        <v>28</v>
      </c>
      <c r="K1181" t="s">
        <v>85</v>
      </c>
      <c r="L1181" t="s">
        <v>86</v>
      </c>
      <c r="M1181" t="s">
        <v>87</v>
      </c>
      <c r="N1181">
        <v>1</v>
      </c>
      <c r="O1181" s="1">
        <v>44512.474976851852</v>
      </c>
      <c r="P1181" s="1">
        <v>44512.549398148149</v>
      </c>
      <c r="Q1181">
        <v>5973</v>
      </c>
      <c r="R1181">
        <v>457</v>
      </c>
      <c r="S1181" t="b">
        <v>0</v>
      </c>
      <c r="T1181" t="s">
        <v>88</v>
      </c>
      <c r="U1181" t="b">
        <v>0</v>
      </c>
      <c r="V1181" t="s">
        <v>94</v>
      </c>
      <c r="W1181" s="1">
        <v>44512.549398148149</v>
      </c>
      <c r="X1181">
        <v>355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28</v>
      </c>
      <c r="AE1181">
        <v>21</v>
      </c>
      <c r="AF1181">
        <v>0</v>
      </c>
      <c r="AG1181">
        <v>4</v>
      </c>
      <c r="AH1181" t="s">
        <v>88</v>
      </c>
      <c r="AI1181" t="s">
        <v>88</v>
      </c>
      <c r="AJ1181" t="s">
        <v>88</v>
      </c>
      <c r="AK1181" t="s">
        <v>88</v>
      </c>
      <c r="AL1181" t="s">
        <v>88</v>
      </c>
      <c r="AM1181" t="s">
        <v>88</v>
      </c>
      <c r="AN1181" t="s">
        <v>88</v>
      </c>
      <c r="AO1181" t="s">
        <v>88</v>
      </c>
      <c r="AP1181" t="s">
        <v>88</v>
      </c>
      <c r="AQ1181" t="s">
        <v>88</v>
      </c>
      <c r="AR1181" t="s">
        <v>88</v>
      </c>
      <c r="AS1181" t="s">
        <v>88</v>
      </c>
      <c r="AT1181" t="s">
        <v>88</v>
      </c>
      <c r="AU1181" t="s">
        <v>88</v>
      </c>
      <c r="AV1181" t="s">
        <v>88</v>
      </c>
      <c r="AW1181" t="s">
        <v>88</v>
      </c>
      <c r="AX1181" t="s">
        <v>88</v>
      </c>
      <c r="AY1181" t="s">
        <v>88</v>
      </c>
      <c r="AZ1181" t="s">
        <v>88</v>
      </c>
      <c r="BA1181" t="s">
        <v>88</v>
      </c>
      <c r="BB1181" t="s">
        <v>88</v>
      </c>
      <c r="BC1181" t="s">
        <v>88</v>
      </c>
      <c r="BD1181" t="s">
        <v>88</v>
      </c>
      <c r="BE1181" t="s">
        <v>88</v>
      </c>
    </row>
    <row r="1182" spans="1:57">
      <c r="A1182" t="s">
        <v>2540</v>
      </c>
      <c r="B1182" t="s">
        <v>80</v>
      </c>
      <c r="C1182" t="s">
        <v>2523</v>
      </c>
      <c r="D1182" t="s">
        <v>82</v>
      </c>
      <c r="E1182" s="2" t="str">
        <f>HYPERLINK("capsilon://?command=openfolder&amp;siteaddress=FAM.docvelocity-na8.net&amp;folderid=FXF4A23C97-5B3F-D758-463E-7A5AFCD692F1","FX21115362")</f>
        <v>FX21115362</v>
      </c>
      <c r="F1182" t="s">
        <v>19</v>
      </c>
      <c r="G1182" t="s">
        <v>19</v>
      </c>
      <c r="H1182" t="s">
        <v>83</v>
      </c>
      <c r="I1182" t="s">
        <v>2541</v>
      </c>
      <c r="J1182">
        <v>200</v>
      </c>
      <c r="K1182" t="s">
        <v>85</v>
      </c>
      <c r="L1182" t="s">
        <v>86</v>
      </c>
      <c r="M1182" t="s">
        <v>87</v>
      </c>
      <c r="N1182">
        <v>1</v>
      </c>
      <c r="O1182" s="1">
        <v>44512.476446759261</v>
      </c>
      <c r="P1182" s="1">
        <v>44512.575995370367</v>
      </c>
      <c r="Q1182">
        <v>7985</v>
      </c>
      <c r="R1182">
        <v>616</v>
      </c>
      <c r="S1182" t="b">
        <v>0</v>
      </c>
      <c r="T1182" t="s">
        <v>88</v>
      </c>
      <c r="U1182" t="b">
        <v>0</v>
      </c>
      <c r="V1182" t="s">
        <v>94</v>
      </c>
      <c r="W1182" s="1">
        <v>44512.575995370367</v>
      </c>
      <c r="X1182">
        <v>510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200</v>
      </c>
      <c r="AE1182">
        <v>188</v>
      </c>
      <c r="AF1182">
        <v>0</v>
      </c>
      <c r="AG1182">
        <v>8</v>
      </c>
      <c r="AH1182" t="s">
        <v>88</v>
      </c>
      <c r="AI1182" t="s">
        <v>88</v>
      </c>
      <c r="AJ1182" t="s">
        <v>88</v>
      </c>
      <c r="AK1182" t="s">
        <v>88</v>
      </c>
      <c r="AL1182" t="s">
        <v>88</v>
      </c>
      <c r="AM1182" t="s">
        <v>88</v>
      </c>
      <c r="AN1182" t="s">
        <v>88</v>
      </c>
      <c r="AO1182" t="s">
        <v>88</v>
      </c>
      <c r="AP1182" t="s">
        <v>88</v>
      </c>
      <c r="AQ1182" t="s">
        <v>88</v>
      </c>
      <c r="AR1182" t="s">
        <v>88</v>
      </c>
      <c r="AS1182" t="s">
        <v>88</v>
      </c>
      <c r="AT1182" t="s">
        <v>88</v>
      </c>
      <c r="AU1182" t="s">
        <v>88</v>
      </c>
      <c r="AV1182" t="s">
        <v>88</v>
      </c>
      <c r="AW1182" t="s">
        <v>88</v>
      </c>
      <c r="AX1182" t="s">
        <v>88</v>
      </c>
      <c r="AY1182" t="s">
        <v>88</v>
      </c>
      <c r="AZ1182" t="s">
        <v>88</v>
      </c>
      <c r="BA1182" t="s">
        <v>88</v>
      </c>
      <c r="BB1182" t="s">
        <v>88</v>
      </c>
      <c r="BC1182" t="s">
        <v>88</v>
      </c>
      <c r="BD1182" t="s">
        <v>88</v>
      </c>
      <c r="BE1182" t="s">
        <v>88</v>
      </c>
    </row>
    <row r="1183" spans="1:57">
      <c r="A1183" t="s">
        <v>2542</v>
      </c>
      <c r="B1183" t="s">
        <v>80</v>
      </c>
      <c r="C1183" t="s">
        <v>2543</v>
      </c>
      <c r="D1183" t="s">
        <v>82</v>
      </c>
      <c r="E1183" s="2" t="str">
        <f>HYPERLINK("capsilon://?command=openfolder&amp;siteaddress=FAM.docvelocity-na8.net&amp;folderid=FXA199CC37-9EC2-B254-C219-7AC639EA1C3C","FX21114111")</f>
        <v>FX21114111</v>
      </c>
      <c r="F1183" t="s">
        <v>19</v>
      </c>
      <c r="G1183" t="s">
        <v>19</v>
      </c>
      <c r="H1183" t="s">
        <v>83</v>
      </c>
      <c r="I1183" t="s">
        <v>2544</v>
      </c>
      <c r="J1183">
        <v>256</v>
      </c>
      <c r="K1183" t="s">
        <v>85</v>
      </c>
      <c r="L1183" t="s">
        <v>86</v>
      </c>
      <c r="M1183" t="s">
        <v>87</v>
      </c>
      <c r="N1183">
        <v>1</v>
      </c>
      <c r="O1183" s="1">
        <v>44512.480474537035</v>
      </c>
      <c r="P1183" s="1">
        <v>44512.579780092594</v>
      </c>
      <c r="Q1183">
        <v>8112</v>
      </c>
      <c r="R1183">
        <v>468</v>
      </c>
      <c r="S1183" t="b">
        <v>0</v>
      </c>
      <c r="T1183" t="s">
        <v>88</v>
      </c>
      <c r="U1183" t="b">
        <v>0</v>
      </c>
      <c r="V1183" t="s">
        <v>94</v>
      </c>
      <c r="W1183" s="1">
        <v>44512.579780092594</v>
      </c>
      <c r="X1183">
        <v>327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256</v>
      </c>
      <c r="AE1183">
        <v>244</v>
      </c>
      <c r="AF1183">
        <v>0</v>
      </c>
      <c r="AG1183">
        <v>4</v>
      </c>
      <c r="AH1183" t="s">
        <v>88</v>
      </c>
      <c r="AI1183" t="s">
        <v>88</v>
      </c>
      <c r="AJ1183" t="s">
        <v>88</v>
      </c>
      <c r="AK1183" t="s">
        <v>88</v>
      </c>
      <c r="AL1183" t="s">
        <v>88</v>
      </c>
      <c r="AM1183" t="s">
        <v>88</v>
      </c>
      <c r="AN1183" t="s">
        <v>88</v>
      </c>
      <c r="AO1183" t="s">
        <v>88</v>
      </c>
      <c r="AP1183" t="s">
        <v>88</v>
      </c>
      <c r="AQ1183" t="s">
        <v>88</v>
      </c>
      <c r="AR1183" t="s">
        <v>88</v>
      </c>
      <c r="AS1183" t="s">
        <v>88</v>
      </c>
      <c r="AT1183" t="s">
        <v>88</v>
      </c>
      <c r="AU1183" t="s">
        <v>88</v>
      </c>
      <c r="AV1183" t="s">
        <v>88</v>
      </c>
      <c r="AW1183" t="s">
        <v>88</v>
      </c>
      <c r="AX1183" t="s">
        <v>88</v>
      </c>
      <c r="AY1183" t="s">
        <v>88</v>
      </c>
      <c r="AZ1183" t="s">
        <v>88</v>
      </c>
      <c r="BA1183" t="s">
        <v>88</v>
      </c>
      <c r="BB1183" t="s">
        <v>88</v>
      </c>
      <c r="BC1183" t="s">
        <v>88</v>
      </c>
      <c r="BD1183" t="s">
        <v>88</v>
      </c>
      <c r="BE1183" t="s">
        <v>88</v>
      </c>
    </row>
    <row r="1184" spans="1:57">
      <c r="A1184" t="s">
        <v>2545</v>
      </c>
      <c r="B1184" t="s">
        <v>80</v>
      </c>
      <c r="C1184" t="s">
        <v>92</v>
      </c>
      <c r="D1184" t="s">
        <v>82</v>
      </c>
      <c r="E1184" s="2" t="str">
        <f>HYPERLINK("capsilon://?command=openfolder&amp;siteaddress=FAM.docvelocity-na8.net&amp;folderid=FX51F5EC64-66B6-F9C2-7D17-0D8FE6323947","FX211014084")</f>
        <v>FX211014084</v>
      </c>
      <c r="F1184" t="s">
        <v>19</v>
      </c>
      <c r="G1184" t="s">
        <v>19</v>
      </c>
      <c r="H1184" t="s">
        <v>83</v>
      </c>
      <c r="I1184" t="s">
        <v>2491</v>
      </c>
      <c r="J1184">
        <v>224</v>
      </c>
      <c r="K1184" t="s">
        <v>85</v>
      </c>
      <c r="L1184" t="s">
        <v>86</v>
      </c>
      <c r="M1184" t="s">
        <v>87</v>
      </c>
      <c r="N1184">
        <v>2</v>
      </c>
      <c r="O1184" s="1">
        <v>44501.798692129632</v>
      </c>
      <c r="P1184" s="1">
        <v>44502.274780092594</v>
      </c>
      <c r="Q1184">
        <v>37031</v>
      </c>
      <c r="R1184">
        <v>4103</v>
      </c>
      <c r="S1184" t="b">
        <v>0</v>
      </c>
      <c r="T1184" t="s">
        <v>88</v>
      </c>
      <c r="U1184" t="b">
        <v>1</v>
      </c>
      <c r="V1184" t="s">
        <v>218</v>
      </c>
      <c r="W1184" s="1">
        <v>44501.822696759256</v>
      </c>
      <c r="X1184">
        <v>1854</v>
      </c>
      <c r="Y1184">
        <v>174</v>
      </c>
      <c r="Z1184">
        <v>0</v>
      </c>
      <c r="AA1184">
        <v>174</v>
      </c>
      <c r="AB1184">
        <v>0</v>
      </c>
      <c r="AC1184">
        <v>79</v>
      </c>
      <c r="AD1184">
        <v>50</v>
      </c>
      <c r="AE1184">
        <v>0</v>
      </c>
      <c r="AF1184">
        <v>0</v>
      </c>
      <c r="AG1184">
        <v>0</v>
      </c>
      <c r="AH1184" t="s">
        <v>99</v>
      </c>
      <c r="AI1184" s="1">
        <v>44502.274780092594</v>
      </c>
      <c r="AJ1184">
        <v>1944</v>
      </c>
      <c r="AK1184">
        <v>7</v>
      </c>
      <c r="AL1184">
        <v>0</v>
      </c>
      <c r="AM1184">
        <v>7</v>
      </c>
      <c r="AN1184">
        <v>0</v>
      </c>
      <c r="AO1184">
        <v>7</v>
      </c>
      <c r="AP1184">
        <v>43</v>
      </c>
      <c r="AQ1184">
        <v>0</v>
      </c>
      <c r="AR1184">
        <v>0</v>
      </c>
      <c r="AS1184">
        <v>0</v>
      </c>
      <c r="AT1184" t="s">
        <v>88</v>
      </c>
      <c r="AU1184" t="s">
        <v>88</v>
      </c>
      <c r="AV1184" t="s">
        <v>88</v>
      </c>
      <c r="AW1184" t="s">
        <v>88</v>
      </c>
      <c r="AX1184" t="s">
        <v>88</v>
      </c>
      <c r="AY1184" t="s">
        <v>88</v>
      </c>
      <c r="AZ1184" t="s">
        <v>88</v>
      </c>
      <c r="BA1184" t="s">
        <v>88</v>
      </c>
      <c r="BB1184" t="s">
        <v>88</v>
      </c>
      <c r="BC1184" t="s">
        <v>88</v>
      </c>
      <c r="BD1184" t="s">
        <v>88</v>
      </c>
      <c r="BE1184" t="s">
        <v>88</v>
      </c>
    </row>
    <row r="1185" spans="1:57">
      <c r="A1185" t="s">
        <v>2546</v>
      </c>
      <c r="B1185" t="s">
        <v>80</v>
      </c>
      <c r="C1185" t="s">
        <v>2247</v>
      </c>
      <c r="D1185" t="s">
        <v>82</v>
      </c>
      <c r="E1185" s="2" t="str">
        <f>HYPERLINK("capsilon://?command=openfolder&amp;siteaddress=FAM.docvelocity-na8.net&amp;folderid=FX5990E67D-05D1-B853-DFD3-1AFA749FE16F","FX21115235")</f>
        <v>FX21115235</v>
      </c>
      <c r="F1185" t="s">
        <v>19</v>
      </c>
      <c r="G1185" t="s">
        <v>19</v>
      </c>
      <c r="H1185" t="s">
        <v>83</v>
      </c>
      <c r="I1185" t="s">
        <v>2547</v>
      </c>
      <c r="J1185">
        <v>33</v>
      </c>
      <c r="K1185" t="s">
        <v>85</v>
      </c>
      <c r="L1185" t="s">
        <v>86</v>
      </c>
      <c r="M1185" t="s">
        <v>87</v>
      </c>
      <c r="N1185">
        <v>2</v>
      </c>
      <c r="O1185" s="1">
        <v>44512.482997685183</v>
      </c>
      <c r="P1185" s="1">
        <v>44512.495381944442</v>
      </c>
      <c r="Q1185">
        <v>802</v>
      </c>
      <c r="R1185">
        <v>268</v>
      </c>
      <c r="S1185" t="b">
        <v>0</v>
      </c>
      <c r="T1185" t="s">
        <v>88</v>
      </c>
      <c r="U1185" t="b">
        <v>0</v>
      </c>
      <c r="V1185" t="s">
        <v>131</v>
      </c>
      <c r="W1185" s="1">
        <v>44512.49255787037</v>
      </c>
      <c r="X1185">
        <v>81</v>
      </c>
      <c r="Y1185">
        <v>9</v>
      </c>
      <c r="Z1185">
        <v>0</v>
      </c>
      <c r="AA1185">
        <v>9</v>
      </c>
      <c r="AB1185">
        <v>0</v>
      </c>
      <c r="AC1185">
        <v>2</v>
      </c>
      <c r="AD1185">
        <v>24</v>
      </c>
      <c r="AE1185">
        <v>0</v>
      </c>
      <c r="AF1185">
        <v>0</v>
      </c>
      <c r="AG1185">
        <v>0</v>
      </c>
      <c r="AH1185" t="s">
        <v>606</v>
      </c>
      <c r="AI1185" s="1">
        <v>44512.495381944442</v>
      </c>
      <c r="AJ1185">
        <v>187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24</v>
      </c>
      <c r="AQ1185">
        <v>0</v>
      </c>
      <c r="AR1185">
        <v>0</v>
      </c>
      <c r="AS1185">
        <v>0</v>
      </c>
      <c r="AT1185" t="s">
        <v>88</v>
      </c>
      <c r="AU1185" t="s">
        <v>88</v>
      </c>
      <c r="AV1185" t="s">
        <v>88</v>
      </c>
      <c r="AW1185" t="s">
        <v>88</v>
      </c>
      <c r="AX1185" t="s">
        <v>88</v>
      </c>
      <c r="AY1185" t="s">
        <v>88</v>
      </c>
      <c r="AZ1185" t="s">
        <v>88</v>
      </c>
      <c r="BA1185" t="s">
        <v>88</v>
      </c>
      <c r="BB1185" t="s">
        <v>88</v>
      </c>
      <c r="BC1185" t="s">
        <v>88</v>
      </c>
      <c r="BD1185" t="s">
        <v>88</v>
      </c>
      <c r="BE1185" t="s">
        <v>88</v>
      </c>
    </row>
    <row r="1186" spans="1:57">
      <c r="A1186" t="s">
        <v>2548</v>
      </c>
      <c r="B1186" t="s">
        <v>80</v>
      </c>
      <c r="C1186" t="s">
        <v>2549</v>
      </c>
      <c r="D1186" t="s">
        <v>82</v>
      </c>
      <c r="E1186" s="2" t="str">
        <f>HYPERLINK("capsilon://?command=openfolder&amp;siteaddress=FAM.docvelocity-na8.net&amp;folderid=FX6D3301DF-5BAB-6B8A-2E9D-27B550299BC7","FX21115274")</f>
        <v>FX21115274</v>
      </c>
      <c r="F1186" t="s">
        <v>19</v>
      </c>
      <c r="G1186" t="s">
        <v>19</v>
      </c>
      <c r="H1186" t="s">
        <v>83</v>
      </c>
      <c r="I1186" t="s">
        <v>2550</v>
      </c>
      <c r="J1186">
        <v>28</v>
      </c>
      <c r="K1186" t="s">
        <v>85</v>
      </c>
      <c r="L1186" t="s">
        <v>86</v>
      </c>
      <c r="M1186" t="s">
        <v>87</v>
      </c>
      <c r="N1186">
        <v>1</v>
      </c>
      <c r="O1186" s="1">
        <v>44512.483368055553</v>
      </c>
      <c r="P1186" s="1">
        <v>44512.583055555559</v>
      </c>
      <c r="Q1186">
        <v>8178</v>
      </c>
      <c r="R1186">
        <v>435</v>
      </c>
      <c r="S1186" t="b">
        <v>0</v>
      </c>
      <c r="T1186" t="s">
        <v>88</v>
      </c>
      <c r="U1186" t="b">
        <v>0</v>
      </c>
      <c r="V1186" t="s">
        <v>94</v>
      </c>
      <c r="W1186" s="1">
        <v>44512.583055555559</v>
      </c>
      <c r="X1186">
        <v>261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28</v>
      </c>
      <c r="AE1186">
        <v>21</v>
      </c>
      <c r="AF1186">
        <v>0</v>
      </c>
      <c r="AG1186">
        <v>3</v>
      </c>
      <c r="AH1186" t="s">
        <v>88</v>
      </c>
      <c r="AI1186" t="s">
        <v>88</v>
      </c>
      <c r="AJ1186" t="s">
        <v>88</v>
      </c>
      <c r="AK1186" t="s">
        <v>88</v>
      </c>
      <c r="AL1186" t="s">
        <v>88</v>
      </c>
      <c r="AM1186" t="s">
        <v>88</v>
      </c>
      <c r="AN1186" t="s">
        <v>88</v>
      </c>
      <c r="AO1186" t="s">
        <v>88</v>
      </c>
      <c r="AP1186" t="s">
        <v>88</v>
      </c>
      <c r="AQ1186" t="s">
        <v>88</v>
      </c>
      <c r="AR1186" t="s">
        <v>88</v>
      </c>
      <c r="AS1186" t="s">
        <v>88</v>
      </c>
      <c r="AT1186" t="s">
        <v>88</v>
      </c>
      <c r="AU1186" t="s">
        <v>88</v>
      </c>
      <c r="AV1186" t="s">
        <v>88</v>
      </c>
      <c r="AW1186" t="s">
        <v>88</v>
      </c>
      <c r="AX1186" t="s">
        <v>88</v>
      </c>
      <c r="AY1186" t="s">
        <v>88</v>
      </c>
      <c r="AZ1186" t="s">
        <v>88</v>
      </c>
      <c r="BA1186" t="s">
        <v>88</v>
      </c>
      <c r="BB1186" t="s">
        <v>88</v>
      </c>
      <c r="BC1186" t="s">
        <v>88</v>
      </c>
      <c r="BD1186" t="s">
        <v>88</v>
      </c>
      <c r="BE1186" t="s">
        <v>88</v>
      </c>
    </row>
    <row r="1187" spans="1:57">
      <c r="A1187" t="s">
        <v>2551</v>
      </c>
      <c r="B1187" t="s">
        <v>80</v>
      </c>
      <c r="C1187" t="s">
        <v>2552</v>
      </c>
      <c r="D1187" t="s">
        <v>82</v>
      </c>
      <c r="E1187" s="2" t="str">
        <f>HYPERLINK("capsilon://?command=openfolder&amp;siteaddress=FAM.docvelocity-na8.net&amp;folderid=FX97B60EE9-74FF-70E4-C690-918D22F4A658","FX2111396")</f>
        <v>FX2111396</v>
      </c>
      <c r="F1187" t="s">
        <v>19</v>
      </c>
      <c r="G1187" t="s">
        <v>19</v>
      </c>
      <c r="H1187" t="s">
        <v>83</v>
      </c>
      <c r="I1187" t="s">
        <v>2553</v>
      </c>
      <c r="J1187">
        <v>135</v>
      </c>
      <c r="K1187" t="s">
        <v>85</v>
      </c>
      <c r="L1187" t="s">
        <v>86</v>
      </c>
      <c r="M1187" t="s">
        <v>87</v>
      </c>
      <c r="N1187">
        <v>1</v>
      </c>
      <c r="O1187" s="1">
        <v>44501.801412037035</v>
      </c>
      <c r="P1187" s="1">
        <v>44502.180428240739</v>
      </c>
      <c r="Q1187">
        <v>31409</v>
      </c>
      <c r="R1187">
        <v>1338</v>
      </c>
      <c r="S1187" t="b">
        <v>0</v>
      </c>
      <c r="T1187" t="s">
        <v>88</v>
      </c>
      <c r="U1187" t="b">
        <v>0</v>
      </c>
      <c r="V1187" t="s">
        <v>190</v>
      </c>
      <c r="W1187" s="1">
        <v>44502.180428240739</v>
      </c>
      <c r="X1187">
        <v>535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135</v>
      </c>
      <c r="AE1187">
        <v>126</v>
      </c>
      <c r="AF1187">
        <v>0</v>
      </c>
      <c r="AG1187">
        <v>5</v>
      </c>
      <c r="AH1187" t="s">
        <v>88</v>
      </c>
      <c r="AI1187" t="s">
        <v>88</v>
      </c>
      <c r="AJ1187" t="s">
        <v>88</v>
      </c>
      <c r="AK1187" t="s">
        <v>88</v>
      </c>
      <c r="AL1187" t="s">
        <v>88</v>
      </c>
      <c r="AM1187" t="s">
        <v>88</v>
      </c>
      <c r="AN1187" t="s">
        <v>88</v>
      </c>
      <c r="AO1187" t="s">
        <v>88</v>
      </c>
      <c r="AP1187" t="s">
        <v>88</v>
      </c>
      <c r="AQ1187" t="s">
        <v>88</v>
      </c>
      <c r="AR1187" t="s">
        <v>88</v>
      </c>
      <c r="AS1187" t="s">
        <v>88</v>
      </c>
      <c r="AT1187" t="s">
        <v>88</v>
      </c>
      <c r="AU1187" t="s">
        <v>88</v>
      </c>
      <c r="AV1187" t="s">
        <v>88</v>
      </c>
      <c r="AW1187" t="s">
        <v>88</v>
      </c>
      <c r="AX1187" t="s">
        <v>88</v>
      </c>
      <c r="AY1187" t="s">
        <v>88</v>
      </c>
      <c r="AZ1187" t="s">
        <v>88</v>
      </c>
      <c r="BA1187" t="s">
        <v>88</v>
      </c>
      <c r="BB1187" t="s">
        <v>88</v>
      </c>
      <c r="BC1187" t="s">
        <v>88</v>
      </c>
      <c r="BD1187" t="s">
        <v>88</v>
      </c>
      <c r="BE1187" t="s">
        <v>88</v>
      </c>
    </row>
    <row r="1188" spans="1:57">
      <c r="A1188" t="s">
        <v>2554</v>
      </c>
      <c r="B1188" t="s">
        <v>80</v>
      </c>
      <c r="C1188" t="s">
        <v>2555</v>
      </c>
      <c r="D1188" t="s">
        <v>82</v>
      </c>
      <c r="E1188" s="2" t="str">
        <f>HYPERLINK("capsilon://?command=openfolder&amp;siteaddress=FAM.docvelocity-na8.net&amp;folderid=FXCF754412-A498-81B3-DF6B-3F24BA4F3E2E","FX21115391")</f>
        <v>FX21115391</v>
      </c>
      <c r="F1188" t="s">
        <v>19</v>
      </c>
      <c r="G1188" t="s">
        <v>19</v>
      </c>
      <c r="H1188" t="s">
        <v>83</v>
      </c>
      <c r="I1188" t="s">
        <v>2556</v>
      </c>
      <c r="J1188">
        <v>41</v>
      </c>
      <c r="K1188" t="s">
        <v>85</v>
      </c>
      <c r="L1188" t="s">
        <v>86</v>
      </c>
      <c r="M1188" t="s">
        <v>87</v>
      </c>
      <c r="N1188">
        <v>2</v>
      </c>
      <c r="O1188" s="1">
        <v>44512.489710648151</v>
      </c>
      <c r="P1188" s="1">
        <v>44512.49622685185</v>
      </c>
      <c r="Q1188">
        <v>407</v>
      </c>
      <c r="R1188">
        <v>156</v>
      </c>
      <c r="S1188" t="b">
        <v>0</v>
      </c>
      <c r="T1188" t="s">
        <v>88</v>
      </c>
      <c r="U1188" t="b">
        <v>0</v>
      </c>
      <c r="V1188" t="s">
        <v>131</v>
      </c>
      <c r="W1188" s="1">
        <v>44512.494131944448</v>
      </c>
      <c r="X1188">
        <v>83</v>
      </c>
      <c r="Y1188">
        <v>0</v>
      </c>
      <c r="Z1188">
        <v>0</v>
      </c>
      <c r="AA1188">
        <v>0</v>
      </c>
      <c r="AB1188">
        <v>36</v>
      </c>
      <c r="AC1188">
        <v>0</v>
      </c>
      <c r="AD1188">
        <v>41</v>
      </c>
      <c r="AE1188">
        <v>0</v>
      </c>
      <c r="AF1188">
        <v>0</v>
      </c>
      <c r="AG1188">
        <v>0</v>
      </c>
      <c r="AH1188" t="s">
        <v>606</v>
      </c>
      <c r="AI1188" s="1">
        <v>44512.49622685185</v>
      </c>
      <c r="AJ1188">
        <v>73</v>
      </c>
      <c r="AK1188">
        <v>0</v>
      </c>
      <c r="AL1188">
        <v>0</v>
      </c>
      <c r="AM1188">
        <v>0</v>
      </c>
      <c r="AN1188">
        <v>36</v>
      </c>
      <c r="AO1188">
        <v>0</v>
      </c>
      <c r="AP1188">
        <v>41</v>
      </c>
      <c r="AQ1188">
        <v>0</v>
      </c>
      <c r="AR1188">
        <v>0</v>
      </c>
      <c r="AS1188">
        <v>0</v>
      </c>
      <c r="AT1188" t="s">
        <v>88</v>
      </c>
      <c r="AU1188" t="s">
        <v>88</v>
      </c>
      <c r="AV1188" t="s">
        <v>88</v>
      </c>
      <c r="AW1188" t="s">
        <v>88</v>
      </c>
      <c r="AX1188" t="s">
        <v>88</v>
      </c>
      <c r="AY1188" t="s">
        <v>88</v>
      </c>
      <c r="AZ1188" t="s">
        <v>88</v>
      </c>
      <c r="BA1188" t="s">
        <v>88</v>
      </c>
      <c r="BB1188" t="s">
        <v>88</v>
      </c>
      <c r="BC1188" t="s">
        <v>88</v>
      </c>
      <c r="BD1188" t="s">
        <v>88</v>
      </c>
      <c r="BE1188" t="s">
        <v>88</v>
      </c>
    </row>
    <row r="1189" spans="1:57">
      <c r="A1189" t="s">
        <v>2557</v>
      </c>
      <c r="B1189" t="s">
        <v>80</v>
      </c>
      <c r="C1189" t="s">
        <v>2555</v>
      </c>
      <c r="D1189" t="s">
        <v>82</v>
      </c>
      <c r="E1189" s="2" t="str">
        <f>HYPERLINK("capsilon://?command=openfolder&amp;siteaddress=FAM.docvelocity-na8.net&amp;folderid=FXCF754412-A498-81B3-DF6B-3F24BA4F3E2E","FX21115391")</f>
        <v>FX21115391</v>
      </c>
      <c r="F1189" t="s">
        <v>19</v>
      </c>
      <c r="G1189" t="s">
        <v>19</v>
      </c>
      <c r="H1189" t="s">
        <v>83</v>
      </c>
      <c r="I1189" t="s">
        <v>2558</v>
      </c>
      <c r="J1189">
        <v>28</v>
      </c>
      <c r="K1189" t="s">
        <v>85</v>
      </c>
      <c r="L1189" t="s">
        <v>86</v>
      </c>
      <c r="M1189" t="s">
        <v>87</v>
      </c>
      <c r="N1189">
        <v>2</v>
      </c>
      <c r="O1189" s="1">
        <v>44512.489884259259</v>
      </c>
      <c r="P1189" s="1">
        <v>44512.497303240743</v>
      </c>
      <c r="Q1189">
        <v>364</v>
      </c>
      <c r="R1189">
        <v>277</v>
      </c>
      <c r="S1189" t="b">
        <v>0</v>
      </c>
      <c r="T1189" t="s">
        <v>88</v>
      </c>
      <c r="U1189" t="b">
        <v>0</v>
      </c>
      <c r="V1189" t="s">
        <v>218</v>
      </c>
      <c r="W1189" s="1">
        <v>44512.495775462965</v>
      </c>
      <c r="X1189">
        <v>163</v>
      </c>
      <c r="Y1189">
        <v>21</v>
      </c>
      <c r="Z1189">
        <v>0</v>
      </c>
      <c r="AA1189">
        <v>21</v>
      </c>
      <c r="AB1189">
        <v>0</v>
      </c>
      <c r="AC1189">
        <v>1</v>
      </c>
      <c r="AD1189">
        <v>7</v>
      </c>
      <c r="AE1189">
        <v>0</v>
      </c>
      <c r="AF1189">
        <v>0</v>
      </c>
      <c r="AG1189">
        <v>0</v>
      </c>
      <c r="AH1189" t="s">
        <v>118</v>
      </c>
      <c r="AI1189" s="1">
        <v>44512.497303240743</v>
      </c>
      <c r="AJ1189">
        <v>114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7</v>
      </c>
      <c r="AQ1189">
        <v>0</v>
      </c>
      <c r="AR1189">
        <v>0</v>
      </c>
      <c r="AS1189">
        <v>0</v>
      </c>
      <c r="AT1189" t="s">
        <v>88</v>
      </c>
      <c r="AU1189" t="s">
        <v>88</v>
      </c>
      <c r="AV1189" t="s">
        <v>88</v>
      </c>
      <c r="AW1189" t="s">
        <v>88</v>
      </c>
      <c r="AX1189" t="s">
        <v>88</v>
      </c>
      <c r="AY1189" t="s">
        <v>88</v>
      </c>
      <c r="AZ1189" t="s">
        <v>88</v>
      </c>
      <c r="BA1189" t="s">
        <v>88</v>
      </c>
      <c r="BB1189" t="s">
        <v>88</v>
      </c>
      <c r="BC1189" t="s">
        <v>88</v>
      </c>
      <c r="BD1189" t="s">
        <v>88</v>
      </c>
      <c r="BE1189" t="s">
        <v>88</v>
      </c>
    </row>
    <row r="1190" spans="1:57">
      <c r="A1190" t="s">
        <v>2559</v>
      </c>
      <c r="B1190" t="s">
        <v>80</v>
      </c>
      <c r="C1190" t="s">
        <v>2555</v>
      </c>
      <c r="D1190" t="s">
        <v>82</v>
      </c>
      <c r="E1190" s="2" t="str">
        <f>HYPERLINK("capsilon://?command=openfolder&amp;siteaddress=FAM.docvelocity-na8.net&amp;folderid=FXCF754412-A498-81B3-DF6B-3F24BA4F3E2E","FX21115391")</f>
        <v>FX21115391</v>
      </c>
      <c r="F1190" t="s">
        <v>19</v>
      </c>
      <c r="G1190" t="s">
        <v>19</v>
      </c>
      <c r="H1190" t="s">
        <v>83</v>
      </c>
      <c r="I1190" t="s">
        <v>2560</v>
      </c>
      <c r="J1190">
        <v>86</v>
      </c>
      <c r="K1190" t="s">
        <v>85</v>
      </c>
      <c r="L1190" t="s">
        <v>86</v>
      </c>
      <c r="M1190" t="s">
        <v>87</v>
      </c>
      <c r="N1190">
        <v>2</v>
      </c>
      <c r="O1190" s="1">
        <v>44512.489976851852</v>
      </c>
      <c r="P1190" s="1">
        <v>44512.500324074077</v>
      </c>
      <c r="Q1190">
        <v>412</v>
      </c>
      <c r="R1190">
        <v>482</v>
      </c>
      <c r="S1190" t="b">
        <v>0</v>
      </c>
      <c r="T1190" t="s">
        <v>88</v>
      </c>
      <c r="U1190" t="b">
        <v>0</v>
      </c>
      <c r="V1190" t="s">
        <v>131</v>
      </c>
      <c r="W1190" s="1">
        <v>44512.495625000003</v>
      </c>
      <c r="X1190">
        <v>128</v>
      </c>
      <c r="Y1190">
        <v>81</v>
      </c>
      <c r="Z1190">
        <v>0</v>
      </c>
      <c r="AA1190">
        <v>81</v>
      </c>
      <c r="AB1190">
        <v>0</v>
      </c>
      <c r="AC1190">
        <v>3</v>
      </c>
      <c r="AD1190">
        <v>5</v>
      </c>
      <c r="AE1190">
        <v>0</v>
      </c>
      <c r="AF1190">
        <v>0</v>
      </c>
      <c r="AG1190">
        <v>0</v>
      </c>
      <c r="AH1190" t="s">
        <v>606</v>
      </c>
      <c r="AI1190" s="1">
        <v>44512.500324074077</v>
      </c>
      <c r="AJ1190">
        <v>354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5</v>
      </c>
      <c r="AQ1190">
        <v>0</v>
      </c>
      <c r="AR1190">
        <v>0</v>
      </c>
      <c r="AS1190">
        <v>0</v>
      </c>
      <c r="AT1190" t="s">
        <v>88</v>
      </c>
      <c r="AU1190" t="s">
        <v>88</v>
      </c>
      <c r="AV1190" t="s">
        <v>88</v>
      </c>
      <c r="AW1190" t="s">
        <v>88</v>
      </c>
      <c r="AX1190" t="s">
        <v>88</v>
      </c>
      <c r="AY1190" t="s">
        <v>88</v>
      </c>
      <c r="AZ1190" t="s">
        <v>88</v>
      </c>
      <c r="BA1190" t="s">
        <v>88</v>
      </c>
      <c r="BB1190" t="s">
        <v>88</v>
      </c>
      <c r="BC1190" t="s">
        <v>88</v>
      </c>
      <c r="BD1190" t="s">
        <v>88</v>
      </c>
      <c r="BE1190" t="s">
        <v>88</v>
      </c>
    </row>
    <row r="1191" spans="1:57">
      <c r="A1191" t="s">
        <v>2561</v>
      </c>
      <c r="B1191" t="s">
        <v>80</v>
      </c>
      <c r="C1191" t="s">
        <v>2555</v>
      </c>
      <c r="D1191" t="s">
        <v>82</v>
      </c>
      <c r="E1191" s="2" t="str">
        <f>HYPERLINK("capsilon://?command=openfolder&amp;siteaddress=FAM.docvelocity-na8.net&amp;folderid=FXCF754412-A498-81B3-DF6B-3F24BA4F3E2E","FX21115391")</f>
        <v>FX21115391</v>
      </c>
      <c r="F1191" t="s">
        <v>19</v>
      </c>
      <c r="G1191" t="s">
        <v>19</v>
      </c>
      <c r="H1191" t="s">
        <v>83</v>
      </c>
      <c r="I1191" t="s">
        <v>2562</v>
      </c>
      <c r="J1191">
        <v>86</v>
      </c>
      <c r="K1191" t="s">
        <v>85</v>
      </c>
      <c r="L1191" t="s">
        <v>86</v>
      </c>
      <c r="M1191" t="s">
        <v>87</v>
      </c>
      <c r="N1191">
        <v>2</v>
      </c>
      <c r="O1191" s="1">
        <v>44512.490034722221</v>
      </c>
      <c r="P1191" s="1">
        <v>44512.502997685187</v>
      </c>
      <c r="Q1191">
        <v>515</v>
      </c>
      <c r="R1191">
        <v>605</v>
      </c>
      <c r="S1191" t="b">
        <v>0</v>
      </c>
      <c r="T1191" t="s">
        <v>88</v>
      </c>
      <c r="U1191" t="b">
        <v>0</v>
      </c>
      <c r="V1191" t="s">
        <v>131</v>
      </c>
      <c r="W1191" s="1">
        <v>44512.496678240743</v>
      </c>
      <c r="X1191">
        <v>90</v>
      </c>
      <c r="Y1191">
        <v>81</v>
      </c>
      <c r="Z1191">
        <v>0</v>
      </c>
      <c r="AA1191">
        <v>81</v>
      </c>
      <c r="AB1191">
        <v>0</v>
      </c>
      <c r="AC1191">
        <v>3</v>
      </c>
      <c r="AD1191">
        <v>5</v>
      </c>
      <c r="AE1191">
        <v>0</v>
      </c>
      <c r="AF1191">
        <v>0</v>
      </c>
      <c r="AG1191">
        <v>0</v>
      </c>
      <c r="AH1191" t="s">
        <v>90</v>
      </c>
      <c r="AI1191" s="1">
        <v>44512.502997685187</v>
      </c>
      <c r="AJ1191">
        <v>515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5</v>
      </c>
      <c r="AQ1191">
        <v>0</v>
      </c>
      <c r="AR1191">
        <v>0</v>
      </c>
      <c r="AS1191">
        <v>0</v>
      </c>
      <c r="AT1191" t="s">
        <v>88</v>
      </c>
      <c r="AU1191" t="s">
        <v>88</v>
      </c>
      <c r="AV1191" t="s">
        <v>88</v>
      </c>
      <c r="AW1191" t="s">
        <v>88</v>
      </c>
      <c r="AX1191" t="s">
        <v>88</v>
      </c>
      <c r="AY1191" t="s">
        <v>88</v>
      </c>
      <c r="AZ1191" t="s">
        <v>88</v>
      </c>
      <c r="BA1191" t="s">
        <v>88</v>
      </c>
      <c r="BB1191" t="s">
        <v>88</v>
      </c>
      <c r="BC1191" t="s">
        <v>88</v>
      </c>
      <c r="BD1191" t="s">
        <v>88</v>
      </c>
      <c r="BE1191" t="s">
        <v>88</v>
      </c>
    </row>
    <row r="1192" spans="1:57">
      <c r="A1192" t="s">
        <v>2563</v>
      </c>
      <c r="B1192" t="s">
        <v>80</v>
      </c>
      <c r="C1192" t="s">
        <v>2555</v>
      </c>
      <c r="D1192" t="s">
        <v>82</v>
      </c>
      <c r="E1192" s="2" t="str">
        <f>HYPERLINK("capsilon://?command=openfolder&amp;siteaddress=FAM.docvelocity-na8.net&amp;folderid=FXCF754412-A498-81B3-DF6B-3F24BA4F3E2E","FX21115391")</f>
        <v>FX21115391</v>
      </c>
      <c r="F1192" t="s">
        <v>19</v>
      </c>
      <c r="G1192" t="s">
        <v>19</v>
      </c>
      <c r="H1192" t="s">
        <v>83</v>
      </c>
      <c r="I1192" t="s">
        <v>2564</v>
      </c>
      <c r="J1192">
        <v>41</v>
      </c>
      <c r="K1192" t="s">
        <v>85</v>
      </c>
      <c r="L1192" t="s">
        <v>86</v>
      </c>
      <c r="M1192" t="s">
        <v>87</v>
      </c>
      <c r="N1192">
        <v>2</v>
      </c>
      <c r="O1192" s="1">
        <v>44512.490335648145</v>
      </c>
      <c r="P1192" s="1">
        <v>44512.503807870373</v>
      </c>
      <c r="Q1192">
        <v>687</v>
      </c>
      <c r="R1192">
        <v>477</v>
      </c>
      <c r="S1192" t="b">
        <v>0</v>
      </c>
      <c r="T1192" t="s">
        <v>88</v>
      </c>
      <c r="U1192" t="b">
        <v>0</v>
      </c>
      <c r="V1192" t="s">
        <v>218</v>
      </c>
      <c r="W1192" s="1">
        <v>44512.497835648152</v>
      </c>
      <c r="X1192">
        <v>177</v>
      </c>
      <c r="Y1192">
        <v>36</v>
      </c>
      <c r="Z1192">
        <v>0</v>
      </c>
      <c r="AA1192">
        <v>36</v>
      </c>
      <c r="AB1192">
        <v>0</v>
      </c>
      <c r="AC1192">
        <v>3</v>
      </c>
      <c r="AD1192">
        <v>5</v>
      </c>
      <c r="AE1192">
        <v>0</v>
      </c>
      <c r="AF1192">
        <v>0</v>
      </c>
      <c r="AG1192">
        <v>0</v>
      </c>
      <c r="AH1192" t="s">
        <v>606</v>
      </c>
      <c r="AI1192" s="1">
        <v>44512.503807870373</v>
      </c>
      <c r="AJ1192">
        <v>300</v>
      </c>
      <c r="AK1192">
        <v>1</v>
      </c>
      <c r="AL1192">
        <v>0</v>
      </c>
      <c r="AM1192">
        <v>1</v>
      </c>
      <c r="AN1192">
        <v>0</v>
      </c>
      <c r="AO1192">
        <v>1</v>
      </c>
      <c r="AP1192">
        <v>4</v>
      </c>
      <c r="AQ1192">
        <v>0</v>
      </c>
      <c r="AR1192">
        <v>0</v>
      </c>
      <c r="AS1192">
        <v>0</v>
      </c>
      <c r="AT1192" t="s">
        <v>88</v>
      </c>
      <c r="AU1192" t="s">
        <v>88</v>
      </c>
      <c r="AV1192" t="s">
        <v>88</v>
      </c>
      <c r="AW1192" t="s">
        <v>88</v>
      </c>
      <c r="AX1192" t="s">
        <v>88</v>
      </c>
      <c r="AY1192" t="s">
        <v>88</v>
      </c>
      <c r="AZ1192" t="s">
        <v>88</v>
      </c>
      <c r="BA1192" t="s">
        <v>88</v>
      </c>
      <c r="BB1192" t="s">
        <v>88</v>
      </c>
      <c r="BC1192" t="s">
        <v>88</v>
      </c>
      <c r="BD1192" t="s">
        <v>88</v>
      </c>
      <c r="BE1192" t="s">
        <v>88</v>
      </c>
    </row>
    <row r="1193" spans="1:57">
      <c r="A1193" t="s">
        <v>2565</v>
      </c>
      <c r="B1193" t="s">
        <v>80</v>
      </c>
      <c r="C1193" t="s">
        <v>2555</v>
      </c>
      <c r="D1193" t="s">
        <v>82</v>
      </c>
      <c r="E1193" s="2" t="str">
        <f>HYPERLINK("capsilon://?command=openfolder&amp;siteaddress=FAM.docvelocity-na8.net&amp;folderid=FXCF754412-A498-81B3-DF6B-3F24BA4F3E2E","FX21115391")</f>
        <v>FX21115391</v>
      </c>
      <c r="F1193" t="s">
        <v>19</v>
      </c>
      <c r="G1193" t="s">
        <v>19</v>
      </c>
      <c r="H1193" t="s">
        <v>83</v>
      </c>
      <c r="I1193" t="s">
        <v>2566</v>
      </c>
      <c r="J1193">
        <v>41</v>
      </c>
      <c r="K1193" t="s">
        <v>85</v>
      </c>
      <c r="L1193" t="s">
        <v>86</v>
      </c>
      <c r="M1193" t="s">
        <v>87</v>
      </c>
      <c r="N1193">
        <v>2</v>
      </c>
      <c r="O1193" s="1">
        <v>44512.49050925926</v>
      </c>
      <c r="P1193" s="1">
        <v>44512.608391203707</v>
      </c>
      <c r="Q1193">
        <v>9683</v>
      </c>
      <c r="R1193">
        <v>502</v>
      </c>
      <c r="S1193" t="b">
        <v>0</v>
      </c>
      <c r="T1193" t="s">
        <v>88</v>
      </c>
      <c r="U1193" t="b">
        <v>0</v>
      </c>
      <c r="V1193" t="s">
        <v>131</v>
      </c>
      <c r="W1193" s="1">
        <v>44512.499386574076</v>
      </c>
      <c r="X1193">
        <v>233</v>
      </c>
      <c r="Y1193">
        <v>36</v>
      </c>
      <c r="Z1193">
        <v>0</v>
      </c>
      <c r="AA1193">
        <v>36</v>
      </c>
      <c r="AB1193">
        <v>0</v>
      </c>
      <c r="AC1193">
        <v>11</v>
      </c>
      <c r="AD1193">
        <v>5</v>
      </c>
      <c r="AE1193">
        <v>0</v>
      </c>
      <c r="AF1193">
        <v>0</v>
      </c>
      <c r="AG1193">
        <v>0</v>
      </c>
      <c r="AH1193" t="s">
        <v>606</v>
      </c>
      <c r="AI1193" s="1">
        <v>44512.608391203707</v>
      </c>
      <c r="AJ1193">
        <v>241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5</v>
      </c>
      <c r="AQ1193">
        <v>0</v>
      </c>
      <c r="AR1193">
        <v>0</v>
      </c>
      <c r="AS1193">
        <v>0</v>
      </c>
      <c r="AT1193" t="s">
        <v>88</v>
      </c>
      <c r="AU1193" t="s">
        <v>88</v>
      </c>
      <c r="AV1193" t="s">
        <v>88</v>
      </c>
      <c r="AW1193" t="s">
        <v>88</v>
      </c>
      <c r="AX1193" t="s">
        <v>88</v>
      </c>
      <c r="AY1193" t="s">
        <v>88</v>
      </c>
      <c r="AZ1193" t="s">
        <v>88</v>
      </c>
      <c r="BA1193" t="s">
        <v>88</v>
      </c>
      <c r="BB1193" t="s">
        <v>88</v>
      </c>
      <c r="BC1193" t="s">
        <v>88</v>
      </c>
      <c r="BD1193" t="s">
        <v>88</v>
      </c>
      <c r="BE1193" t="s">
        <v>88</v>
      </c>
    </row>
    <row r="1194" spans="1:57">
      <c r="A1194" t="s">
        <v>2567</v>
      </c>
      <c r="B1194" t="s">
        <v>80</v>
      </c>
      <c r="C1194" t="s">
        <v>2555</v>
      </c>
      <c r="D1194" t="s">
        <v>82</v>
      </c>
      <c r="E1194" s="2" t="str">
        <f>HYPERLINK("capsilon://?command=openfolder&amp;siteaddress=FAM.docvelocity-na8.net&amp;folderid=FXCF754412-A498-81B3-DF6B-3F24BA4F3E2E","FX21115391")</f>
        <v>FX21115391</v>
      </c>
      <c r="F1194" t="s">
        <v>19</v>
      </c>
      <c r="G1194" t="s">
        <v>19</v>
      </c>
      <c r="H1194" t="s">
        <v>83</v>
      </c>
      <c r="I1194" t="s">
        <v>2568</v>
      </c>
      <c r="J1194">
        <v>28</v>
      </c>
      <c r="K1194" t="s">
        <v>85</v>
      </c>
      <c r="L1194" t="s">
        <v>86</v>
      </c>
      <c r="M1194" t="s">
        <v>87</v>
      </c>
      <c r="N1194">
        <v>2</v>
      </c>
      <c r="O1194" s="1">
        <v>44512.490624999999</v>
      </c>
      <c r="P1194" s="1">
        <v>44512.610543981478</v>
      </c>
      <c r="Q1194">
        <v>10007</v>
      </c>
      <c r="R1194">
        <v>354</v>
      </c>
      <c r="S1194" t="b">
        <v>0</v>
      </c>
      <c r="T1194" t="s">
        <v>88</v>
      </c>
      <c r="U1194" t="b">
        <v>0</v>
      </c>
      <c r="V1194" t="s">
        <v>1625</v>
      </c>
      <c r="W1194" s="1">
        <v>44512.499467592592</v>
      </c>
      <c r="X1194">
        <v>154</v>
      </c>
      <c r="Y1194">
        <v>21</v>
      </c>
      <c r="Z1194">
        <v>0</v>
      </c>
      <c r="AA1194">
        <v>21</v>
      </c>
      <c r="AB1194">
        <v>0</v>
      </c>
      <c r="AC1194">
        <v>9</v>
      </c>
      <c r="AD1194">
        <v>7</v>
      </c>
      <c r="AE1194">
        <v>0</v>
      </c>
      <c r="AF1194">
        <v>0</v>
      </c>
      <c r="AG1194">
        <v>0</v>
      </c>
      <c r="AH1194" t="s">
        <v>606</v>
      </c>
      <c r="AI1194" s="1">
        <v>44512.610543981478</v>
      </c>
      <c r="AJ1194">
        <v>185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7</v>
      </c>
      <c r="AQ1194">
        <v>0</v>
      </c>
      <c r="AR1194">
        <v>0</v>
      </c>
      <c r="AS1194">
        <v>0</v>
      </c>
      <c r="AT1194" t="s">
        <v>88</v>
      </c>
      <c r="AU1194" t="s">
        <v>88</v>
      </c>
      <c r="AV1194" t="s">
        <v>88</v>
      </c>
      <c r="AW1194" t="s">
        <v>88</v>
      </c>
      <c r="AX1194" t="s">
        <v>88</v>
      </c>
      <c r="AY1194" t="s">
        <v>88</v>
      </c>
      <c r="AZ1194" t="s">
        <v>88</v>
      </c>
      <c r="BA1194" t="s">
        <v>88</v>
      </c>
      <c r="BB1194" t="s">
        <v>88</v>
      </c>
      <c r="BC1194" t="s">
        <v>88</v>
      </c>
      <c r="BD1194" t="s">
        <v>88</v>
      </c>
      <c r="BE1194" t="s">
        <v>88</v>
      </c>
    </row>
    <row r="1195" spans="1:57">
      <c r="A1195" t="s">
        <v>2569</v>
      </c>
      <c r="B1195" t="s">
        <v>80</v>
      </c>
      <c r="C1195" t="s">
        <v>2570</v>
      </c>
      <c r="D1195" t="s">
        <v>82</v>
      </c>
      <c r="E1195" s="2" t="str">
        <f>HYPERLINK("capsilon://?command=openfolder&amp;siteaddress=FAM.docvelocity-na8.net&amp;folderid=FXB5F91077-C59C-0BE3-2CA0-3ADFDEA2C238","FX21115491")</f>
        <v>FX21115491</v>
      </c>
      <c r="F1195" t="s">
        <v>19</v>
      </c>
      <c r="G1195" t="s">
        <v>19</v>
      </c>
      <c r="H1195" t="s">
        <v>83</v>
      </c>
      <c r="I1195" t="s">
        <v>2571</v>
      </c>
      <c r="J1195">
        <v>89</v>
      </c>
      <c r="K1195" t="s">
        <v>85</v>
      </c>
      <c r="L1195" t="s">
        <v>86</v>
      </c>
      <c r="M1195" t="s">
        <v>87</v>
      </c>
      <c r="N1195">
        <v>2</v>
      </c>
      <c r="O1195" s="1">
        <v>44512.491724537038</v>
      </c>
      <c r="P1195" s="1">
        <v>44512.628113425926</v>
      </c>
      <c r="Q1195">
        <v>10630</v>
      </c>
      <c r="R1195">
        <v>1154</v>
      </c>
      <c r="S1195" t="b">
        <v>0</v>
      </c>
      <c r="T1195" t="s">
        <v>88</v>
      </c>
      <c r="U1195" t="b">
        <v>0</v>
      </c>
      <c r="V1195" t="s">
        <v>218</v>
      </c>
      <c r="W1195" s="1">
        <v>44512.501655092594</v>
      </c>
      <c r="X1195">
        <v>329</v>
      </c>
      <c r="Y1195">
        <v>79</v>
      </c>
      <c r="Z1195">
        <v>0</v>
      </c>
      <c r="AA1195">
        <v>79</v>
      </c>
      <c r="AB1195">
        <v>0</v>
      </c>
      <c r="AC1195">
        <v>6</v>
      </c>
      <c r="AD1195">
        <v>10</v>
      </c>
      <c r="AE1195">
        <v>0</v>
      </c>
      <c r="AF1195">
        <v>0</v>
      </c>
      <c r="AG1195">
        <v>0</v>
      </c>
      <c r="AH1195" t="s">
        <v>90</v>
      </c>
      <c r="AI1195" s="1">
        <v>44512.628113425926</v>
      </c>
      <c r="AJ1195">
        <v>815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10</v>
      </c>
      <c r="AQ1195">
        <v>0</v>
      </c>
      <c r="AR1195">
        <v>0</v>
      </c>
      <c r="AS1195">
        <v>0</v>
      </c>
      <c r="AT1195" t="s">
        <v>88</v>
      </c>
      <c r="AU1195" t="s">
        <v>88</v>
      </c>
      <c r="AV1195" t="s">
        <v>88</v>
      </c>
      <c r="AW1195" t="s">
        <v>88</v>
      </c>
      <c r="AX1195" t="s">
        <v>88</v>
      </c>
      <c r="AY1195" t="s">
        <v>88</v>
      </c>
      <c r="AZ1195" t="s">
        <v>88</v>
      </c>
      <c r="BA1195" t="s">
        <v>88</v>
      </c>
      <c r="BB1195" t="s">
        <v>88</v>
      </c>
      <c r="BC1195" t="s">
        <v>88</v>
      </c>
      <c r="BD1195" t="s">
        <v>88</v>
      </c>
      <c r="BE1195" t="s">
        <v>88</v>
      </c>
    </row>
    <row r="1196" spans="1:57">
      <c r="A1196" t="s">
        <v>2572</v>
      </c>
      <c r="B1196" t="s">
        <v>80</v>
      </c>
      <c r="C1196" t="s">
        <v>2570</v>
      </c>
      <c r="D1196" t="s">
        <v>82</v>
      </c>
      <c r="E1196" s="2" t="str">
        <f>HYPERLINK("capsilon://?command=openfolder&amp;siteaddress=FAM.docvelocity-na8.net&amp;folderid=FXB5F91077-C59C-0BE3-2CA0-3ADFDEA2C238","FX21115491")</f>
        <v>FX21115491</v>
      </c>
      <c r="F1196" t="s">
        <v>19</v>
      </c>
      <c r="G1196" t="s">
        <v>19</v>
      </c>
      <c r="H1196" t="s">
        <v>83</v>
      </c>
      <c r="I1196" t="s">
        <v>2573</v>
      </c>
      <c r="J1196">
        <v>79</v>
      </c>
      <c r="K1196" t="s">
        <v>85</v>
      </c>
      <c r="L1196" t="s">
        <v>86</v>
      </c>
      <c r="M1196" t="s">
        <v>87</v>
      </c>
      <c r="N1196">
        <v>2</v>
      </c>
      <c r="O1196" s="1">
        <v>44512.491793981484</v>
      </c>
      <c r="P1196" s="1">
        <v>44512.625775462962</v>
      </c>
      <c r="Q1196">
        <v>10960</v>
      </c>
      <c r="R1196">
        <v>616</v>
      </c>
      <c r="S1196" t="b">
        <v>0</v>
      </c>
      <c r="T1196" t="s">
        <v>88</v>
      </c>
      <c r="U1196" t="b">
        <v>0</v>
      </c>
      <c r="V1196" t="s">
        <v>131</v>
      </c>
      <c r="W1196" s="1">
        <v>44512.502083333333</v>
      </c>
      <c r="X1196">
        <v>232</v>
      </c>
      <c r="Y1196">
        <v>69</v>
      </c>
      <c r="Z1196">
        <v>0</v>
      </c>
      <c r="AA1196">
        <v>69</v>
      </c>
      <c r="AB1196">
        <v>0</v>
      </c>
      <c r="AC1196">
        <v>35</v>
      </c>
      <c r="AD1196">
        <v>10</v>
      </c>
      <c r="AE1196">
        <v>0</v>
      </c>
      <c r="AF1196">
        <v>0</v>
      </c>
      <c r="AG1196">
        <v>0</v>
      </c>
      <c r="AH1196" t="s">
        <v>118</v>
      </c>
      <c r="AI1196" s="1">
        <v>44512.625775462962</v>
      </c>
      <c r="AJ1196">
        <v>372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10</v>
      </c>
      <c r="AQ1196">
        <v>0</v>
      </c>
      <c r="AR1196">
        <v>0</v>
      </c>
      <c r="AS1196">
        <v>0</v>
      </c>
      <c r="AT1196" t="s">
        <v>88</v>
      </c>
      <c r="AU1196" t="s">
        <v>88</v>
      </c>
      <c r="AV1196" t="s">
        <v>88</v>
      </c>
      <c r="AW1196" t="s">
        <v>88</v>
      </c>
      <c r="AX1196" t="s">
        <v>88</v>
      </c>
      <c r="AY1196" t="s">
        <v>88</v>
      </c>
      <c r="AZ1196" t="s">
        <v>88</v>
      </c>
      <c r="BA1196" t="s">
        <v>88</v>
      </c>
      <c r="BB1196" t="s">
        <v>88</v>
      </c>
      <c r="BC1196" t="s">
        <v>88</v>
      </c>
      <c r="BD1196" t="s">
        <v>88</v>
      </c>
      <c r="BE1196" t="s">
        <v>88</v>
      </c>
    </row>
    <row r="1197" spans="1:57">
      <c r="A1197" t="s">
        <v>2574</v>
      </c>
      <c r="B1197" t="s">
        <v>80</v>
      </c>
      <c r="C1197" t="s">
        <v>2570</v>
      </c>
      <c r="D1197" t="s">
        <v>82</v>
      </c>
      <c r="E1197" s="2" t="str">
        <f>HYPERLINK("capsilon://?command=openfolder&amp;siteaddress=FAM.docvelocity-na8.net&amp;folderid=FXB5F91077-C59C-0BE3-2CA0-3ADFDEA2C238","FX21115491")</f>
        <v>FX21115491</v>
      </c>
      <c r="F1197" t="s">
        <v>19</v>
      </c>
      <c r="G1197" t="s">
        <v>19</v>
      </c>
      <c r="H1197" t="s">
        <v>83</v>
      </c>
      <c r="I1197" t="s">
        <v>2575</v>
      </c>
      <c r="J1197">
        <v>89</v>
      </c>
      <c r="K1197" t="s">
        <v>85</v>
      </c>
      <c r="L1197" t="s">
        <v>86</v>
      </c>
      <c r="M1197" t="s">
        <v>87</v>
      </c>
      <c r="N1197">
        <v>2</v>
      </c>
      <c r="O1197" s="1">
        <v>44512.491828703707</v>
      </c>
      <c r="P1197" s="1">
        <v>44512.6249537037</v>
      </c>
      <c r="Q1197">
        <v>11019</v>
      </c>
      <c r="R1197">
        <v>483</v>
      </c>
      <c r="S1197" t="b">
        <v>0</v>
      </c>
      <c r="T1197" t="s">
        <v>88</v>
      </c>
      <c r="U1197" t="b">
        <v>0</v>
      </c>
      <c r="V1197" t="s">
        <v>1625</v>
      </c>
      <c r="W1197" s="1">
        <v>44512.501689814817</v>
      </c>
      <c r="X1197">
        <v>191</v>
      </c>
      <c r="Y1197">
        <v>79</v>
      </c>
      <c r="Z1197">
        <v>0</v>
      </c>
      <c r="AA1197">
        <v>79</v>
      </c>
      <c r="AB1197">
        <v>0</v>
      </c>
      <c r="AC1197">
        <v>7</v>
      </c>
      <c r="AD1197">
        <v>10</v>
      </c>
      <c r="AE1197">
        <v>0</v>
      </c>
      <c r="AF1197">
        <v>0</v>
      </c>
      <c r="AG1197">
        <v>0</v>
      </c>
      <c r="AH1197" t="s">
        <v>106</v>
      </c>
      <c r="AI1197" s="1">
        <v>44512.6249537037</v>
      </c>
      <c r="AJ1197">
        <v>285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10</v>
      </c>
      <c r="AQ1197">
        <v>0</v>
      </c>
      <c r="AR1197">
        <v>0</v>
      </c>
      <c r="AS1197">
        <v>0</v>
      </c>
      <c r="AT1197" t="s">
        <v>88</v>
      </c>
      <c r="AU1197" t="s">
        <v>88</v>
      </c>
      <c r="AV1197" t="s">
        <v>88</v>
      </c>
      <c r="AW1197" t="s">
        <v>88</v>
      </c>
      <c r="AX1197" t="s">
        <v>88</v>
      </c>
      <c r="AY1197" t="s">
        <v>88</v>
      </c>
      <c r="AZ1197" t="s">
        <v>88</v>
      </c>
      <c r="BA1197" t="s">
        <v>88</v>
      </c>
      <c r="BB1197" t="s">
        <v>88</v>
      </c>
      <c r="BC1197" t="s">
        <v>88</v>
      </c>
      <c r="BD1197" t="s">
        <v>88</v>
      </c>
      <c r="BE1197" t="s">
        <v>88</v>
      </c>
    </row>
    <row r="1198" spans="1:57">
      <c r="A1198" t="s">
        <v>2576</v>
      </c>
      <c r="B1198" t="s">
        <v>80</v>
      </c>
      <c r="C1198" t="s">
        <v>2570</v>
      </c>
      <c r="D1198" t="s">
        <v>82</v>
      </c>
      <c r="E1198" s="2" t="str">
        <f>HYPERLINK("capsilon://?command=openfolder&amp;siteaddress=FAM.docvelocity-na8.net&amp;folderid=FXB5F91077-C59C-0BE3-2CA0-3ADFDEA2C238","FX21115491")</f>
        <v>FX21115491</v>
      </c>
      <c r="F1198" t="s">
        <v>19</v>
      </c>
      <c r="G1198" t="s">
        <v>19</v>
      </c>
      <c r="H1198" t="s">
        <v>83</v>
      </c>
      <c r="I1198" t="s">
        <v>2577</v>
      </c>
      <c r="J1198">
        <v>28</v>
      </c>
      <c r="K1198" t="s">
        <v>85</v>
      </c>
      <c r="L1198" t="s">
        <v>86</v>
      </c>
      <c r="M1198" t="s">
        <v>87</v>
      </c>
      <c r="N1198">
        <v>2</v>
      </c>
      <c r="O1198" s="1">
        <v>44512.492152777777</v>
      </c>
      <c r="P1198" s="1">
        <v>44512.626284722224</v>
      </c>
      <c r="Q1198">
        <v>11113</v>
      </c>
      <c r="R1198">
        <v>476</v>
      </c>
      <c r="S1198" t="b">
        <v>0</v>
      </c>
      <c r="T1198" t="s">
        <v>88</v>
      </c>
      <c r="U1198" t="b">
        <v>0</v>
      </c>
      <c r="V1198" t="s">
        <v>218</v>
      </c>
      <c r="W1198" s="1">
        <v>44512.504027777781</v>
      </c>
      <c r="X1198">
        <v>204</v>
      </c>
      <c r="Y1198">
        <v>21</v>
      </c>
      <c r="Z1198">
        <v>0</v>
      </c>
      <c r="AA1198">
        <v>21</v>
      </c>
      <c r="AB1198">
        <v>0</v>
      </c>
      <c r="AC1198">
        <v>6</v>
      </c>
      <c r="AD1198">
        <v>7</v>
      </c>
      <c r="AE1198">
        <v>0</v>
      </c>
      <c r="AF1198">
        <v>0</v>
      </c>
      <c r="AG1198">
        <v>0</v>
      </c>
      <c r="AH1198" t="s">
        <v>606</v>
      </c>
      <c r="AI1198" s="1">
        <v>44512.626284722224</v>
      </c>
      <c r="AJ1198">
        <v>266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7</v>
      </c>
      <c r="AQ1198">
        <v>0</v>
      </c>
      <c r="AR1198">
        <v>0</v>
      </c>
      <c r="AS1198">
        <v>0</v>
      </c>
      <c r="AT1198" t="s">
        <v>88</v>
      </c>
      <c r="AU1198" t="s">
        <v>88</v>
      </c>
      <c r="AV1198" t="s">
        <v>88</v>
      </c>
      <c r="AW1198" t="s">
        <v>88</v>
      </c>
      <c r="AX1198" t="s">
        <v>88</v>
      </c>
      <c r="AY1198" t="s">
        <v>88</v>
      </c>
      <c r="AZ1198" t="s">
        <v>88</v>
      </c>
      <c r="BA1198" t="s">
        <v>88</v>
      </c>
      <c r="BB1198" t="s">
        <v>88</v>
      </c>
      <c r="BC1198" t="s">
        <v>88</v>
      </c>
      <c r="BD1198" t="s">
        <v>88</v>
      </c>
      <c r="BE1198" t="s">
        <v>88</v>
      </c>
    </row>
    <row r="1199" spans="1:57">
      <c r="A1199" t="s">
        <v>2578</v>
      </c>
      <c r="B1199" t="s">
        <v>80</v>
      </c>
      <c r="C1199" t="s">
        <v>2355</v>
      </c>
      <c r="D1199" t="s">
        <v>82</v>
      </c>
      <c r="E1199" s="2" t="str">
        <f>HYPERLINK("capsilon://?command=openfolder&amp;siteaddress=FAM.docvelocity-na8.net&amp;folderid=FX70DD6DFC-FBA2-3BBC-6D54-F81F4B0F7835","FX21115956")</f>
        <v>FX21115956</v>
      </c>
      <c r="F1199" t="s">
        <v>19</v>
      </c>
      <c r="G1199" t="s">
        <v>19</v>
      </c>
      <c r="H1199" t="s">
        <v>83</v>
      </c>
      <c r="I1199" t="s">
        <v>2579</v>
      </c>
      <c r="J1199">
        <v>33</v>
      </c>
      <c r="K1199" t="s">
        <v>85</v>
      </c>
      <c r="L1199" t="s">
        <v>86</v>
      </c>
      <c r="M1199" t="s">
        <v>87</v>
      </c>
      <c r="N1199">
        <v>2</v>
      </c>
      <c r="O1199" s="1">
        <v>44512.495428240742</v>
      </c>
      <c r="P1199" s="1">
        <v>44512.626770833333</v>
      </c>
      <c r="Q1199">
        <v>11113</v>
      </c>
      <c r="R1199">
        <v>235</v>
      </c>
      <c r="S1199" t="b">
        <v>0</v>
      </c>
      <c r="T1199" t="s">
        <v>88</v>
      </c>
      <c r="U1199" t="b">
        <v>0</v>
      </c>
      <c r="V1199" t="s">
        <v>1625</v>
      </c>
      <c r="W1199" s="1">
        <v>44512.502511574072</v>
      </c>
      <c r="X1199">
        <v>71</v>
      </c>
      <c r="Y1199">
        <v>9</v>
      </c>
      <c r="Z1199">
        <v>0</v>
      </c>
      <c r="AA1199">
        <v>9</v>
      </c>
      <c r="AB1199">
        <v>0</v>
      </c>
      <c r="AC1199">
        <v>2</v>
      </c>
      <c r="AD1199">
        <v>24</v>
      </c>
      <c r="AE1199">
        <v>0</v>
      </c>
      <c r="AF1199">
        <v>0</v>
      </c>
      <c r="AG1199">
        <v>0</v>
      </c>
      <c r="AH1199" t="s">
        <v>106</v>
      </c>
      <c r="AI1199" s="1">
        <v>44512.626770833333</v>
      </c>
      <c r="AJ1199">
        <v>156</v>
      </c>
      <c r="AK1199">
        <v>1</v>
      </c>
      <c r="AL1199">
        <v>0</v>
      </c>
      <c r="AM1199">
        <v>1</v>
      </c>
      <c r="AN1199">
        <v>0</v>
      </c>
      <c r="AO1199">
        <v>1</v>
      </c>
      <c r="AP1199">
        <v>23</v>
      </c>
      <c r="AQ1199">
        <v>0</v>
      </c>
      <c r="AR1199">
        <v>0</v>
      </c>
      <c r="AS1199">
        <v>0</v>
      </c>
      <c r="AT1199" t="s">
        <v>88</v>
      </c>
      <c r="AU1199" t="s">
        <v>88</v>
      </c>
      <c r="AV1199" t="s">
        <v>88</v>
      </c>
      <c r="AW1199" t="s">
        <v>88</v>
      </c>
      <c r="AX1199" t="s">
        <v>88</v>
      </c>
      <c r="AY1199" t="s">
        <v>88</v>
      </c>
      <c r="AZ1199" t="s">
        <v>88</v>
      </c>
      <c r="BA1199" t="s">
        <v>88</v>
      </c>
      <c r="BB1199" t="s">
        <v>88</v>
      </c>
      <c r="BC1199" t="s">
        <v>88</v>
      </c>
      <c r="BD1199" t="s">
        <v>88</v>
      </c>
      <c r="BE1199" t="s">
        <v>88</v>
      </c>
    </row>
    <row r="1200" spans="1:57">
      <c r="A1200" t="s">
        <v>2580</v>
      </c>
      <c r="B1200" t="s">
        <v>80</v>
      </c>
      <c r="C1200" t="s">
        <v>2581</v>
      </c>
      <c r="D1200" t="s">
        <v>82</v>
      </c>
      <c r="E1200" s="2" t="str">
        <f>HYPERLINK("capsilon://?command=openfolder&amp;siteaddress=FAM.docvelocity-na8.net&amp;folderid=FXAF745DEA-B6D7-AB80-3887-BF8606581EAD","FX21115615")</f>
        <v>FX21115615</v>
      </c>
      <c r="F1200" t="s">
        <v>19</v>
      </c>
      <c r="G1200" t="s">
        <v>19</v>
      </c>
      <c r="H1200" t="s">
        <v>83</v>
      </c>
      <c r="I1200" t="s">
        <v>2582</v>
      </c>
      <c r="J1200">
        <v>245</v>
      </c>
      <c r="K1200" t="s">
        <v>85</v>
      </c>
      <c r="L1200" t="s">
        <v>86</v>
      </c>
      <c r="M1200" t="s">
        <v>87</v>
      </c>
      <c r="N1200">
        <v>1</v>
      </c>
      <c r="O1200" s="1">
        <v>44512.496041666665</v>
      </c>
      <c r="P1200" s="1">
        <v>44512.58971064815</v>
      </c>
      <c r="Q1200">
        <v>7365</v>
      </c>
      <c r="R1200">
        <v>728</v>
      </c>
      <c r="S1200" t="b">
        <v>0</v>
      </c>
      <c r="T1200" t="s">
        <v>88</v>
      </c>
      <c r="U1200" t="b">
        <v>0</v>
      </c>
      <c r="V1200" t="s">
        <v>94</v>
      </c>
      <c r="W1200" s="1">
        <v>44512.58971064815</v>
      </c>
      <c r="X1200">
        <v>544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245</v>
      </c>
      <c r="AE1200">
        <v>219</v>
      </c>
      <c r="AF1200">
        <v>0</v>
      </c>
      <c r="AG1200">
        <v>7</v>
      </c>
      <c r="AH1200" t="s">
        <v>88</v>
      </c>
      <c r="AI1200" t="s">
        <v>88</v>
      </c>
      <c r="AJ1200" t="s">
        <v>88</v>
      </c>
      <c r="AK1200" t="s">
        <v>88</v>
      </c>
      <c r="AL1200" t="s">
        <v>88</v>
      </c>
      <c r="AM1200" t="s">
        <v>88</v>
      </c>
      <c r="AN1200" t="s">
        <v>88</v>
      </c>
      <c r="AO1200" t="s">
        <v>88</v>
      </c>
      <c r="AP1200" t="s">
        <v>88</v>
      </c>
      <c r="AQ1200" t="s">
        <v>88</v>
      </c>
      <c r="AR1200" t="s">
        <v>88</v>
      </c>
      <c r="AS1200" t="s">
        <v>88</v>
      </c>
      <c r="AT1200" t="s">
        <v>88</v>
      </c>
      <c r="AU1200" t="s">
        <v>88</v>
      </c>
      <c r="AV1200" t="s">
        <v>88</v>
      </c>
      <c r="AW1200" t="s">
        <v>88</v>
      </c>
      <c r="AX1200" t="s">
        <v>88</v>
      </c>
      <c r="AY1200" t="s">
        <v>88</v>
      </c>
      <c r="AZ1200" t="s">
        <v>88</v>
      </c>
      <c r="BA1200" t="s">
        <v>88</v>
      </c>
      <c r="BB1200" t="s">
        <v>88</v>
      </c>
      <c r="BC1200" t="s">
        <v>88</v>
      </c>
      <c r="BD1200" t="s">
        <v>88</v>
      </c>
      <c r="BE1200" t="s">
        <v>88</v>
      </c>
    </row>
    <row r="1201" spans="1:57">
      <c r="A1201" t="s">
        <v>2583</v>
      </c>
      <c r="B1201" t="s">
        <v>80</v>
      </c>
      <c r="C1201" t="s">
        <v>899</v>
      </c>
      <c r="D1201" t="s">
        <v>82</v>
      </c>
      <c r="E1201" s="2" t="str">
        <f>HYPERLINK("capsilon://?command=openfolder&amp;siteaddress=FAM.docvelocity-na8.net&amp;folderid=FXC911F405-50FB-4ADF-27E9-F2B6AE115B9E","FX21111636")</f>
        <v>FX21111636</v>
      </c>
      <c r="F1201" t="s">
        <v>19</v>
      </c>
      <c r="G1201" t="s">
        <v>19</v>
      </c>
      <c r="H1201" t="s">
        <v>83</v>
      </c>
      <c r="I1201" t="s">
        <v>2584</v>
      </c>
      <c r="J1201">
        <v>44</v>
      </c>
      <c r="K1201" t="s">
        <v>2585</v>
      </c>
      <c r="L1201" t="s">
        <v>19</v>
      </c>
      <c r="M1201" t="s">
        <v>82</v>
      </c>
      <c r="N1201">
        <v>0</v>
      </c>
      <c r="O1201" s="1">
        <v>44512.49728009259</v>
      </c>
      <c r="P1201" s="1">
        <v>44512.497789351852</v>
      </c>
      <c r="Q1201">
        <v>44</v>
      </c>
      <c r="R1201">
        <v>0</v>
      </c>
      <c r="S1201" t="b">
        <v>0</v>
      </c>
      <c r="T1201" t="s">
        <v>88</v>
      </c>
      <c r="U1201" t="b">
        <v>0</v>
      </c>
      <c r="V1201" t="s">
        <v>88</v>
      </c>
      <c r="W1201" t="s">
        <v>88</v>
      </c>
      <c r="X1201" t="s">
        <v>88</v>
      </c>
      <c r="Y1201" t="s">
        <v>88</v>
      </c>
      <c r="Z1201" t="s">
        <v>88</v>
      </c>
      <c r="AA1201" t="s">
        <v>88</v>
      </c>
      <c r="AB1201" t="s">
        <v>88</v>
      </c>
      <c r="AC1201" t="s">
        <v>88</v>
      </c>
      <c r="AD1201" t="s">
        <v>88</v>
      </c>
      <c r="AE1201" t="s">
        <v>88</v>
      </c>
      <c r="AF1201" t="s">
        <v>88</v>
      </c>
      <c r="AG1201" t="s">
        <v>88</v>
      </c>
      <c r="AH1201" t="s">
        <v>88</v>
      </c>
      <c r="AI1201" t="s">
        <v>88</v>
      </c>
      <c r="AJ1201" t="s">
        <v>88</v>
      </c>
      <c r="AK1201" t="s">
        <v>88</v>
      </c>
      <c r="AL1201" t="s">
        <v>88</v>
      </c>
      <c r="AM1201" t="s">
        <v>88</v>
      </c>
      <c r="AN1201" t="s">
        <v>88</v>
      </c>
      <c r="AO1201" t="s">
        <v>88</v>
      </c>
      <c r="AP1201" t="s">
        <v>88</v>
      </c>
      <c r="AQ1201" t="s">
        <v>88</v>
      </c>
      <c r="AR1201" t="s">
        <v>88</v>
      </c>
      <c r="AS1201" t="s">
        <v>88</v>
      </c>
      <c r="AT1201" t="s">
        <v>88</v>
      </c>
      <c r="AU1201" t="s">
        <v>88</v>
      </c>
      <c r="AV1201" t="s">
        <v>88</v>
      </c>
      <c r="AW1201" t="s">
        <v>88</v>
      </c>
      <c r="AX1201" t="s">
        <v>88</v>
      </c>
      <c r="AY1201" t="s">
        <v>88</v>
      </c>
      <c r="AZ1201" t="s">
        <v>88</v>
      </c>
      <c r="BA1201" t="s">
        <v>88</v>
      </c>
      <c r="BB1201" t="s">
        <v>88</v>
      </c>
      <c r="BC1201" t="s">
        <v>88</v>
      </c>
      <c r="BD1201" t="s">
        <v>88</v>
      </c>
      <c r="BE1201" t="s">
        <v>88</v>
      </c>
    </row>
    <row r="1202" spans="1:57">
      <c r="A1202" t="s">
        <v>2586</v>
      </c>
      <c r="B1202" t="s">
        <v>80</v>
      </c>
      <c r="C1202" t="s">
        <v>899</v>
      </c>
      <c r="D1202" t="s">
        <v>82</v>
      </c>
      <c r="E1202" s="2" t="str">
        <f>HYPERLINK("capsilon://?command=openfolder&amp;siteaddress=FAM.docvelocity-na8.net&amp;folderid=FXC911F405-50FB-4ADF-27E9-F2B6AE115B9E","FX21111636")</f>
        <v>FX21111636</v>
      </c>
      <c r="F1202" t="s">
        <v>19</v>
      </c>
      <c r="G1202" t="s">
        <v>19</v>
      </c>
      <c r="H1202" t="s">
        <v>83</v>
      </c>
      <c r="I1202" t="s">
        <v>2587</v>
      </c>
      <c r="J1202">
        <v>44</v>
      </c>
      <c r="K1202" t="s">
        <v>2585</v>
      </c>
      <c r="L1202" t="s">
        <v>19</v>
      </c>
      <c r="M1202" t="s">
        <v>82</v>
      </c>
      <c r="N1202">
        <v>0</v>
      </c>
      <c r="O1202" s="1">
        <v>44512.497430555559</v>
      </c>
      <c r="P1202" s="1">
        <v>44512.497754629629</v>
      </c>
      <c r="Q1202">
        <v>28</v>
      </c>
      <c r="R1202">
        <v>0</v>
      </c>
      <c r="S1202" t="b">
        <v>0</v>
      </c>
      <c r="T1202" t="s">
        <v>88</v>
      </c>
      <c r="U1202" t="b">
        <v>0</v>
      </c>
      <c r="V1202" t="s">
        <v>88</v>
      </c>
      <c r="W1202" t="s">
        <v>88</v>
      </c>
      <c r="X1202" t="s">
        <v>88</v>
      </c>
      <c r="Y1202" t="s">
        <v>88</v>
      </c>
      <c r="Z1202" t="s">
        <v>88</v>
      </c>
      <c r="AA1202" t="s">
        <v>88</v>
      </c>
      <c r="AB1202" t="s">
        <v>88</v>
      </c>
      <c r="AC1202" t="s">
        <v>88</v>
      </c>
      <c r="AD1202" t="s">
        <v>88</v>
      </c>
      <c r="AE1202" t="s">
        <v>88</v>
      </c>
      <c r="AF1202" t="s">
        <v>88</v>
      </c>
      <c r="AG1202" t="s">
        <v>88</v>
      </c>
      <c r="AH1202" t="s">
        <v>88</v>
      </c>
      <c r="AI1202" t="s">
        <v>88</v>
      </c>
      <c r="AJ1202" t="s">
        <v>88</v>
      </c>
      <c r="AK1202" t="s">
        <v>88</v>
      </c>
      <c r="AL1202" t="s">
        <v>88</v>
      </c>
      <c r="AM1202" t="s">
        <v>88</v>
      </c>
      <c r="AN1202" t="s">
        <v>88</v>
      </c>
      <c r="AO1202" t="s">
        <v>88</v>
      </c>
      <c r="AP1202" t="s">
        <v>88</v>
      </c>
      <c r="AQ1202" t="s">
        <v>88</v>
      </c>
      <c r="AR1202" t="s">
        <v>88</v>
      </c>
      <c r="AS1202" t="s">
        <v>88</v>
      </c>
      <c r="AT1202" t="s">
        <v>88</v>
      </c>
      <c r="AU1202" t="s">
        <v>88</v>
      </c>
      <c r="AV1202" t="s">
        <v>88</v>
      </c>
      <c r="AW1202" t="s">
        <v>88</v>
      </c>
      <c r="AX1202" t="s">
        <v>88</v>
      </c>
      <c r="AY1202" t="s">
        <v>88</v>
      </c>
      <c r="AZ1202" t="s">
        <v>88</v>
      </c>
      <c r="BA1202" t="s">
        <v>88</v>
      </c>
      <c r="BB1202" t="s">
        <v>88</v>
      </c>
      <c r="BC1202" t="s">
        <v>88</v>
      </c>
      <c r="BD1202" t="s">
        <v>88</v>
      </c>
      <c r="BE1202" t="s">
        <v>88</v>
      </c>
    </row>
    <row r="1203" spans="1:57">
      <c r="A1203" t="s">
        <v>2588</v>
      </c>
      <c r="B1203" t="s">
        <v>80</v>
      </c>
      <c r="C1203" t="s">
        <v>2589</v>
      </c>
      <c r="D1203" t="s">
        <v>82</v>
      </c>
      <c r="E1203" s="2" t="str">
        <f>HYPERLINK("capsilon://?command=openfolder&amp;siteaddress=FAM.docvelocity-na8.net&amp;folderid=FXE99E6032-78D7-B68E-0A44-3829C765B777","FX21115906")</f>
        <v>FX21115906</v>
      </c>
      <c r="F1203" t="s">
        <v>19</v>
      </c>
      <c r="G1203" t="s">
        <v>19</v>
      </c>
      <c r="H1203" t="s">
        <v>83</v>
      </c>
      <c r="I1203" t="s">
        <v>2590</v>
      </c>
      <c r="J1203">
        <v>52</v>
      </c>
      <c r="K1203" t="s">
        <v>85</v>
      </c>
      <c r="L1203" t="s">
        <v>86</v>
      </c>
      <c r="M1203" t="s">
        <v>87</v>
      </c>
      <c r="N1203">
        <v>2</v>
      </c>
      <c r="O1203" s="1">
        <v>44512.497986111113</v>
      </c>
      <c r="P1203" s="1">
        <v>44512.62908564815</v>
      </c>
      <c r="Q1203">
        <v>10852</v>
      </c>
      <c r="R1203">
        <v>475</v>
      </c>
      <c r="S1203" t="b">
        <v>0</v>
      </c>
      <c r="T1203" t="s">
        <v>88</v>
      </c>
      <c r="U1203" t="b">
        <v>0</v>
      </c>
      <c r="V1203" t="s">
        <v>131</v>
      </c>
      <c r="W1203" s="1">
        <v>44512.504571759258</v>
      </c>
      <c r="X1203">
        <v>181</v>
      </c>
      <c r="Y1203">
        <v>46</v>
      </c>
      <c r="Z1203">
        <v>0</v>
      </c>
      <c r="AA1203">
        <v>46</v>
      </c>
      <c r="AB1203">
        <v>0</v>
      </c>
      <c r="AC1203">
        <v>4</v>
      </c>
      <c r="AD1203">
        <v>6</v>
      </c>
      <c r="AE1203">
        <v>0</v>
      </c>
      <c r="AF1203">
        <v>0</v>
      </c>
      <c r="AG1203">
        <v>0</v>
      </c>
      <c r="AH1203" t="s">
        <v>118</v>
      </c>
      <c r="AI1203" s="1">
        <v>44512.62908564815</v>
      </c>
      <c r="AJ1203">
        <v>286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6</v>
      </c>
      <c r="AQ1203">
        <v>0</v>
      </c>
      <c r="AR1203">
        <v>0</v>
      </c>
      <c r="AS1203">
        <v>0</v>
      </c>
      <c r="AT1203" t="s">
        <v>88</v>
      </c>
      <c r="AU1203" t="s">
        <v>88</v>
      </c>
      <c r="AV1203" t="s">
        <v>88</v>
      </c>
      <c r="AW1203" t="s">
        <v>88</v>
      </c>
      <c r="AX1203" t="s">
        <v>88</v>
      </c>
      <c r="AY1203" t="s">
        <v>88</v>
      </c>
      <c r="AZ1203" t="s">
        <v>88</v>
      </c>
      <c r="BA1203" t="s">
        <v>88</v>
      </c>
      <c r="BB1203" t="s">
        <v>88</v>
      </c>
      <c r="BC1203" t="s">
        <v>88</v>
      </c>
      <c r="BD1203" t="s">
        <v>88</v>
      </c>
      <c r="BE1203" t="s">
        <v>88</v>
      </c>
    </row>
    <row r="1204" spans="1:57">
      <c r="A1204" t="s">
        <v>2591</v>
      </c>
      <c r="B1204" t="s">
        <v>80</v>
      </c>
      <c r="C1204" t="s">
        <v>2589</v>
      </c>
      <c r="D1204" t="s">
        <v>82</v>
      </c>
      <c r="E1204" s="2" t="str">
        <f>HYPERLINK("capsilon://?command=openfolder&amp;siteaddress=FAM.docvelocity-na8.net&amp;folderid=FXE99E6032-78D7-B68E-0A44-3829C765B777","FX21115906")</f>
        <v>FX21115906</v>
      </c>
      <c r="F1204" t="s">
        <v>19</v>
      </c>
      <c r="G1204" t="s">
        <v>19</v>
      </c>
      <c r="H1204" t="s">
        <v>83</v>
      </c>
      <c r="I1204" t="s">
        <v>2592</v>
      </c>
      <c r="J1204">
        <v>47</v>
      </c>
      <c r="K1204" t="s">
        <v>85</v>
      </c>
      <c r="L1204" t="s">
        <v>86</v>
      </c>
      <c r="M1204" t="s">
        <v>87</v>
      </c>
      <c r="N1204">
        <v>2</v>
      </c>
      <c r="O1204" s="1">
        <v>44512.49800925926</v>
      </c>
      <c r="P1204" s="1">
        <v>44512.630127314813</v>
      </c>
      <c r="Q1204">
        <v>10916</v>
      </c>
      <c r="R1204">
        <v>499</v>
      </c>
      <c r="S1204" t="b">
        <v>0</v>
      </c>
      <c r="T1204" t="s">
        <v>88</v>
      </c>
      <c r="U1204" t="b">
        <v>0</v>
      </c>
      <c r="V1204" t="s">
        <v>1625</v>
      </c>
      <c r="W1204" s="1">
        <v>44512.505277777775</v>
      </c>
      <c r="X1204">
        <v>162</v>
      </c>
      <c r="Y1204">
        <v>47</v>
      </c>
      <c r="Z1204">
        <v>0</v>
      </c>
      <c r="AA1204">
        <v>47</v>
      </c>
      <c r="AB1204">
        <v>0</v>
      </c>
      <c r="AC1204">
        <v>3</v>
      </c>
      <c r="AD1204">
        <v>0</v>
      </c>
      <c r="AE1204">
        <v>0</v>
      </c>
      <c r="AF1204">
        <v>0</v>
      </c>
      <c r="AG1204">
        <v>0</v>
      </c>
      <c r="AH1204" t="s">
        <v>606</v>
      </c>
      <c r="AI1204" s="1">
        <v>44512.630127314813</v>
      </c>
      <c r="AJ1204">
        <v>331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 t="s">
        <v>88</v>
      </c>
      <c r="AU1204" t="s">
        <v>88</v>
      </c>
      <c r="AV1204" t="s">
        <v>88</v>
      </c>
      <c r="AW1204" t="s">
        <v>88</v>
      </c>
      <c r="AX1204" t="s">
        <v>88</v>
      </c>
      <c r="AY1204" t="s">
        <v>88</v>
      </c>
      <c r="AZ1204" t="s">
        <v>88</v>
      </c>
      <c r="BA1204" t="s">
        <v>88</v>
      </c>
      <c r="BB1204" t="s">
        <v>88</v>
      </c>
      <c r="BC1204" t="s">
        <v>88</v>
      </c>
      <c r="BD1204" t="s">
        <v>88</v>
      </c>
      <c r="BE1204" t="s">
        <v>88</v>
      </c>
    </row>
    <row r="1205" spans="1:57">
      <c r="A1205" t="s">
        <v>2593</v>
      </c>
      <c r="B1205" t="s">
        <v>80</v>
      </c>
      <c r="C1205" t="s">
        <v>2589</v>
      </c>
      <c r="D1205" t="s">
        <v>82</v>
      </c>
      <c r="E1205" s="2" t="str">
        <f>HYPERLINK("capsilon://?command=openfolder&amp;siteaddress=FAM.docvelocity-na8.net&amp;folderid=FXE99E6032-78D7-B68E-0A44-3829C765B777","FX21115906")</f>
        <v>FX21115906</v>
      </c>
      <c r="F1205" t="s">
        <v>19</v>
      </c>
      <c r="G1205" t="s">
        <v>19</v>
      </c>
      <c r="H1205" t="s">
        <v>83</v>
      </c>
      <c r="I1205" t="s">
        <v>2594</v>
      </c>
      <c r="J1205">
        <v>28</v>
      </c>
      <c r="K1205" t="s">
        <v>85</v>
      </c>
      <c r="L1205" t="s">
        <v>86</v>
      </c>
      <c r="M1205" t="s">
        <v>87</v>
      </c>
      <c r="N1205">
        <v>2</v>
      </c>
      <c r="O1205" s="1">
        <v>44512.498333333337</v>
      </c>
      <c r="P1205" s="1">
        <v>44512.628541666665</v>
      </c>
      <c r="Q1205">
        <v>10796</v>
      </c>
      <c r="R1205">
        <v>454</v>
      </c>
      <c r="S1205" t="b">
        <v>0</v>
      </c>
      <c r="T1205" t="s">
        <v>88</v>
      </c>
      <c r="U1205" t="b">
        <v>0</v>
      </c>
      <c r="V1205" t="s">
        <v>218</v>
      </c>
      <c r="W1205" s="1">
        <v>44512.507638888892</v>
      </c>
      <c r="X1205">
        <v>302</v>
      </c>
      <c r="Y1205">
        <v>21</v>
      </c>
      <c r="Z1205">
        <v>0</v>
      </c>
      <c r="AA1205">
        <v>21</v>
      </c>
      <c r="AB1205">
        <v>0</v>
      </c>
      <c r="AC1205">
        <v>2</v>
      </c>
      <c r="AD1205">
        <v>7</v>
      </c>
      <c r="AE1205">
        <v>0</v>
      </c>
      <c r="AF1205">
        <v>0</v>
      </c>
      <c r="AG1205">
        <v>0</v>
      </c>
      <c r="AH1205" t="s">
        <v>106</v>
      </c>
      <c r="AI1205" s="1">
        <v>44512.628541666665</v>
      </c>
      <c r="AJ1205">
        <v>152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7</v>
      </c>
      <c r="AQ1205">
        <v>0</v>
      </c>
      <c r="AR1205">
        <v>0</v>
      </c>
      <c r="AS1205">
        <v>0</v>
      </c>
      <c r="AT1205" t="s">
        <v>88</v>
      </c>
      <c r="AU1205" t="s">
        <v>88</v>
      </c>
      <c r="AV1205" t="s">
        <v>88</v>
      </c>
      <c r="AW1205" t="s">
        <v>88</v>
      </c>
      <c r="AX1205" t="s">
        <v>88</v>
      </c>
      <c r="AY1205" t="s">
        <v>88</v>
      </c>
      <c r="AZ1205" t="s">
        <v>88</v>
      </c>
      <c r="BA1205" t="s">
        <v>88</v>
      </c>
      <c r="BB1205" t="s">
        <v>88</v>
      </c>
      <c r="BC1205" t="s">
        <v>88</v>
      </c>
      <c r="BD1205" t="s">
        <v>88</v>
      </c>
      <c r="BE1205" t="s">
        <v>88</v>
      </c>
    </row>
    <row r="1206" spans="1:57">
      <c r="A1206" t="s">
        <v>2595</v>
      </c>
      <c r="B1206" t="s">
        <v>80</v>
      </c>
      <c r="C1206" t="s">
        <v>2589</v>
      </c>
      <c r="D1206" t="s">
        <v>82</v>
      </c>
      <c r="E1206" s="2" t="str">
        <f>HYPERLINK("capsilon://?command=openfolder&amp;siteaddress=FAM.docvelocity-na8.net&amp;folderid=FXE99E6032-78D7-B68E-0A44-3829C765B777","FX21115906")</f>
        <v>FX21115906</v>
      </c>
      <c r="F1206" t="s">
        <v>19</v>
      </c>
      <c r="G1206" t="s">
        <v>19</v>
      </c>
      <c r="H1206" t="s">
        <v>83</v>
      </c>
      <c r="I1206" t="s">
        <v>2596</v>
      </c>
      <c r="J1206">
        <v>28</v>
      </c>
      <c r="K1206" t="s">
        <v>85</v>
      </c>
      <c r="L1206" t="s">
        <v>86</v>
      </c>
      <c r="M1206" t="s">
        <v>87</v>
      </c>
      <c r="N1206">
        <v>2</v>
      </c>
      <c r="O1206" s="1">
        <v>44512.498333333337</v>
      </c>
      <c r="P1206" s="1">
        <v>44512.631099537037</v>
      </c>
      <c r="Q1206">
        <v>11077</v>
      </c>
      <c r="R1206">
        <v>394</v>
      </c>
      <c r="S1206" t="b">
        <v>0</v>
      </c>
      <c r="T1206" t="s">
        <v>88</v>
      </c>
      <c r="U1206" t="b">
        <v>0</v>
      </c>
      <c r="V1206" t="s">
        <v>131</v>
      </c>
      <c r="W1206" s="1">
        <v>44512.50577546296</v>
      </c>
      <c r="X1206">
        <v>104</v>
      </c>
      <c r="Y1206">
        <v>21</v>
      </c>
      <c r="Z1206">
        <v>0</v>
      </c>
      <c r="AA1206">
        <v>21</v>
      </c>
      <c r="AB1206">
        <v>0</v>
      </c>
      <c r="AC1206">
        <v>1</v>
      </c>
      <c r="AD1206">
        <v>7</v>
      </c>
      <c r="AE1206">
        <v>0</v>
      </c>
      <c r="AF1206">
        <v>0</v>
      </c>
      <c r="AG1206">
        <v>0</v>
      </c>
      <c r="AH1206" t="s">
        <v>90</v>
      </c>
      <c r="AI1206" s="1">
        <v>44512.631099537037</v>
      </c>
      <c r="AJ1206">
        <v>257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7</v>
      </c>
      <c r="AQ1206">
        <v>0</v>
      </c>
      <c r="AR1206">
        <v>0</v>
      </c>
      <c r="AS1206">
        <v>0</v>
      </c>
      <c r="AT1206" t="s">
        <v>88</v>
      </c>
      <c r="AU1206" t="s">
        <v>88</v>
      </c>
      <c r="AV1206" t="s">
        <v>88</v>
      </c>
      <c r="AW1206" t="s">
        <v>88</v>
      </c>
      <c r="AX1206" t="s">
        <v>88</v>
      </c>
      <c r="AY1206" t="s">
        <v>88</v>
      </c>
      <c r="AZ1206" t="s">
        <v>88</v>
      </c>
      <c r="BA1206" t="s">
        <v>88</v>
      </c>
      <c r="BB1206" t="s">
        <v>88</v>
      </c>
      <c r="BC1206" t="s">
        <v>88</v>
      </c>
      <c r="BD1206" t="s">
        <v>88</v>
      </c>
      <c r="BE1206" t="s">
        <v>88</v>
      </c>
    </row>
    <row r="1207" spans="1:57">
      <c r="A1207" t="s">
        <v>2597</v>
      </c>
      <c r="B1207" t="s">
        <v>80</v>
      </c>
      <c r="C1207" t="s">
        <v>2598</v>
      </c>
      <c r="D1207" t="s">
        <v>82</v>
      </c>
      <c r="E1207" s="2" t="str">
        <f>HYPERLINK("capsilon://?command=openfolder&amp;siteaddress=FAM.docvelocity-na8.net&amp;folderid=FX3AE80475-7DD6-5737-3A8C-80E23628F6A2","FX21116099")</f>
        <v>FX21116099</v>
      </c>
      <c r="F1207" t="s">
        <v>19</v>
      </c>
      <c r="G1207" t="s">
        <v>19</v>
      </c>
      <c r="H1207" t="s">
        <v>83</v>
      </c>
      <c r="I1207" t="s">
        <v>2599</v>
      </c>
      <c r="J1207">
        <v>156</v>
      </c>
      <c r="K1207" t="s">
        <v>85</v>
      </c>
      <c r="L1207" t="s">
        <v>86</v>
      </c>
      <c r="M1207" t="s">
        <v>87</v>
      </c>
      <c r="N1207">
        <v>1</v>
      </c>
      <c r="O1207" s="1">
        <v>44512.501712962963</v>
      </c>
      <c r="P1207" s="1">
        <v>44512.59642361111</v>
      </c>
      <c r="Q1207">
        <v>7481</v>
      </c>
      <c r="R1207">
        <v>702</v>
      </c>
      <c r="S1207" t="b">
        <v>0</v>
      </c>
      <c r="T1207" t="s">
        <v>88</v>
      </c>
      <c r="U1207" t="b">
        <v>0</v>
      </c>
      <c r="V1207" t="s">
        <v>94</v>
      </c>
      <c r="W1207" s="1">
        <v>44512.59642361111</v>
      </c>
      <c r="X1207">
        <v>567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156</v>
      </c>
      <c r="AE1207">
        <v>144</v>
      </c>
      <c r="AF1207">
        <v>0</v>
      </c>
      <c r="AG1207">
        <v>7</v>
      </c>
      <c r="AH1207" t="s">
        <v>88</v>
      </c>
      <c r="AI1207" t="s">
        <v>88</v>
      </c>
      <c r="AJ1207" t="s">
        <v>88</v>
      </c>
      <c r="AK1207" t="s">
        <v>88</v>
      </c>
      <c r="AL1207" t="s">
        <v>88</v>
      </c>
      <c r="AM1207" t="s">
        <v>88</v>
      </c>
      <c r="AN1207" t="s">
        <v>88</v>
      </c>
      <c r="AO1207" t="s">
        <v>88</v>
      </c>
      <c r="AP1207" t="s">
        <v>88</v>
      </c>
      <c r="AQ1207" t="s">
        <v>88</v>
      </c>
      <c r="AR1207" t="s">
        <v>88</v>
      </c>
      <c r="AS1207" t="s">
        <v>88</v>
      </c>
      <c r="AT1207" t="s">
        <v>88</v>
      </c>
      <c r="AU1207" t="s">
        <v>88</v>
      </c>
      <c r="AV1207" t="s">
        <v>88</v>
      </c>
      <c r="AW1207" t="s">
        <v>88</v>
      </c>
      <c r="AX1207" t="s">
        <v>88</v>
      </c>
      <c r="AY1207" t="s">
        <v>88</v>
      </c>
      <c r="AZ1207" t="s">
        <v>88</v>
      </c>
      <c r="BA1207" t="s">
        <v>88</v>
      </c>
      <c r="BB1207" t="s">
        <v>88</v>
      </c>
      <c r="BC1207" t="s">
        <v>88</v>
      </c>
      <c r="BD1207" t="s">
        <v>88</v>
      </c>
      <c r="BE1207" t="s">
        <v>88</v>
      </c>
    </row>
    <row r="1208" spans="1:57">
      <c r="A1208" t="s">
        <v>2600</v>
      </c>
      <c r="B1208" t="s">
        <v>80</v>
      </c>
      <c r="C1208" t="s">
        <v>2601</v>
      </c>
      <c r="D1208" t="s">
        <v>82</v>
      </c>
      <c r="E1208" s="2" t="str">
        <f>HYPERLINK("capsilon://?command=openfolder&amp;siteaddress=FAM.docvelocity-na8.net&amp;folderid=FX4073459C-B209-35AF-6429-1A2E3A99E6D6","FX21115806")</f>
        <v>FX21115806</v>
      </c>
      <c r="F1208" t="s">
        <v>19</v>
      </c>
      <c r="G1208" t="s">
        <v>19</v>
      </c>
      <c r="H1208" t="s">
        <v>83</v>
      </c>
      <c r="I1208" t="s">
        <v>2602</v>
      </c>
      <c r="J1208">
        <v>61</v>
      </c>
      <c r="K1208" t="s">
        <v>85</v>
      </c>
      <c r="L1208" t="s">
        <v>86</v>
      </c>
      <c r="M1208" t="s">
        <v>87</v>
      </c>
      <c r="N1208">
        <v>2</v>
      </c>
      <c r="O1208" s="1">
        <v>44512.505914351852</v>
      </c>
      <c r="P1208" s="1">
        <v>44512.631608796299</v>
      </c>
      <c r="Q1208">
        <v>10358</v>
      </c>
      <c r="R1208">
        <v>502</v>
      </c>
      <c r="S1208" t="b">
        <v>0</v>
      </c>
      <c r="T1208" t="s">
        <v>88</v>
      </c>
      <c r="U1208" t="b">
        <v>0</v>
      </c>
      <c r="V1208" t="s">
        <v>186</v>
      </c>
      <c r="W1208" s="1">
        <v>44512.509872685187</v>
      </c>
      <c r="X1208">
        <v>238</v>
      </c>
      <c r="Y1208">
        <v>56</v>
      </c>
      <c r="Z1208">
        <v>0</v>
      </c>
      <c r="AA1208">
        <v>56</v>
      </c>
      <c r="AB1208">
        <v>0</v>
      </c>
      <c r="AC1208">
        <v>1</v>
      </c>
      <c r="AD1208">
        <v>5</v>
      </c>
      <c r="AE1208">
        <v>0</v>
      </c>
      <c r="AF1208">
        <v>0</v>
      </c>
      <c r="AG1208">
        <v>0</v>
      </c>
      <c r="AH1208" t="s">
        <v>106</v>
      </c>
      <c r="AI1208" s="1">
        <v>44512.631608796299</v>
      </c>
      <c r="AJ1208">
        <v>264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5</v>
      </c>
      <c r="AQ1208">
        <v>0</v>
      </c>
      <c r="AR1208">
        <v>0</v>
      </c>
      <c r="AS1208">
        <v>0</v>
      </c>
      <c r="AT1208" t="s">
        <v>88</v>
      </c>
      <c r="AU1208" t="s">
        <v>88</v>
      </c>
      <c r="AV1208" t="s">
        <v>88</v>
      </c>
      <c r="AW1208" t="s">
        <v>88</v>
      </c>
      <c r="AX1208" t="s">
        <v>88</v>
      </c>
      <c r="AY1208" t="s">
        <v>88</v>
      </c>
      <c r="AZ1208" t="s">
        <v>88</v>
      </c>
      <c r="BA1208" t="s">
        <v>88</v>
      </c>
      <c r="BB1208" t="s">
        <v>88</v>
      </c>
      <c r="BC1208" t="s">
        <v>88</v>
      </c>
      <c r="BD1208" t="s">
        <v>88</v>
      </c>
      <c r="BE1208" t="s">
        <v>88</v>
      </c>
    </row>
    <row r="1209" spans="1:57">
      <c r="A1209" t="s">
        <v>2603</v>
      </c>
      <c r="B1209" t="s">
        <v>80</v>
      </c>
      <c r="C1209" t="s">
        <v>2601</v>
      </c>
      <c r="D1209" t="s">
        <v>82</v>
      </c>
      <c r="E1209" s="2" t="str">
        <f>HYPERLINK("capsilon://?command=openfolder&amp;siteaddress=FAM.docvelocity-na8.net&amp;folderid=FX4073459C-B209-35AF-6429-1A2E3A99E6D6","FX21115806")</f>
        <v>FX21115806</v>
      </c>
      <c r="F1209" t="s">
        <v>19</v>
      </c>
      <c r="G1209" t="s">
        <v>19</v>
      </c>
      <c r="H1209" t="s">
        <v>83</v>
      </c>
      <c r="I1209" t="s">
        <v>2604</v>
      </c>
      <c r="J1209">
        <v>28</v>
      </c>
      <c r="K1209" t="s">
        <v>85</v>
      </c>
      <c r="L1209" t="s">
        <v>86</v>
      </c>
      <c r="M1209" t="s">
        <v>87</v>
      </c>
      <c r="N1209">
        <v>2</v>
      </c>
      <c r="O1209" s="1">
        <v>44512.506180555552</v>
      </c>
      <c r="P1209" s="1">
        <v>44512.631157407406</v>
      </c>
      <c r="Q1209">
        <v>10508</v>
      </c>
      <c r="R1209">
        <v>290</v>
      </c>
      <c r="S1209" t="b">
        <v>0</v>
      </c>
      <c r="T1209" t="s">
        <v>88</v>
      </c>
      <c r="U1209" t="b">
        <v>0</v>
      </c>
      <c r="V1209" t="s">
        <v>218</v>
      </c>
      <c r="W1209" s="1">
        <v>44512.509085648147</v>
      </c>
      <c r="X1209">
        <v>112</v>
      </c>
      <c r="Y1209">
        <v>21</v>
      </c>
      <c r="Z1209">
        <v>0</v>
      </c>
      <c r="AA1209">
        <v>21</v>
      </c>
      <c r="AB1209">
        <v>0</v>
      </c>
      <c r="AC1209">
        <v>0</v>
      </c>
      <c r="AD1209">
        <v>7</v>
      </c>
      <c r="AE1209">
        <v>0</v>
      </c>
      <c r="AF1209">
        <v>0</v>
      </c>
      <c r="AG1209">
        <v>0</v>
      </c>
      <c r="AH1209" t="s">
        <v>118</v>
      </c>
      <c r="AI1209" s="1">
        <v>44512.631157407406</v>
      </c>
      <c r="AJ1209">
        <v>178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7</v>
      </c>
      <c r="AQ1209">
        <v>0</v>
      </c>
      <c r="AR1209">
        <v>0</v>
      </c>
      <c r="AS1209">
        <v>0</v>
      </c>
      <c r="AT1209" t="s">
        <v>88</v>
      </c>
      <c r="AU1209" t="s">
        <v>88</v>
      </c>
      <c r="AV1209" t="s">
        <v>88</v>
      </c>
      <c r="AW1209" t="s">
        <v>88</v>
      </c>
      <c r="AX1209" t="s">
        <v>88</v>
      </c>
      <c r="AY1209" t="s">
        <v>88</v>
      </c>
      <c r="AZ1209" t="s">
        <v>88</v>
      </c>
      <c r="BA1209" t="s">
        <v>88</v>
      </c>
      <c r="BB1209" t="s">
        <v>88</v>
      </c>
      <c r="BC1209" t="s">
        <v>88</v>
      </c>
      <c r="BD1209" t="s">
        <v>88</v>
      </c>
      <c r="BE1209" t="s">
        <v>88</v>
      </c>
    </row>
    <row r="1210" spans="1:57">
      <c r="A1210" t="s">
        <v>2605</v>
      </c>
      <c r="B1210" t="s">
        <v>80</v>
      </c>
      <c r="C1210" t="s">
        <v>2601</v>
      </c>
      <c r="D1210" t="s">
        <v>82</v>
      </c>
      <c r="E1210" s="2" t="str">
        <f>HYPERLINK("capsilon://?command=openfolder&amp;siteaddress=FAM.docvelocity-na8.net&amp;folderid=FX4073459C-B209-35AF-6429-1A2E3A99E6D6","FX21115806")</f>
        <v>FX21115806</v>
      </c>
      <c r="F1210" t="s">
        <v>19</v>
      </c>
      <c r="G1210" t="s">
        <v>19</v>
      </c>
      <c r="H1210" t="s">
        <v>83</v>
      </c>
      <c r="I1210" t="s">
        <v>2606</v>
      </c>
      <c r="J1210">
        <v>61</v>
      </c>
      <c r="K1210" t="s">
        <v>85</v>
      </c>
      <c r="L1210" t="s">
        <v>86</v>
      </c>
      <c r="M1210" t="s">
        <v>87</v>
      </c>
      <c r="N1210">
        <v>2</v>
      </c>
      <c r="O1210" s="1">
        <v>44512.506342592591</v>
      </c>
      <c r="P1210" s="1">
        <v>44512.635578703703</v>
      </c>
      <c r="Q1210">
        <v>10408</v>
      </c>
      <c r="R1210">
        <v>758</v>
      </c>
      <c r="S1210" t="b">
        <v>0</v>
      </c>
      <c r="T1210" t="s">
        <v>88</v>
      </c>
      <c r="U1210" t="b">
        <v>0</v>
      </c>
      <c r="V1210" t="s">
        <v>218</v>
      </c>
      <c r="W1210" s="1">
        <v>44512.512430555558</v>
      </c>
      <c r="X1210">
        <v>288</v>
      </c>
      <c r="Y1210">
        <v>56</v>
      </c>
      <c r="Z1210">
        <v>0</v>
      </c>
      <c r="AA1210">
        <v>56</v>
      </c>
      <c r="AB1210">
        <v>0</v>
      </c>
      <c r="AC1210">
        <v>1</v>
      </c>
      <c r="AD1210">
        <v>5</v>
      </c>
      <c r="AE1210">
        <v>0</v>
      </c>
      <c r="AF1210">
        <v>0</v>
      </c>
      <c r="AG1210">
        <v>0</v>
      </c>
      <c r="AH1210" t="s">
        <v>606</v>
      </c>
      <c r="AI1210" s="1">
        <v>44512.635578703703</v>
      </c>
      <c r="AJ1210">
        <v>470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5</v>
      </c>
      <c r="AQ1210">
        <v>0</v>
      </c>
      <c r="AR1210">
        <v>0</v>
      </c>
      <c r="AS1210">
        <v>0</v>
      </c>
      <c r="AT1210" t="s">
        <v>88</v>
      </c>
      <c r="AU1210" t="s">
        <v>88</v>
      </c>
      <c r="AV1210" t="s">
        <v>88</v>
      </c>
      <c r="AW1210" t="s">
        <v>88</v>
      </c>
      <c r="AX1210" t="s">
        <v>88</v>
      </c>
      <c r="AY1210" t="s">
        <v>88</v>
      </c>
      <c r="AZ1210" t="s">
        <v>88</v>
      </c>
      <c r="BA1210" t="s">
        <v>88</v>
      </c>
      <c r="BB1210" t="s">
        <v>88</v>
      </c>
      <c r="BC1210" t="s">
        <v>88</v>
      </c>
      <c r="BD1210" t="s">
        <v>88</v>
      </c>
      <c r="BE1210" t="s">
        <v>88</v>
      </c>
    </row>
    <row r="1211" spans="1:57">
      <c r="A1211" t="s">
        <v>2607</v>
      </c>
      <c r="B1211" t="s">
        <v>80</v>
      </c>
      <c r="C1211" t="s">
        <v>2601</v>
      </c>
      <c r="D1211" t="s">
        <v>82</v>
      </c>
      <c r="E1211" s="2" t="str">
        <f>HYPERLINK("capsilon://?command=openfolder&amp;siteaddress=FAM.docvelocity-na8.net&amp;folderid=FX4073459C-B209-35AF-6429-1A2E3A99E6D6","FX21115806")</f>
        <v>FX21115806</v>
      </c>
      <c r="F1211" t="s">
        <v>19</v>
      </c>
      <c r="G1211" t="s">
        <v>19</v>
      </c>
      <c r="H1211" t="s">
        <v>83</v>
      </c>
      <c r="I1211" t="s">
        <v>2608</v>
      </c>
      <c r="J1211">
        <v>51</v>
      </c>
      <c r="K1211" t="s">
        <v>85</v>
      </c>
      <c r="L1211" t="s">
        <v>86</v>
      </c>
      <c r="M1211" t="s">
        <v>87</v>
      </c>
      <c r="N1211">
        <v>2</v>
      </c>
      <c r="O1211" s="1">
        <v>44512.506354166668</v>
      </c>
      <c r="P1211" s="1">
        <v>44512.635324074072</v>
      </c>
      <c r="Q1211">
        <v>10282</v>
      </c>
      <c r="R1211">
        <v>861</v>
      </c>
      <c r="S1211" t="b">
        <v>0</v>
      </c>
      <c r="T1211" t="s">
        <v>88</v>
      </c>
      <c r="U1211" t="b">
        <v>0</v>
      </c>
      <c r="V1211" t="s">
        <v>186</v>
      </c>
      <c r="W1211" s="1">
        <v>44512.516053240739</v>
      </c>
      <c r="X1211">
        <v>533</v>
      </c>
      <c r="Y1211">
        <v>56</v>
      </c>
      <c r="Z1211">
        <v>0</v>
      </c>
      <c r="AA1211">
        <v>56</v>
      </c>
      <c r="AB1211">
        <v>0</v>
      </c>
      <c r="AC1211">
        <v>22</v>
      </c>
      <c r="AD1211">
        <v>-5</v>
      </c>
      <c r="AE1211">
        <v>0</v>
      </c>
      <c r="AF1211">
        <v>0</v>
      </c>
      <c r="AG1211">
        <v>0</v>
      </c>
      <c r="AH1211" t="s">
        <v>106</v>
      </c>
      <c r="AI1211" s="1">
        <v>44512.635324074072</v>
      </c>
      <c r="AJ1211">
        <v>320</v>
      </c>
      <c r="AK1211">
        <v>2</v>
      </c>
      <c r="AL1211">
        <v>0</v>
      </c>
      <c r="AM1211">
        <v>2</v>
      </c>
      <c r="AN1211">
        <v>0</v>
      </c>
      <c r="AO1211">
        <v>2</v>
      </c>
      <c r="AP1211">
        <v>-7</v>
      </c>
      <c r="AQ1211">
        <v>0</v>
      </c>
      <c r="AR1211">
        <v>0</v>
      </c>
      <c r="AS1211">
        <v>0</v>
      </c>
      <c r="AT1211" t="s">
        <v>88</v>
      </c>
      <c r="AU1211" t="s">
        <v>88</v>
      </c>
      <c r="AV1211" t="s">
        <v>88</v>
      </c>
      <c r="AW1211" t="s">
        <v>88</v>
      </c>
      <c r="AX1211" t="s">
        <v>88</v>
      </c>
      <c r="AY1211" t="s">
        <v>88</v>
      </c>
      <c r="AZ1211" t="s">
        <v>88</v>
      </c>
      <c r="BA1211" t="s">
        <v>88</v>
      </c>
      <c r="BB1211" t="s">
        <v>88</v>
      </c>
      <c r="BC1211" t="s">
        <v>88</v>
      </c>
      <c r="BD1211" t="s">
        <v>88</v>
      </c>
      <c r="BE1211" t="s">
        <v>88</v>
      </c>
    </row>
    <row r="1212" spans="1:57">
      <c r="A1212" t="s">
        <v>2609</v>
      </c>
      <c r="B1212" t="s">
        <v>80</v>
      </c>
      <c r="C1212" t="s">
        <v>2601</v>
      </c>
      <c r="D1212" t="s">
        <v>82</v>
      </c>
      <c r="E1212" s="2" t="str">
        <f>HYPERLINK("capsilon://?command=openfolder&amp;siteaddress=FAM.docvelocity-na8.net&amp;folderid=FX4073459C-B209-35AF-6429-1A2E3A99E6D6","FX21115806")</f>
        <v>FX21115806</v>
      </c>
      <c r="F1212" t="s">
        <v>19</v>
      </c>
      <c r="G1212" t="s">
        <v>19</v>
      </c>
      <c r="H1212" t="s">
        <v>83</v>
      </c>
      <c r="I1212" t="s">
        <v>2610</v>
      </c>
      <c r="J1212">
        <v>28</v>
      </c>
      <c r="K1212" t="s">
        <v>85</v>
      </c>
      <c r="L1212" t="s">
        <v>86</v>
      </c>
      <c r="M1212" t="s">
        <v>87</v>
      </c>
      <c r="N1212">
        <v>2</v>
      </c>
      <c r="O1212" s="1">
        <v>44512.506655092591</v>
      </c>
      <c r="P1212" s="1">
        <v>44512.632268518515</v>
      </c>
      <c r="Q1212">
        <v>10564</v>
      </c>
      <c r="R1212">
        <v>289</v>
      </c>
      <c r="S1212" t="b">
        <v>0</v>
      </c>
      <c r="T1212" t="s">
        <v>88</v>
      </c>
      <c r="U1212" t="b">
        <v>0</v>
      </c>
      <c r="V1212" t="s">
        <v>218</v>
      </c>
      <c r="W1212" s="1">
        <v>44512.514675925922</v>
      </c>
      <c r="X1212">
        <v>194</v>
      </c>
      <c r="Y1212">
        <v>21</v>
      </c>
      <c r="Z1212">
        <v>0</v>
      </c>
      <c r="AA1212">
        <v>21</v>
      </c>
      <c r="AB1212">
        <v>0</v>
      </c>
      <c r="AC1212">
        <v>4</v>
      </c>
      <c r="AD1212">
        <v>7</v>
      </c>
      <c r="AE1212">
        <v>0</v>
      </c>
      <c r="AF1212">
        <v>0</v>
      </c>
      <c r="AG1212">
        <v>0</v>
      </c>
      <c r="AH1212" t="s">
        <v>118</v>
      </c>
      <c r="AI1212" s="1">
        <v>44512.632268518515</v>
      </c>
      <c r="AJ1212">
        <v>95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7</v>
      </c>
      <c r="AQ1212">
        <v>0</v>
      </c>
      <c r="AR1212">
        <v>0</v>
      </c>
      <c r="AS1212">
        <v>0</v>
      </c>
      <c r="AT1212" t="s">
        <v>88</v>
      </c>
      <c r="AU1212" t="s">
        <v>88</v>
      </c>
      <c r="AV1212" t="s">
        <v>88</v>
      </c>
      <c r="AW1212" t="s">
        <v>88</v>
      </c>
      <c r="AX1212" t="s">
        <v>88</v>
      </c>
      <c r="AY1212" t="s">
        <v>88</v>
      </c>
      <c r="AZ1212" t="s">
        <v>88</v>
      </c>
      <c r="BA1212" t="s">
        <v>88</v>
      </c>
      <c r="BB1212" t="s">
        <v>88</v>
      </c>
      <c r="BC1212" t="s">
        <v>88</v>
      </c>
      <c r="BD1212" t="s">
        <v>88</v>
      </c>
      <c r="BE1212" t="s">
        <v>88</v>
      </c>
    </row>
    <row r="1213" spans="1:57">
      <c r="A1213" t="s">
        <v>2611</v>
      </c>
      <c r="B1213" t="s">
        <v>80</v>
      </c>
      <c r="C1213" t="s">
        <v>2247</v>
      </c>
      <c r="D1213" t="s">
        <v>82</v>
      </c>
      <c r="E1213" s="2" t="str">
        <f>HYPERLINK("capsilon://?command=openfolder&amp;siteaddress=FAM.docvelocity-na8.net&amp;folderid=FX5990E67D-05D1-B853-DFD3-1AFA749FE16F","FX21115235")</f>
        <v>FX21115235</v>
      </c>
      <c r="F1213" t="s">
        <v>19</v>
      </c>
      <c r="G1213" t="s">
        <v>19</v>
      </c>
      <c r="H1213" t="s">
        <v>83</v>
      </c>
      <c r="I1213" t="s">
        <v>2612</v>
      </c>
      <c r="J1213">
        <v>66</v>
      </c>
      <c r="K1213" t="s">
        <v>85</v>
      </c>
      <c r="L1213" t="s">
        <v>86</v>
      </c>
      <c r="M1213" t="s">
        <v>87</v>
      </c>
      <c r="N1213">
        <v>2</v>
      </c>
      <c r="O1213" s="1">
        <v>44512.510648148149</v>
      </c>
      <c r="P1213" s="1">
        <v>44512.634247685186</v>
      </c>
      <c r="Q1213">
        <v>9914</v>
      </c>
      <c r="R1213">
        <v>765</v>
      </c>
      <c r="S1213" t="b">
        <v>0</v>
      </c>
      <c r="T1213" t="s">
        <v>88</v>
      </c>
      <c r="U1213" t="b">
        <v>0</v>
      </c>
      <c r="V1213" t="s">
        <v>218</v>
      </c>
      <c r="W1213" s="1">
        <v>44512.521354166667</v>
      </c>
      <c r="X1213">
        <v>576</v>
      </c>
      <c r="Y1213">
        <v>52</v>
      </c>
      <c r="Z1213">
        <v>0</v>
      </c>
      <c r="AA1213">
        <v>52</v>
      </c>
      <c r="AB1213">
        <v>0</v>
      </c>
      <c r="AC1213">
        <v>50</v>
      </c>
      <c r="AD1213">
        <v>14</v>
      </c>
      <c r="AE1213">
        <v>0</v>
      </c>
      <c r="AF1213">
        <v>0</v>
      </c>
      <c r="AG1213">
        <v>0</v>
      </c>
      <c r="AH1213" t="s">
        <v>118</v>
      </c>
      <c r="AI1213" s="1">
        <v>44512.634247685186</v>
      </c>
      <c r="AJ1213">
        <v>170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14</v>
      </c>
      <c r="AQ1213">
        <v>0</v>
      </c>
      <c r="AR1213">
        <v>0</v>
      </c>
      <c r="AS1213">
        <v>0</v>
      </c>
      <c r="AT1213" t="s">
        <v>88</v>
      </c>
      <c r="AU1213" t="s">
        <v>88</v>
      </c>
      <c r="AV1213" t="s">
        <v>88</v>
      </c>
      <c r="AW1213" t="s">
        <v>88</v>
      </c>
      <c r="AX1213" t="s">
        <v>88</v>
      </c>
      <c r="AY1213" t="s">
        <v>88</v>
      </c>
      <c r="AZ1213" t="s">
        <v>88</v>
      </c>
      <c r="BA1213" t="s">
        <v>88</v>
      </c>
      <c r="BB1213" t="s">
        <v>88</v>
      </c>
      <c r="BC1213" t="s">
        <v>88</v>
      </c>
      <c r="BD1213" t="s">
        <v>88</v>
      </c>
      <c r="BE1213" t="s">
        <v>88</v>
      </c>
    </row>
    <row r="1214" spans="1:57">
      <c r="A1214" t="s">
        <v>2613</v>
      </c>
      <c r="B1214" t="s">
        <v>80</v>
      </c>
      <c r="C1214" t="s">
        <v>2496</v>
      </c>
      <c r="D1214" t="s">
        <v>82</v>
      </c>
      <c r="E1214" s="2" t="str">
        <f>HYPERLINK("capsilon://?command=openfolder&amp;siteaddress=FAM.docvelocity-na8.net&amp;folderid=FX2CDAB376-14E9-C962-0631-28725A617D9A","FX21115169")</f>
        <v>FX21115169</v>
      </c>
      <c r="F1214" t="s">
        <v>19</v>
      </c>
      <c r="G1214" t="s">
        <v>19</v>
      </c>
      <c r="H1214" t="s">
        <v>83</v>
      </c>
      <c r="I1214" t="s">
        <v>2499</v>
      </c>
      <c r="J1214">
        <v>142</v>
      </c>
      <c r="K1214" t="s">
        <v>85</v>
      </c>
      <c r="L1214" t="s">
        <v>86</v>
      </c>
      <c r="M1214" t="s">
        <v>82</v>
      </c>
      <c r="N1214">
        <v>2</v>
      </c>
      <c r="O1214" s="1">
        <v>44512.511041666665</v>
      </c>
      <c r="P1214" s="1">
        <v>44512.534861111111</v>
      </c>
      <c r="Q1214">
        <v>1386</v>
      </c>
      <c r="R1214">
        <v>672</v>
      </c>
      <c r="S1214" t="b">
        <v>0</v>
      </c>
      <c r="T1214" t="s">
        <v>2614</v>
      </c>
      <c r="U1214" t="b">
        <v>1</v>
      </c>
      <c r="V1214" t="s">
        <v>393</v>
      </c>
      <c r="W1214" s="1">
        <v>44512.517824074072</v>
      </c>
      <c r="X1214">
        <v>585</v>
      </c>
      <c r="Y1214">
        <v>118</v>
      </c>
      <c r="Z1214">
        <v>0</v>
      </c>
      <c r="AA1214">
        <v>118</v>
      </c>
      <c r="AB1214">
        <v>0</v>
      </c>
      <c r="AC1214">
        <v>15</v>
      </c>
      <c r="AD1214">
        <v>24</v>
      </c>
      <c r="AE1214">
        <v>0</v>
      </c>
      <c r="AF1214">
        <v>0</v>
      </c>
      <c r="AG1214">
        <v>0</v>
      </c>
      <c r="AH1214" t="s">
        <v>2614</v>
      </c>
      <c r="AI1214" s="1">
        <v>44512.534861111111</v>
      </c>
      <c r="AJ1214">
        <v>87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24</v>
      </c>
      <c r="AQ1214">
        <v>0</v>
      </c>
      <c r="AR1214">
        <v>0</v>
      </c>
      <c r="AS1214">
        <v>0</v>
      </c>
      <c r="AT1214" t="s">
        <v>88</v>
      </c>
      <c r="AU1214" t="s">
        <v>88</v>
      </c>
      <c r="AV1214" t="s">
        <v>88</v>
      </c>
      <c r="AW1214" t="s">
        <v>88</v>
      </c>
      <c r="AX1214" t="s">
        <v>88</v>
      </c>
      <c r="AY1214" t="s">
        <v>88</v>
      </c>
      <c r="AZ1214" t="s">
        <v>88</v>
      </c>
      <c r="BA1214" t="s">
        <v>88</v>
      </c>
      <c r="BB1214" t="s">
        <v>88</v>
      </c>
      <c r="BC1214" t="s">
        <v>88</v>
      </c>
      <c r="BD1214" t="s">
        <v>88</v>
      </c>
      <c r="BE1214" t="s">
        <v>88</v>
      </c>
    </row>
    <row r="1215" spans="1:57">
      <c r="A1215" t="s">
        <v>2615</v>
      </c>
      <c r="B1215" t="s">
        <v>80</v>
      </c>
      <c r="C1215" t="s">
        <v>184</v>
      </c>
      <c r="D1215" t="s">
        <v>82</v>
      </c>
      <c r="E1215" s="2" t="str">
        <f>HYPERLINK("capsilon://?command=openfolder&amp;siteaddress=FAM.docvelocity-na8.net&amp;folderid=FXD38C9C5F-D2C5-69D8-4A00-DFBB8EC77EFD","FX211013664")</f>
        <v>FX211013664</v>
      </c>
      <c r="F1215" t="s">
        <v>19</v>
      </c>
      <c r="G1215" t="s">
        <v>19</v>
      </c>
      <c r="H1215" t="s">
        <v>83</v>
      </c>
      <c r="I1215" t="s">
        <v>2616</v>
      </c>
      <c r="J1215">
        <v>26</v>
      </c>
      <c r="K1215" t="s">
        <v>85</v>
      </c>
      <c r="L1215" t="s">
        <v>86</v>
      </c>
      <c r="M1215" t="s">
        <v>87</v>
      </c>
      <c r="N1215">
        <v>1</v>
      </c>
      <c r="O1215" s="1">
        <v>44501.810590277775</v>
      </c>
      <c r="P1215" s="1">
        <v>44502.182222222225</v>
      </c>
      <c r="Q1215">
        <v>31800</v>
      </c>
      <c r="R1215">
        <v>309</v>
      </c>
      <c r="S1215" t="b">
        <v>0</v>
      </c>
      <c r="T1215" t="s">
        <v>88</v>
      </c>
      <c r="U1215" t="b">
        <v>0</v>
      </c>
      <c r="V1215" t="s">
        <v>190</v>
      </c>
      <c r="W1215" s="1">
        <v>44502.182222222225</v>
      </c>
      <c r="X1215">
        <v>154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26</v>
      </c>
      <c r="AE1215">
        <v>21</v>
      </c>
      <c r="AF1215">
        <v>0</v>
      </c>
      <c r="AG1215">
        <v>2</v>
      </c>
      <c r="AH1215" t="s">
        <v>88</v>
      </c>
      <c r="AI1215" t="s">
        <v>88</v>
      </c>
      <c r="AJ1215" t="s">
        <v>88</v>
      </c>
      <c r="AK1215" t="s">
        <v>88</v>
      </c>
      <c r="AL1215" t="s">
        <v>88</v>
      </c>
      <c r="AM1215" t="s">
        <v>88</v>
      </c>
      <c r="AN1215" t="s">
        <v>88</v>
      </c>
      <c r="AO1215" t="s">
        <v>88</v>
      </c>
      <c r="AP1215" t="s">
        <v>88</v>
      </c>
      <c r="AQ1215" t="s">
        <v>88</v>
      </c>
      <c r="AR1215" t="s">
        <v>88</v>
      </c>
      <c r="AS1215" t="s">
        <v>88</v>
      </c>
      <c r="AT1215" t="s">
        <v>88</v>
      </c>
      <c r="AU1215" t="s">
        <v>88</v>
      </c>
      <c r="AV1215" t="s">
        <v>88</v>
      </c>
      <c r="AW1215" t="s">
        <v>88</v>
      </c>
      <c r="AX1215" t="s">
        <v>88</v>
      </c>
      <c r="AY1215" t="s">
        <v>88</v>
      </c>
      <c r="AZ1215" t="s">
        <v>88</v>
      </c>
      <c r="BA1215" t="s">
        <v>88</v>
      </c>
      <c r="BB1215" t="s">
        <v>88</v>
      </c>
      <c r="BC1215" t="s">
        <v>88</v>
      </c>
      <c r="BD1215" t="s">
        <v>88</v>
      </c>
      <c r="BE1215" t="s">
        <v>88</v>
      </c>
    </row>
    <row r="1216" spans="1:57">
      <c r="A1216" t="s">
        <v>2617</v>
      </c>
      <c r="B1216" t="s">
        <v>80</v>
      </c>
      <c r="C1216" t="s">
        <v>2503</v>
      </c>
      <c r="D1216" t="s">
        <v>82</v>
      </c>
      <c r="E1216" s="2" t="str">
        <f>HYPERLINK("capsilon://?command=openfolder&amp;siteaddress=FAM.docvelocity-na8.net&amp;folderid=FXFB7E7922-83A2-9208-E1C2-1E8278491945","FX2111741")</f>
        <v>FX2111741</v>
      </c>
      <c r="F1216" t="s">
        <v>19</v>
      </c>
      <c r="G1216" t="s">
        <v>19</v>
      </c>
      <c r="H1216" t="s">
        <v>83</v>
      </c>
      <c r="I1216" t="s">
        <v>2504</v>
      </c>
      <c r="J1216">
        <v>220</v>
      </c>
      <c r="K1216" t="s">
        <v>85</v>
      </c>
      <c r="L1216" t="s">
        <v>86</v>
      </c>
      <c r="M1216" t="s">
        <v>87</v>
      </c>
      <c r="N1216">
        <v>2</v>
      </c>
      <c r="O1216" s="1">
        <v>44512.513414351852</v>
      </c>
      <c r="P1216" s="1">
        <v>44512.555787037039</v>
      </c>
      <c r="Q1216">
        <v>1540</v>
      </c>
      <c r="R1216">
        <v>2121</v>
      </c>
      <c r="S1216" t="b">
        <v>0</v>
      </c>
      <c r="T1216" t="s">
        <v>88</v>
      </c>
      <c r="U1216" t="b">
        <v>1</v>
      </c>
      <c r="V1216" t="s">
        <v>123</v>
      </c>
      <c r="W1216" s="1">
        <v>44512.526145833333</v>
      </c>
      <c r="X1216">
        <v>1054</v>
      </c>
      <c r="Y1216">
        <v>76</v>
      </c>
      <c r="Z1216">
        <v>0</v>
      </c>
      <c r="AA1216">
        <v>76</v>
      </c>
      <c r="AB1216">
        <v>0</v>
      </c>
      <c r="AC1216">
        <v>24</v>
      </c>
      <c r="AD1216">
        <v>144</v>
      </c>
      <c r="AE1216">
        <v>0</v>
      </c>
      <c r="AF1216">
        <v>0</v>
      </c>
      <c r="AG1216">
        <v>0</v>
      </c>
      <c r="AH1216" t="s">
        <v>118</v>
      </c>
      <c r="AI1216" s="1">
        <v>44512.555787037039</v>
      </c>
      <c r="AJ1216">
        <v>1067</v>
      </c>
      <c r="AK1216">
        <v>2</v>
      </c>
      <c r="AL1216">
        <v>0</v>
      </c>
      <c r="AM1216">
        <v>2</v>
      </c>
      <c r="AN1216">
        <v>0</v>
      </c>
      <c r="AO1216">
        <v>2</v>
      </c>
      <c r="AP1216">
        <v>142</v>
      </c>
      <c r="AQ1216">
        <v>0</v>
      </c>
      <c r="AR1216">
        <v>0</v>
      </c>
      <c r="AS1216">
        <v>0</v>
      </c>
      <c r="AT1216" t="s">
        <v>88</v>
      </c>
      <c r="AU1216" t="s">
        <v>88</v>
      </c>
      <c r="AV1216" t="s">
        <v>88</v>
      </c>
      <c r="AW1216" t="s">
        <v>88</v>
      </c>
      <c r="AX1216" t="s">
        <v>88</v>
      </c>
      <c r="AY1216" t="s">
        <v>88</v>
      </c>
      <c r="AZ1216" t="s">
        <v>88</v>
      </c>
      <c r="BA1216" t="s">
        <v>88</v>
      </c>
      <c r="BB1216" t="s">
        <v>88</v>
      </c>
      <c r="BC1216" t="s">
        <v>88</v>
      </c>
      <c r="BD1216" t="s">
        <v>88</v>
      </c>
      <c r="BE1216" t="s">
        <v>88</v>
      </c>
    </row>
    <row r="1217" spans="1:57">
      <c r="A1217" t="s">
        <v>2618</v>
      </c>
      <c r="B1217" t="s">
        <v>80</v>
      </c>
      <c r="C1217" t="s">
        <v>2496</v>
      </c>
      <c r="D1217" t="s">
        <v>82</v>
      </c>
      <c r="E1217" s="2" t="str">
        <f>HYPERLINK("capsilon://?command=openfolder&amp;siteaddress=FAM.docvelocity-na8.net&amp;folderid=FX2CDAB376-14E9-C962-0631-28725A617D9A","FX21115169")</f>
        <v>FX21115169</v>
      </c>
      <c r="F1217" t="s">
        <v>19</v>
      </c>
      <c r="G1217" t="s">
        <v>19</v>
      </c>
      <c r="H1217" t="s">
        <v>83</v>
      </c>
      <c r="I1217" t="s">
        <v>2501</v>
      </c>
      <c r="J1217">
        <v>56</v>
      </c>
      <c r="K1217" t="s">
        <v>85</v>
      </c>
      <c r="L1217" t="s">
        <v>86</v>
      </c>
      <c r="M1217" t="s">
        <v>82</v>
      </c>
      <c r="N1217">
        <v>2</v>
      </c>
      <c r="O1217" s="1">
        <v>44512.516284722224</v>
      </c>
      <c r="P1217" s="1">
        <v>44512.535034722219</v>
      </c>
      <c r="Q1217">
        <v>1332</v>
      </c>
      <c r="R1217">
        <v>288</v>
      </c>
      <c r="S1217" t="b">
        <v>0</v>
      </c>
      <c r="T1217" t="s">
        <v>2614</v>
      </c>
      <c r="U1217" t="b">
        <v>1</v>
      </c>
      <c r="V1217" t="s">
        <v>393</v>
      </c>
      <c r="W1217" s="1">
        <v>44512.520879629628</v>
      </c>
      <c r="X1217">
        <v>263</v>
      </c>
      <c r="Y1217">
        <v>42</v>
      </c>
      <c r="Z1217">
        <v>0</v>
      </c>
      <c r="AA1217">
        <v>42</v>
      </c>
      <c r="AB1217">
        <v>0</v>
      </c>
      <c r="AC1217">
        <v>16</v>
      </c>
      <c r="AD1217">
        <v>14</v>
      </c>
      <c r="AE1217">
        <v>0</v>
      </c>
      <c r="AF1217">
        <v>0</v>
      </c>
      <c r="AG1217">
        <v>0</v>
      </c>
      <c r="AH1217" t="s">
        <v>2614</v>
      </c>
      <c r="AI1217" s="1">
        <v>44512.535034722219</v>
      </c>
      <c r="AJ1217">
        <v>12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14</v>
      </c>
      <c r="AQ1217">
        <v>0</v>
      </c>
      <c r="AR1217">
        <v>0</v>
      </c>
      <c r="AS1217">
        <v>0</v>
      </c>
      <c r="AT1217" t="s">
        <v>88</v>
      </c>
      <c r="AU1217" t="s">
        <v>88</v>
      </c>
      <c r="AV1217" t="s">
        <v>88</v>
      </c>
      <c r="AW1217" t="s">
        <v>88</v>
      </c>
      <c r="AX1217" t="s">
        <v>88</v>
      </c>
      <c r="AY1217" t="s">
        <v>88</v>
      </c>
      <c r="AZ1217" t="s">
        <v>88</v>
      </c>
      <c r="BA1217" t="s">
        <v>88</v>
      </c>
      <c r="BB1217" t="s">
        <v>88</v>
      </c>
      <c r="BC1217" t="s">
        <v>88</v>
      </c>
      <c r="BD1217" t="s">
        <v>88</v>
      </c>
      <c r="BE1217" t="s">
        <v>88</v>
      </c>
    </row>
    <row r="1218" spans="1:57">
      <c r="A1218" t="s">
        <v>2619</v>
      </c>
      <c r="B1218" t="s">
        <v>80</v>
      </c>
      <c r="C1218" t="s">
        <v>2511</v>
      </c>
      <c r="D1218" t="s">
        <v>82</v>
      </c>
      <c r="E1218" s="2" t="str">
        <f>HYPERLINK("capsilon://?command=openfolder&amp;siteaddress=FAM.docvelocity-na8.net&amp;folderid=FX11F3A40A-0FB4-955D-3231-892B409345C6","FX21115546")</f>
        <v>FX21115546</v>
      </c>
      <c r="F1218" t="s">
        <v>19</v>
      </c>
      <c r="G1218" t="s">
        <v>19</v>
      </c>
      <c r="H1218" t="s">
        <v>83</v>
      </c>
      <c r="I1218" t="s">
        <v>2620</v>
      </c>
      <c r="J1218">
        <v>114</v>
      </c>
      <c r="K1218" t="s">
        <v>85</v>
      </c>
      <c r="L1218" t="s">
        <v>86</v>
      </c>
      <c r="M1218" t="s">
        <v>87</v>
      </c>
      <c r="N1218">
        <v>2</v>
      </c>
      <c r="O1218" s="1">
        <v>44512.518055555556</v>
      </c>
      <c r="P1218" s="1">
        <v>44512.641122685185</v>
      </c>
      <c r="Q1218">
        <v>9899</v>
      </c>
      <c r="R1218">
        <v>734</v>
      </c>
      <c r="S1218" t="b">
        <v>0</v>
      </c>
      <c r="T1218" t="s">
        <v>88</v>
      </c>
      <c r="U1218" t="b">
        <v>0</v>
      </c>
      <c r="V1218" t="s">
        <v>1625</v>
      </c>
      <c r="W1218" s="1">
        <v>44512.520682870374</v>
      </c>
      <c r="X1218">
        <v>222</v>
      </c>
      <c r="Y1218">
        <v>94</v>
      </c>
      <c r="Z1218">
        <v>0</v>
      </c>
      <c r="AA1218">
        <v>94</v>
      </c>
      <c r="AB1218">
        <v>0</v>
      </c>
      <c r="AC1218">
        <v>17</v>
      </c>
      <c r="AD1218">
        <v>20</v>
      </c>
      <c r="AE1218">
        <v>0</v>
      </c>
      <c r="AF1218">
        <v>0</v>
      </c>
      <c r="AG1218">
        <v>0</v>
      </c>
      <c r="AH1218" t="s">
        <v>106</v>
      </c>
      <c r="AI1218" s="1">
        <v>44512.641122685185</v>
      </c>
      <c r="AJ1218">
        <v>500</v>
      </c>
      <c r="AK1218">
        <v>10</v>
      </c>
      <c r="AL1218">
        <v>0</v>
      </c>
      <c r="AM1218">
        <v>10</v>
      </c>
      <c r="AN1218">
        <v>0</v>
      </c>
      <c r="AO1218">
        <v>10</v>
      </c>
      <c r="AP1218">
        <v>10</v>
      </c>
      <c r="AQ1218">
        <v>0</v>
      </c>
      <c r="AR1218">
        <v>0</v>
      </c>
      <c r="AS1218">
        <v>0</v>
      </c>
      <c r="AT1218" t="s">
        <v>88</v>
      </c>
      <c r="AU1218" t="s">
        <v>88</v>
      </c>
      <c r="AV1218" t="s">
        <v>88</v>
      </c>
      <c r="AW1218" t="s">
        <v>88</v>
      </c>
      <c r="AX1218" t="s">
        <v>88</v>
      </c>
      <c r="AY1218" t="s">
        <v>88</v>
      </c>
      <c r="AZ1218" t="s">
        <v>88</v>
      </c>
      <c r="BA1218" t="s">
        <v>88</v>
      </c>
      <c r="BB1218" t="s">
        <v>88</v>
      </c>
      <c r="BC1218" t="s">
        <v>88</v>
      </c>
      <c r="BD1218" t="s">
        <v>88</v>
      </c>
      <c r="BE1218" t="s">
        <v>88</v>
      </c>
    </row>
    <row r="1219" spans="1:57">
      <c r="A1219" t="s">
        <v>2621</v>
      </c>
      <c r="B1219" t="s">
        <v>80</v>
      </c>
      <c r="C1219" t="s">
        <v>2503</v>
      </c>
      <c r="D1219" t="s">
        <v>82</v>
      </c>
      <c r="E1219" s="2" t="str">
        <f>HYPERLINK("capsilon://?command=openfolder&amp;siteaddress=FAM.docvelocity-na8.net&amp;folderid=FXFB7E7922-83A2-9208-E1C2-1E8278491945","FX2111741")</f>
        <v>FX2111741</v>
      </c>
      <c r="F1219" t="s">
        <v>19</v>
      </c>
      <c r="G1219" t="s">
        <v>19</v>
      </c>
      <c r="H1219" t="s">
        <v>83</v>
      </c>
      <c r="I1219" t="s">
        <v>2507</v>
      </c>
      <c r="J1219">
        <v>56</v>
      </c>
      <c r="K1219" t="s">
        <v>85</v>
      </c>
      <c r="L1219" t="s">
        <v>86</v>
      </c>
      <c r="M1219" t="s">
        <v>87</v>
      </c>
      <c r="N1219">
        <v>2</v>
      </c>
      <c r="O1219" s="1">
        <v>44512.518136574072</v>
      </c>
      <c r="P1219" s="1">
        <v>44512.548043981478</v>
      </c>
      <c r="Q1219">
        <v>2115</v>
      </c>
      <c r="R1219">
        <v>469</v>
      </c>
      <c r="S1219" t="b">
        <v>0</v>
      </c>
      <c r="T1219" t="s">
        <v>88</v>
      </c>
      <c r="U1219" t="b">
        <v>1</v>
      </c>
      <c r="V1219" t="s">
        <v>1625</v>
      </c>
      <c r="W1219" s="1">
        <v>44512.52306712963</v>
      </c>
      <c r="X1219">
        <v>206</v>
      </c>
      <c r="Y1219">
        <v>42</v>
      </c>
      <c r="Z1219">
        <v>0</v>
      </c>
      <c r="AA1219">
        <v>42</v>
      </c>
      <c r="AB1219">
        <v>0</v>
      </c>
      <c r="AC1219">
        <v>29</v>
      </c>
      <c r="AD1219">
        <v>14</v>
      </c>
      <c r="AE1219">
        <v>0</v>
      </c>
      <c r="AF1219">
        <v>0</v>
      </c>
      <c r="AG1219">
        <v>0</v>
      </c>
      <c r="AH1219" t="s">
        <v>106</v>
      </c>
      <c r="AI1219" s="1">
        <v>44512.548043981478</v>
      </c>
      <c r="AJ1219">
        <v>246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14</v>
      </c>
      <c r="AQ1219">
        <v>0</v>
      </c>
      <c r="AR1219">
        <v>0</v>
      </c>
      <c r="AS1219">
        <v>0</v>
      </c>
      <c r="AT1219" t="s">
        <v>88</v>
      </c>
      <c r="AU1219" t="s">
        <v>88</v>
      </c>
      <c r="AV1219" t="s">
        <v>88</v>
      </c>
      <c r="AW1219" t="s">
        <v>88</v>
      </c>
      <c r="AX1219" t="s">
        <v>88</v>
      </c>
      <c r="AY1219" t="s">
        <v>88</v>
      </c>
      <c r="AZ1219" t="s">
        <v>88</v>
      </c>
      <c r="BA1219" t="s">
        <v>88</v>
      </c>
      <c r="BB1219" t="s">
        <v>88</v>
      </c>
      <c r="BC1219" t="s">
        <v>88</v>
      </c>
      <c r="BD1219" t="s">
        <v>88</v>
      </c>
      <c r="BE1219" t="s">
        <v>88</v>
      </c>
    </row>
    <row r="1220" spans="1:57">
      <c r="A1220" t="s">
        <v>2622</v>
      </c>
      <c r="B1220" t="s">
        <v>80</v>
      </c>
      <c r="C1220" t="s">
        <v>2511</v>
      </c>
      <c r="D1220" t="s">
        <v>82</v>
      </c>
      <c r="E1220" s="2" t="str">
        <f>HYPERLINK("capsilon://?command=openfolder&amp;siteaddress=FAM.docvelocity-na8.net&amp;folderid=FX11F3A40A-0FB4-955D-3231-892B409345C6","FX21115546")</f>
        <v>FX21115546</v>
      </c>
      <c r="F1220" t="s">
        <v>19</v>
      </c>
      <c r="G1220" t="s">
        <v>19</v>
      </c>
      <c r="H1220" t="s">
        <v>83</v>
      </c>
      <c r="I1220" t="s">
        <v>2623</v>
      </c>
      <c r="J1220">
        <v>119</v>
      </c>
      <c r="K1220" t="s">
        <v>85</v>
      </c>
      <c r="L1220" t="s">
        <v>86</v>
      </c>
      <c r="M1220" t="s">
        <v>87</v>
      </c>
      <c r="N1220">
        <v>2</v>
      </c>
      <c r="O1220" s="1">
        <v>44512.518217592595</v>
      </c>
      <c r="P1220" s="1">
        <v>44512.644803240742</v>
      </c>
      <c r="Q1220">
        <v>9799</v>
      </c>
      <c r="R1220">
        <v>1138</v>
      </c>
      <c r="S1220" t="b">
        <v>0</v>
      </c>
      <c r="T1220" t="s">
        <v>88</v>
      </c>
      <c r="U1220" t="b">
        <v>0</v>
      </c>
      <c r="V1220" t="s">
        <v>218</v>
      </c>
      <c r="W1220" s="1">
        <v>44512.525231481479</v>
      </c>
      <c r="X1220">
        <v>334</v>
      </c>
      <c r="Y1220">
        <v>74</v>
      </c>
      <c r="Z1220">
        <v>0</v>
      </c>
      <c r="AA1220">
        <v>74</v>
      </c>
      <c r="AB1220">
        <v>0</v>
      </c>
      <c r="AC1220">
        <v>7</v>
      </c>
      <c r="AD1220">
        <v>45</v>
      </c>
      <c r="AE1220">
        <v>0</v>
      </c>
      <c r="AF1220">
        <v>0</v>
      </c>
      <c r="AG1220">
        <v>0</v>
      </c>
      <c r="AH1220" t="s">
        <v>90</v>
      </c>
      <c r="AI1220" s="1">
        <v>44512.644803240742</v>
      </c>
      <c r="AJ1220">
        <v>804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45</v>
      </c>
      <c r="AQ1220">
        <v>0</v>
      </c>
      <c r="AR1220">
        <v>0</v>
      </c>
      <c r="AS1220">
        <v>0</v>
      </c>
      <c r="AT1220" t="s">
        <v>88</v>
      </c>
      <c r="AU1220" t="s">
        <v>88</v>
      </c>
      <c r="AV1220" t="s">
        <v>88</v>
      </c>
      <c r="AW1220" t="s">
        <v>88</v>
      </c>
      <c r="AX1220" t="s">
        <v>88</v>
      </c>
      <c r="AY1220" t="s">
        <v>88</v>
      </c>
      <c r="AZ1220" t="s">
        <v>88</v>
      </c>
      <c r="BA1220" t="s">
        <v>88</v>
      </c>
      <c r="BB1220" t="s">
        <v>88</v>
      </c>
      <c r="BC1220" t="s">
        <v>88</v>
      </c>
      <c r="BD1220" t="s">
        <v>88</v>
      </c>
      <c r="BE1220" t="s">
        <v>88</v>
      </c>
    </row>
    <row r="1221" spans="1:57">
      <c r="A1221" t="s">
        <v>2624</v>
      </c>
      <c r="B1221" t="s">
        <v>80</v>
      </c>
      <c r="C1221" t="s">
        <v>2511</v>
      </c>
      <c r="D1221" t="s">
        <v>82</v>
      </c>
      <c r="E1221" s="2" t="str">
        <f>HYPERLINK("capsilon://?command=openfolder&amp;siteaddress=FAM.docvelocity-na8.net&amp;folderid=FX11F3A40A-0FB4-955D-3231-892B409345C6","FX21115546")</f>
        <v>FX21115546</v>
      </c>
      <c r="F1221" t="s">
        <v>19</v>
      </c>
      <c r="G1221" t="s">
        <v>19</v>
      </c>
      <c r="H1221" t="s">
        <v>83</v>
      </c>
      <c r="I1221" t="s">
        <v>2625</v>
      </c>
      <c r="J1221">
        <v>28</v>
      </c>
      <c r="K1221" t="s">
        <v>85</v>
      </c>
      <c r="L1221" t="s">
        <v>86</v>
      </c>
      <c r="M1221" t="s">
        <v>87</v>
      </c>
      <c r="N1221">
        <v>1</v>
      </c>
      <c r="O1221" s="1">
        <v>44512.518587962964</v>
      </c>
      <c r="P1221" s="1">
        <v>44512.598877314813</v>
      </c>
      <c r="Q1221">
        <v>6607</v>
      </c>
      <c r="R1221">
        <v>330</v>
      </c>
      <c r="S1221" t="b">
        <v>0</v>
      </c>
      <c r="T1221" t="s">
        <v>88</v>
      </c>
      <c r="U1221" t="b">
        <v>0</v>
      </c>
      <c r="V1221" t="s">
        <v>94</v>
      </c>
      <c r="W1221" s="1">
        <v>44512.598877314813</v>
      </c>
      <c r="X1221">
        <v>191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28</v>
      </c>
      <c r="AE1221">
        <v>21</v>
      </c>
      <c r="AF1221">
        <v>0</v>
      </c>
      <c r="AG1221">
        <v>2</v>
      </c>
      <c r="AH1221" t="s">
        <v>88</v>
      </c>
      <c r="AI1221" t="s">
        <v>88</v>
      </c>
      <c r="AJ1221" t="s">
        <v>88</v>
      </c>
      <c r="AK1221" t="s">
        <v>88</v>
      </c>
      <c r="AL1221" t="s">
        <v>88</v>
      </c>
      <c r="AM1221" t="s">
        <v>88</v>
      </c>
      <c r="AN1221" t="s">
        <v>88</v>
      </c>
      <c r="AO1221" t="s">
        <v>88</v>
      </c>
      <c r="AP1221" t="s">
        <v>88</v>
      </c>
      <c r="AQ1221" t="s">
        <v>88</v>
      </c>
      <c r="AR1221" t="s">
        <v>88</v>
      </c>
      <c r="AS1221" t="s">
        <v>88</v>
      </c>
      <c r="AT1221" t="s">
        <v>88</v>
      </c>
      <c r="AU1221" t="s">
        <v>88</v>
      </c>
      <c r="AV1221" t="s">
        <v>88</v>
      </c>
      <c r="AW1221" t="s">
        <v>88</v>
      </c>
      <c r="AX1221" t="s">
        <v>88</v>
      </c>
      <c r="AY1221" t="s">
        <v>88</v>
      </c>
      <c r="AZ1221" t="s">
        <v>88</v>
      </c>
      <c r="BA1221" t="s">
        <v>88</v>
      </c>
      <c r="BB1221" t="s">
        <v>88</v>
      </c>
      <c r="BC1221" t="s">
        <v>88</v>
      </c>
      <c r="BD1221" t="s">
        <v>88</v>
      </c>
      <c r="BE1221" t="s">
        <v>88</v>
      </c>
    </row>
    <row r="1222" spans="1:57">
      <c r="A1222" t="s">
        <v>2626</v>
      </c>
      <c r="B1222" t="s">
        <v>80</v>
      </c>
      <c r="C1222" t="s">
        <v>2511</v>
      </c>
      <c r="D1222" t="s">
        <v>82</v>
      </c>
      <c r="E1222" s="2" t="str">
        <f>HYPERLINK("capsilon://?command=openfolder&amp;siteaddress=FAM.docvelocity-na8.net&amp;folderid=FX11F3A40A-0FB4-955D-3231-892B409345C6","FX21115546")</f>
        <v>FX21115546</v>
      </c>
      <c r="F1222" t="s">
        <v>19</v>
      </c>
      <c r="G1222" t="s">
        <v>19</v>
      </c>
      <c r="H1222" t="s">
        <v>83</v>
      </c>
      <c r="I1222" t="s">
        <v>2627</v>
      </c>
      <c r="J1222">
        <v>28</v>
      </c>
      <c r="K1222" t="s">
        <v>85</v>
      </c>
      <c r="L1222" t="s">
        <v>86</v>
      </c>
      <c r="M1222" t="s">
        <v>87</v>
      </c>
      <c r="N1222">
        <v>2</v>
      </c>
      <c r="O1222" s="1">
        <v>44512.518784722219</v>
      </c>
      <c r="P1222" s="1">
        <v>44512.638356481482</v>
      </c>
      <c r="Q1222">
        <v>9963</v>
      </c>
      <c r="R1222">
        <v>368</v>
      </c>
      <c r="S1222" t="b">
        <v>0</v>
      </c>
      <c r="T1222" t="s">
        <v>88</v>
      </c>
      <c r="U1222" t="b">
        <v>0</v>
      </c>
      <c r="V1222" t="s">
        <v>1625</v>
      </c>
      <c r="W1222" s="1">
        <v>44512.524930555555</v>
      </c>
      <c r="X1222">
        <v>129</v>
      </c>
      <c r="Y1222">
        <v>21</v>
      </c>
      <c r="Z1222">
        <v>0</v>
      </c>
      <c r="AA1222">
        <v>21</v>
      </c>
      <c r="AB1222">
        <v>0</v>
      </c>
      <c r="AC1222">
        <v>2</v>
      </c>
      <c r="AD1222">
        <v>7</v>
      </c>
      <c r="AE1222">
        <v>0</v>
      </c>
      <c r="AF1222">
        <v>0</v>
      </c>
      <c r="AG1222">
        <v>0</v>
      </c>
      <c r="AH1222" t="s">
        <v>606</v>
      </c>
      <c r="AI1222" s="1">
        <v>44512.638356481482</v>
      </c>
      <c r="AJ1222">
        <v>239</v>
      </c>
      <c r="AK1222">
        <v>1</v>
      </c>
      <c r="AL1222">
        <v>0</v>
      </c>
      <c r="AM1222">
        <v>1</v>
      </c>
      <c r="AN1222">
        <v>0</v>
      </c>
      <c r="AO1222">
        <v>1</v>
      </c>
      <c r="AP1222">
        <v>6</v>
      </c>
      <c r="AQ1222">
        <v>0</v>
      </c>
      <c r="AR1222">
        <v>0</v>
      </c>
      <c r="AS1222">
        <v>0</v>
      </c>
      <c r="AT1222" t="s">
        <v>88</v>
      </c>
      <c r="AU1222" t="s">
        <v>88</v>
      </c>
      <c r="AV1222" t="s">
        <v>88</v>
      </c>
      <c r="AW1222" t="s">
        <v>88</v>
      </c>
      <c r="AX1222" t="s">
        <v>88</v>
      </c>
      <c r="AY1222" t="s">
        <v>88</v>
      </c>
      <c r="AZ1222" t="s">
        <v>88</v>
      </c>
      <c r="BA1222" t="s">
        <v>88</v>
      </c>
      <c r="BB1222" t="s">
        <v>88</v>
      </c>
      <c r="BC1222" t="s">
        <v>88</v>
      </c>
      <c r="BD1222" t="s">
        <v>88</v>
      </c>
      <c r="BE1222" t="s">
        <v>88</v>
      </c>
    </row>
    <row r="1223" spans="1:57">
      <c r="A1223" t="s">
        <v>2628</v>
      </c>
      <c r="B1223" t="s">
        <v>80</v>
      </c>
      <c r="C1223" t="s">
        <v>2511</v>
      </c>
      <c r="D1223" t="s">
        <v>82</v>
      </c>
      <c r="E1223" s="2" t="str">
        <f>HYPERLINK("capsilon://?command=openfolder&amp;siteaddress=FAM.docvelocity-na8.net&amp;folderid=FX11F3A40A-0FB4-955D-3231-892B409345C6","FX21115546")</f>
        <v>FX21115546</v>
      </c>
      <c r="F1223" t="s">
        <v>19</v>
      </c>
      <c r="G1223" t="s">
        <v>19</v>
      </c>
      <c r="H1223" t="s">
        <v>83</v>
      </c>
      <c r="I1223" t="s">
        <v>2512</v>
      </c>
      <c r="J1223">
        <v>233</v>
      </c>
      <c r="K1223" t="s">
        <v>85</v>
      </c>
      <c r="L1223" t="s">
        <v>86</v>
      </c>
      <c r="M1223" t="s">
        <v>87</v>
      </c>
      <c r="N1223">
        <v>2</v>
      </c>
      <c r="O1223" s="1">
        <v>44512.51972222222</v>
      </c>
      <c r="P1223" s="1">
        <v>44512.557939814818</v>
      </c>
      <c r="Q1223">
        <v>1956</v>
      </c>
      <c r="R1223">
        <v>1346</v>
      </c>
      <c r="S1223" t="b">
        <v>0</v>
      </c>
      <c r="T1223" t="s">
        <v>88</v>
      </c>
      <c r="U1223" t="b">
        <v>1</v>
      </c>
      <c r="V1223" t="s">
        <v>393</v>
      </c>
      <c r="W1223" s="1">
        <v>44512.526585648149</v>
      </c>
      <c r="X1223">
        <v>492</v>
      </c>
      <c r="Y1223">
        <v>213</v>
      </c>
      <c r="Z1223">
        <v>0</v>
      </c>
      <c r="AA1223">
        <v>213</v>
      </c>
      <c r="AB1223">
        <v>0</v>
      </c>
      <c r="AC1223">
        <v>15</v>
      </c>
      <c r="AD1223">
        <v>20</v>
      </c>
      <c r="AE1223">
        <v>0</v>
      </c>
      <c r="AF1223">
        <v>0</v>
      </c>
      <c r="AG1223">
        <v>0</v>
      </c>
      <c r="AH1223" t="s">
        <v>106</v>
      </c>
      <c r="AI1223" s="1">
        <v>44512.557939814818</v>
      </c>
      <c r="AJ1223">
        <v>854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20</v>
      </c>
      <c r="AQ1223">
        <v>0</v>
      </c>
      <c r="AR1223">
        <v>0</v>
      </c>
      <c r="AS1223">
        <v>0</v>
      </c>
      <c r="AT1223" t="s">
        <v>88</v>
      </c>
      <c r="AU1223" t="s">
        <v>88</v>
      </c>
      <c r="AV1223" t="s">
        <v>88</v>
      </c>
      <c r="AW1223" t="s">
        <v>88</v>
      </c>
      <c r="AX1223" t="s">
        <v>88</v>
      </c>
      <c r="AY1223" t="s">
        <v>88</v>
      </c>
      <c r="AZ1223" t="s">
        <v>88</v>
      </c>
      <c r="BA1223" t="s">
        <v>88</v>
      </c>
      <c r="BB1223" t="s">
        <v>88</v>
      </c>
      <c r="BC1223" t="s">
        <v>88</v>
      </c>
      <c r="BD1223" t="s">
        <v>88</v>
      </c>
      <c r="BE1223" t="s">
        <v>88</v>
      </c>
    </row>
    <row r="1224" spans="1:57">
      <c r="A1224" t="s">
        <v>2629</v>
      </c>
      <c r="B1224" t="s">
        <v>80</v>
      </c>
      <c r="C1224" t="s">
        <v>1981</v>
      </c>
      <c r="D1224" t="s">
        <v>82</v>
      </c>
      <c r="E1224" s="2" t="str">
        <f>HYPERLINK("capsilon://?command=openfolder&amp;siteaddress=FAM.docvelocity-na8.net&amp;folderid=FXDA6A875F-6536-841D-0B55-A75F7F2CDED1","FX211013548")</f>
        <v>FX211013548</v>
      </c>
      <c r="F1224" t="s">
        <v>19</v>
      </c>
      <c r="G1224" t="s">
        <v>19</v>
      </c>
      <c r="H1224" t="s">
        <v>83</v>
      </c>
      <c r="I1224" t="s">
        <v>1982</v>
      </c>
      <c r="J1224">
        <v>568</v>
      </c>
      <c r="K1224" t="s">
        <v>85</v>
      </c>
      <c r="L1224" t="s">
        <v>86</v>
      </c>
      <c r="M1224" t="s">
        <v>87</v>
      </c>
      <c r="N1224">
        <v>2</v>
      </c>
      <c r="O1224" s="1">
        <v>44501.434340277781</v>
      </c>
      <c r="P1224" s="1">
        <v>44501.579039351855</v>
      </c>
      <c r="Q1224">
        <v>2367</v>
      </c>
      <c r="R1224">
        <v>10135</v>
      </c>
      <c r="S1224" t="b">
        <v>0</v>
      </c>
      <c r="T1224" t="s">
        <v>88</v>
      </c>
      <c r="U1224" t="b">
        <v>1</v>
      </c>
      <c r="V1224" t="s">
        <v>98</v>
      </c>
      <c r="W1224" s="1">
        <v>44501.540763888886</v>
      </c>
      <c r="X1224">
        <v>7707</v>
      </c>
      <c r="Y1224">
        <v>744</v>
      </c>
      <c r="Z1224">
        <v>0</v>
      </c>
      <c r="AA1224">
        <v>744</v>
      </c>
      <c r="AB1224">
        <v>0</v>
      </c>
      <c r="AC1224">
        <v>575</v>
      </c>
      <c r="AD1224">
        <v>-176</v>
      </c>
      <c r="AE1224">
        <v>0</v>
      </c>
      <c r="AF1224">
        <v>0</v>
      </c>
      <c r="AG1224">
        <v>0</v>
      </c>
      <c r="AH1224" t="s">
        <v>106</v>
      </c>
      <c r="AI1224" s="1">
        <v>44501.579039351855</v>
      </c>
      <c r="AJ1224">
        <v>2252</v>
      </c>
      <c r="AK1224">
        <v>8</v>
      </c>
      <c r="AL1224">
        <v>0</v>
      </c>
      <c r="AM1224">
        <v>8</v>
      </c>
      <c r="AN1224">
        <v>0</v>
      </c>
      <c r="AO1224">
        <v>8</v>
      </c>
      <c r="AP1224">
        <v>-184</v>
      </c>
      <c r="AQ1224">
        <v>0</v>
      </c>
      <c r="AR1224">
        <v>0</v>
      </c>
      <c r="AS1224">
        <v>0</v>
      </c>
      <c r="AT1224" t="s">
        <v>88</v>
      </c>
      <c r="AU1224" t="s">
        <v>88</v>
      </c>
      <c r="AV1224" t="s">
        <v>88</v>
      </c>
      <c r="AW1224" t="s">
        <v>88</v>
      </c>
      <c r="AX1224" t="s">
        <v>88</v>
      </c>
      <c r="AY1224" t="s">
        <v>88</v>
      </c>
      <c r="AZ1224" t="s">
        <v>88</v>
      </c>
      <c r="BA1224" t="s">
        <v>88</v>
      </c>
      <c r="BB1224" t="s">
        <v>88</v>
      </c>
      <c r="BC1224" t="s">
        <v>88</v>
      </c>
      <c r="BD1224" t="s">
        <v>88</v>
      </c>
      <c r="BE1224" t="s">
        <v>88</v>
      </c>
    </row>
    <row r="1225" spans="1:57">
      <c r="A1225" t="s">
        <v>2630</v>
      </c>
      <c r="B1225" t="s">
        <v>80</v>
      </c>
      <c r="C1225" t="s">
        <v>2631</v>
      </c>
      <c r="D1225" t="s">
        <v>82</v>
      </c>
      <c r="E1225" s="2" t="str">
        <f>HYPERLINK("capsilon://?command=openfolder&amp;siteaddress=FAM.docvelocity-na8.net&amp;folderid=FXE098A8C3-FECB-C38E-71E1-07B40D6810F3","FX21115153")</f>
        <v>FX21115153</v>
      </c>
      <c r="F1225" t="s">
        <v>19</v>
      </c>
      <c r="G1225" t="s">
        <v>19</v>
      </c>
      <c r="H1225" t="s">
        <v>83</v>
      </c>
      <c r="I1225" t="s">
        <v>2632</v>
      </c>
      <c r="J1225">
        <v>48</v>
      </c>
      <c r="K1225" t="s">
        <v>85</v>
      </c>
      <c r="L1225" t="s">
        <v>86</v>
      </c>
      <c r="M1225" t="s">
        <v>87</v>
      </c>
      <c r="N1225">
        <v>2</v>
      </c>
      <c r="O1225" s="1">
        <v>44512.520590277774</v>
      </c>
      <c r="P1225" s="1">
        <v>44512.817673611113</v>
      </c>
      <c r="Q1225">
        <v>25269</v>
      </c>
      <c r="R1225">
        <v>399</v>
      </c>
      <c r="S1225" t="b">
        <v>0</v>
      </c>
      <c r="T1225" t="s">
        <v>88</v>
      </c>
      <c r="U1225" t="b">
        <v>0</v>
      </c>
      <c r="V1225" t="s">
        <v>123</v>
      </c>
      <c r="W1225" s="1">
        <v>44512.527905092589</v>
      </c>
      <c r="X1225">
        <v>123</v>
      </c>
      <c r="Y1225">
        <v>43</v>
      </c>
      <c r="Z1225">
        <v>0</v>
      </c>
      <c r="AA1225">
        <v>43</v>
      </c>
      <c r="AB1225">
        <v>0</v>
      </c>
      <c r="AC1225">
        <v>6</v>
      </c>
      <c r="AD1225">
        <v>5</v>
      </c>
      <c r="AE1225">
        <v>0</v>
      </c>
      <c r="AF1225">
        <v>0</v>
      </c>
      <c r="AG1225">
        <v>0</v>
      </c>
      <c r="AH1225" t="s">
        <v>106</v>
      </c>
      <c r="AI1225" s="1">
        <v>44512.817673611113</v>
      </c>
      <c r="AJ1225">
        <v>276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5</v>
      </c>
      <c r="AQ1225">
        <v>0</v>
      </c>
      <c r="AR1225">
        <v>0</v>
      </c>
      <c r="AS1225">
        <v>0</v>
      </c>
      <c r="AT1225" t="s">
        <v>88</v>
      </c>
      <c r="AU1225" t="s">
        <v>88</v>
      </c>
      <c r="AV1225" t="s">
        <v>88</v>
      </c>
      <c r="AW1225" t="s">
        <v>88</v>
      </c>
      <c r="AX1225" t="s">
        <v>88</v>
      </c>
      <c r="AY1225" t="s">
        <v>88</v>
      </c>
      <c r="AZ1225" t="s">
        <v>88</v>
      </c>
      <c r="BA1225" t="s">
        <v>88</v>
      </c>
      <c r="BB1225" t="s">
        <v>88</v>
      </c>
      <c r="BC1225" t="s">
        <v>88</v>
      </c>
      <c r="BD1225" t="s">
        <v>88</v>
      </c>
      <c r="BE1225" t="s">
        <v>88</v>
      </c>
    </row>
    <row r="1226" spans="1:57">
      <c r="A1226" t="s">
        <v>2633</v>
      </c>
      <c r="B1226" t="s">
        <v>80</v>
      </c>
      <c r="C1226" t="s">
        <v>2518</v>
      </c>
      <c r="D1226" t="s">
        <v>82</v>
      </c>
      <c r="E1226" s="2" t="str">
        <f>HYPERLINK("capsilon://?command=openfolder&amp;siteaddress=FAM.docvelocity-na8.net&amp;folderid=FX0635C1E3-85A8-C986-E65C-775134FB35B4","FX21114014")</f>
        <v>FX21114014</v>
      </c>
      <c r="F1226" t="s">
        <v>19</v>
      </c>
      <c r="G1226" t="s">
        <v>19</v>
      </c>
      <c r="H1226" t="s">
        <v>83</v>
      </c>
      <c r="I1226" t="s">
        <v>2519</v>
      </c>
      <c r="J1226">
        <v>92</v>
      </c>
      <c r="K1226" t="s">
        <v>85</v>
      </c>
      <c r="L1226" t="s">
        <v>86</v>
      </c>
      <c r="M1226" t="s">
        <v>87</v>
      </c>
      <c r="N1226">
        <v>2</v>
      </c>
      <c r="O1226" s="1">
        <v>44512.522187499999</v>
      </c>
      <c r="P1226" s="1">
        <v>44512.559444444443</v>
      </c>
      <c r="Q1226">
        <v>2722</v>
      </c>
      <c r="R1226">
        <v>497</v>
      </c>
      <c r="S1226" t="b">
        <v>0</v>
      </c>
      <c r="T1226" t="s">
        <v>88</v>
      </c>
      <c r="U1226" t="b">
        <v>1</v>
      </c>
      <c r="V1226" t="s">
        <v>1625</v>
      </c>
      <c r="W1226" s="1">
        <v>44512.526516203703</v>
      </c>
      <c r="X1226">
        <v>136</v>
      </c>
      <c r="Y1226">
        <v>76</v>
      </c>
      <c r="Z1226">
        <v>0</v>
      </c>
      <c r="AA1226">
        <v>76</v>
      </c>
      <c r="AB1226">
        <v>0</v>
      </c>
      <c r="AC1226">
        <v>0</v>
      </c>
      <c r="AD1226">
        <v>16</v>
      </c>
      <c r="AE1226">
        <v>0</v>
      </c>
      <c r="AF1226">
        <v>0</v>
      </c>
      <c r="AG1226">
        <v>0</v>
      </c>
      <c r="AH1226" t="s">
        <v>118</v>
      </c>
      <c r="AI1226" s="1">
        <v>44512.559444444443</v>
      </c>
      <c r="AJ1226">
        <v>315</v>
      </c>
      <c r="AK1226">
        <v>1</v>
      </c>
      <c r="AL1226">
        <v>0</v>
      </c>
      <c r="AM1226">
        <v>1</v>
      </c>
      <c r="AN1226">
        <v>0</v>
      </c>
      <c r="AO1226">
        <v>1</v>
      </c>
      <c r="AP1226">
        <v>15</v>
      </c>
      <c r="AQ1226">
        <v>0</v>
      </c>
      <c r="AR1226">
        <v>0</v>
      </c>
      <c r="AS1226">
        <v>0</v>
      </c>
      <c r="AT1226" t="s">
        <v>88</v>
      </c>
      <c r="AU1226" t="s">
        <v>88</v>
      </c>
      <c r="AV1226" t="s">
        <v>88</v>
      </c>
      <c r="AW1226" t="s">
        <v>88</v>
      </c>
      <c r="AX1226" t="s">
        <v>88</v>
      </c>
      <c r="AY1226" t="s">
        <v>88</v>
      </c>
      <c r="AZ1226" t="s">
        <v>88</v>
      </c>
      <c r="BA1226" t="s">
        <v>88</v>
      </c>
      <c r="BB1226" t="s">
        <v>88</v>
      </c>
      <c r="BC1226" t="s">
        <v>88</v>
      </c>
      <c r="BD1226" t="s">
        <v>88</v>
      </c>
      <c r="BE1226" t="s">
        <v>88</v>
      </c>
    </row>
    <row r="1227" spans="1:57">
      <c r="A1227" t="s">
        <v>2634</v>
      </c>
      <c r="B1227" t="s">
        <v>80</v>
      </c>
      <c r="C1227" t="s">
        <v>2518</v>
      </c>
      <c r="D1227" t="s">
        <v>82</v>
      </c>
      <c r="E1227" s="2" t="str">
        <f>HYPERLINK("capsilon://?command=openfolder&amp;siteaddress=FAM.docvelocity-na8.net&amp;folderid=FX0635C1E3-85A8-C986-E65C-775134FB35B4","FX21114014")</f>
        <v>FX21114014</v>
      </c>
      <c r="F1227" t="s">
        <v>19</v>
      </c>
      <c r="G1227" t="s">
        <v>19</v>
      </c>
      <c r="H1227" t="s">
        <v>83</v>
      </c>
      <c r="I1227" t="s">
        <v>2521</v>
      </c>
      <c r="J1227">
        <v>56</v>
      </c>
      <c r="K1227" t="s">
        <v>85</v>
      </c>
      <c r="L1227" t="s">
        <v>86</v>
      </c>
      <c r="M1227" t="s">
        <v>87</v>
      </c>
      <c r="N1227">
        <v>2</v>
      </c>
      <c r="O1227" s="1">
        <v>44512.523611111108</v>
      </c>
      <c r="P1227" s="1">
        <v>44512.561562499999</v>
      </c>
      <c r="Q1227">
        <v>2765</v>
      </c>
      <c r="R1227">
        <v>514</v>
      </c>
      <c r="S1227" t="b">
        <v>0</v>
      </c>
      <c r="T1227" t="s">
        <v>88</v>
      </c>
      <c r="U1227" t="b">
        <v>1</v>
      </c>
      <c r="V1227" t="s">
        <v>218</v>
      </c>
      <c r="W1227" s="1">
        <v>44512.527557870373</v>
      </c>
      <c r="X1227">
        <v>201</v>
      </c>
      <c r="Y1227">
        <v>42</v>
      </c>
      <c r="Z1227">
        <v>0</v>
      </c>
      <c r="AA1227">
        <v>42</v>
      </c>
      <c r="AB1227">
        <v>0</v>
      </c>
      <c r="AC1227">
        <v>2</v>
      </c>
      <c r="AD1227">
        <v>14</v>
      </c>
      <c r="AE1227">
        <v>0</v>
      </c>
      <c r="AF1227">
        <v>0</v>
      </c>
      <c r="AG1227">
        <v>0</v>
      </c>
      <c r="AH1227" t="s">
        <v>106</v>
      </c>
      <c r="AI1227" s="1">
        <v>44512.561562499999</v>
      </c>
      <c r="AJ1227">
        <v>313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14</v>
      </c>
      <c r="AQ1227">
        <v>0</v>
      </c>
      <c r="AR1227">
        <v>0</v>
      </c>
      <c r="AS1227">
        <v>0</v>
      </c>
      <c r="AT1227" t="s">
        <v>88</v>
      </c>
      <c r="AU1227" t="s">
        <v>88</v>
      </c>
      <c r="AV1227" t="s">
        <v>88</v>
      </c>
      <c r="AW1227" t="s">
        <v>88</v>
      </c>
      <c r="AX1227" t="s">
        <v>88</v>
      </c>
      <c r="AY1227" t="s">
        <v>88</v>
      </c>
      <c r="AZ1227" t="s">
        <v>88</v>
      </c>
      <c r="BA1227" t="s">
        <v>88</v>
      </c>
      <c r="BB1227" t="s">
        <v>88</v>
      </c>
      <c r="BC1227" t="s">
        <v>88</v>
      </c>
      <c r="BD1227" t="s">
        <v>88</v>
      </c>
      <c r="BE1227" t="s">
        <v>88</v>
      </c>
    </row>
    <row r="1228" spans="1:57">
      <c r="A1228" t="s">
        <v>2635</v>
      </c>
      <c r="B1228" t="s">
        <v>80</v>
      </c>
      <c r="C1228" t="s">
        <v>2496</v>
      </c>
      <c r="D1228" t="s">
        <v>82</v>
      </c>
      <c r="E1228" s="2" t="str">
        <f>HYPERLINK("capsilon://?command=openfolder&amp;siteaddress=FAM.docvelocity-na8.net&amp;folderid=FX2CDAB376-14E9-C962-0631-28725A617D9A","FX21115169")</f>
        <v>FX21115169</v>
      </c>
      <c r="F1228" t="s">
        <v>19</v>
      </c>
      <c r="G1228" t="s">
        <v>19</v>
      </c>
      <c r="H1228" t="s">
        <v>83</v>
      </c>
      <c r="I1228" t="s">
        <v>2636</v>
      </c>
      <c r="J1228">
        <v>66</v>
      </c>
      <c r="K1228" t="s">
        <v>85</v>
      </c>
      <c r="L1228" t="s">
        <v>86</v>
      </c>
      <c r="M1228" t="s">
        <v>82</v>
      </c>
      <c r="N1228">
        <v>2</v>
      </c>
      <c r="O1228" s="1">
        <v>44512.523946759262</v>
      </c>
      <c r="P1228" s="1">
        <v>44512.534988425927</v>
      </c>
      <c r="Q1228">
        <v>734</v>
      </c>
      <c r="R1228">
        <v>220</v>
      </c>
      <c r="S1228" t="b">
        <v>0</v>
      </c>
      <c r="T1228" t="s">
        <v>2614</v>
      </c>
      <c r="U1228" t="b">
        <v>0</v>
      </c>
      <c r="V1228" t="s">
        <v>1625</v>
      </c>
      <c r="W1228" s="1">
        <v>44512.529004629629</v>
      </c>
      <c r="X1228">
        <v>215</v>
      </c>
      <c r="Y1228">
        <v>52</v>
      </c>
      <c r="Z1228">
        <v>0</v>
      </c>
      <c r="AA1228">
        <v>52</v>
      </c>
      <c r="AB1228">
        <v>0</v>
      </c>
      <c r="AC1228">
        <v>33</v>
      </c>
      <c r="AD1228">
        <v>14</v>
      </c>
      <c r="AE1228">
        <v>0</v>
      </c>
      <c r="AF1228">
        <v>0</v>
      </c>
      <c r="AG1228">
        <v>0</v>
      </c>
      <c r="AH1228" t="s">
        <v>2614</v>
      </c>
      <c r="AI1228" s="1">
        <v>44512.534988425927</v>
      </c>
      <c r="AJ1228">
        <v>5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14</v>
      </c>
      <c r="AQ1228">
        <v>0</v>
      </c>
      <c r="AR1228">
        <v>0</v>
      </c>
      <c r="AS1228">
        <v>0</v>
      </c>
      <c r="AT1228" t="s">
        <v>88</v>
      </c>
      <c r="AU1228" t="s">
        <v>88</v>
      </c>
      <c r="AV1228" t="s">
        <v>88</v>
      </c>
      <c r="AW1228" t="s">
        <v>88</v>
      </c>
      <c r="AX1228" t="s">
        <v>88</v>
      </c>
      <c r="AY1228" t="s">
        <v>88</v>
      </c>
      <c r="AZ1228" t="s">
        <v>88</v>
      </c>
      <c r="BA1228" t="s">
        <v>88</v>
      </c>
      <c r="BB1228" t="s">
        <v>88</v>
      </c>
      <c r="BC1228" t="s">
        <v>88</v>
      </c>
      <c r="BD1228" t="s">
        <v>88</v>
      </c>
      <c r="BE1228" t="s">
        <v>88</v>
      </c>
    </row>
    <row r="1229" spans="1:57">
      <c r="A1229" t="s">
        <v>2637</v>
      </c>
      <c r="B1229" t="s">
        <v>80</v>
      </c>
      <c r="C1229" t="s">
        <v>2523</v>
      </c>
      <c r="D1229" t="s">
        <v>82</v>
      </c>
      <c r="E1229" s="2" t="str">
        <f>HYPERLINK("capsilon://?command=openfolder&amp;siteaddress=FAM.docvelocity-na8.net&amp;folderid=FXF4A23C97-5B3F-D758-463E-7A5AFCD692F1","FX21115362")</f>
        <v>FX21115362</v>
      </c>
      <c r="F1229" t="s">
        <v>19</v>
      </c>
      <c r="G1229" t="s">
        <v>19</v>
      </c>
      <c r="H1229" t="s">
        <v>83</v>
      </c>
      <c r="I1229" t="s">
        <v>2524</v>
      </c>
      <c r="J1229">
        <v>244</v>
      </c>
      <c r="K1229" t="s">
        <v>85</v>
      </c>
      <c r="L1229" t="s">
        <v>86</v>
      </c>
      <c r="M1229" t="s">
        <v>87</v>
      </c>
      <c r="N1229">
        <v>2</v>
      </c>
      <c r="O1229" s="1">
        <v>44512.529733796298</v>
      </c>
      <c r="P1229" s="1">
        <v>44512.56621527778</v>
      </c>
      <c r="Q1229">
        <v>2219</v>
      </c>
      <c r="R1229">
        <v>933</v>
      </c>
      <c r="S1229" t="b">
        <v>0</v>
      </c>
      <c r="T1229" t="s">
        <v>88</v>
      </c>
      <c r="U1229" t="b">
        <v>1</v>
      </c>
      <c r="V1229" t="s">
        <v>1625</v>
      </c>
      <c r="W1229" s="1">
        <v>44512.53429398148</v>
      </c>
      <c r="X1229">
        <v>348</v>
      </c>
      <c r="Y1229">
        <v>176</v>
      </c>
      <c r="Z1229">
        <v>0</v>
      </c>
      <c r="AA1229">
        <v>176</v>
      </c>
      <c r="AB1229">
        <v>0</v>
      </c>
      <c r="AC1229">
        <v>11</v>
      </c>
      <c r="AD1229">
        <v>68</v>
      </c>
      <c r="AE1229">
        <v>0</v>
      </c>
      <c r="AF1229">
        <v>0</v>
      </c>
      <c r="AG1229">
        <v>0</v>
      </c>
      <c r="AH1229" t="s">
        <v>118</v>
      </c>
      <c r="AI1229" s="1">
        <v>44512.56621527778</v>
      </c>
      <c r="AJ1229">
        <v>585</v>
      </c>
      <c r="AK1229">
        <v>3</v>
      </c>
      <c r="AL1229">
        <v>0</v>
      </c>
      <c r="AM1229">
        <v>3</v>
      </c>
      <c r="AN1229">
        <v>0</v>
      </c>
      <c r="AO1229">
        <v>3</v>
      </c>
      <c r="AP1229">
        <v>65</v>
      </c>
      <c r="AQ1229">
        <v>0</v>
      </c>
      <c r="AR1229">
        <v>0</v>
      </c>
      <c r="AS1229">
        <v>0</v>
      </c>
      <c r="AT1229" t="s">
        <v>88</v>
      </c>
      <c r="AU1229" t="s">
        <v>88</v>
      </c>
      <c r="AV1229" t="s">
        <v>88</v>
      </c>
      <c r="AW1229" t="s">
        <v>88</v>
      </c>
      <c r="AX1229" t="s">
        <v>88</v>
      </c>
      <c r="AY1229" t="s">
        <v>88</v>
      </c>
      <c r="AZ1229" t="s">
        <v>88</v>
      </c>
      <c r="BA1229" t="s">
        <v>88</v>
      </c>
      <c r="BB1229" t="s">
        <v>88</v>
      </c>
      <c r="BC1229" t="s">
        <v>88</v>
      </c>
      <c r="BD1229" t="s">
        <v>88</v>
      </c>
      <c r="BE1229" t="s">
        <v>88</v>
      </c>
    </row>
    <row r="1230" spans="1:57">
      <c r="A1230" t="s">
        <v>2638</v>
      </c>
      <c r="B1230" t="s">
        <v>80</v>
      </c>
      <c r="C1230" t="s">
        <v>2639</v>
      </c>
      <c r="D1230" t="s">
        <v>82</v>
      </c>
      <c r="E1230" s="2" t="str">
        <f>HYPERLINK("capsilon://?command=openfolder&amp;siteaddress=FAM.docvelocity-na8.net&amp;folderid=FXEAF63D4B-E1E2-9669-B524-CDFEC860DAA3","FX21116200")</f>
        <v>FX21116200</v>
      </c>
      <c r="F1230" t="s">
        <v>19</v>
      </c>
      <c r="G1230" t="s">
        <v>19</v>
      </c>
      <c r="H1230" t="s">
        <v>83</v>
      </c>
      <c r="I1230" t="s">
        <v>2640</v>
      </c>
      <c r="J1230">
        <v>108</v>
      </c>
      <c r="K1230" t="s">
        <v>85</v>
      </c>
      <c r="L1230" t="s">
        <v>86</v>
      </c>
      <c r="M1230" t="s">
        <v>87</v>
      </c>
      <c r="N1230">
        <v>1</v>
      </c>
      <c r="O1230" s="1">
        <v>44512.530532407407</v>
      </c>
      <c r="P1230" s="1">
        <v>44512.600358796299</v>
      </c>
      <c r="Q1230">
        <v>5808</v>
      </c>
      <c r="R1230">
        <v>225</v>
      </c>
      <c r="S1230" t="b">
        <v>0</v>
      </c>
      <c r="T1230" t="s">
        <v>88</v>
      </c>
      <c r="U1230" t="b">
        <v>0</v>
      </c>
      <c r="V1230" t="s">
        <v>94</v>
      </c>
      <c r="W1230" s="1">
        <v>44512.600358796299</v>
      </c>
      <c r="X1230">
        <v>99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108</v>
      </c>
      <c r="AE1230">
        <v>96</v>
      </c>
      <c r="AF1230">
        <v>0</v>
      </c>
      <c r="AG1230">
        <v>3</v>
      </c>
      <c r="AH1230" t="s">
        <v>88</v>
      </c>
      <c r="AI1230" t="s">
        <v>88</v>
      </c>
      <c r="AJ1230" t="s">
        <v>88</v>
      </c>
      <c r="AK1230" t="s">
        <v>88</v>
      </c>
      <c r="AL1230" t="s">
        <v>88</v>
      </c>
      <c r="AM1230" t="s">
        <v>88</v>
      </c>
      <c r="AN1230" t="s">
        <v>88</v>
      </c>
      <c r="AO1230" t="s">
        <v>88</v>
      </c>
      <c r="AP1230" t="s">
        <v>88</v>
      </c>
      <c r="AQ1230" t="s">
        <v>88</v>
      </c>
      <c r="AR1230" t="s">
        <v>88</v>
      </c>
      <c r="AS1230" t="s">
        <v>88</v>
      </c>
      <c r="AT1230" t="s">
        <v>88</v>
      </c>
      <c r="AU1230" t="s">
        <v>88</v>
      </c>
      <c r="AV1230" t="s">
        <v>88</v>
      </c>
      <c r="AW1230" t="s">
        <v>88</v>
      </c>
      <c r="AX1230" t="s">
        <v>88</v>
      </c>
      <c r="AY1230" t="s">
        <v>88</v>
      </c>
      <c r="AZ1230" t="s">
        <v>88</v>
      </c>
      <c r="BA1230" t="s">
        <v>88</v>
      </c>
      <c r="BB1230" t="s">
        <v>88</v>
      </c>
      <c r="BC1230" t="s">
        <v>88</v>
      </c>
      <c r="BD1230" t="s">
        <v>88</v>
      </c>
      <c r="BE1230" t="s">
        <v>88</v>
      </c>
    </row>
    <row r="1231" spans="1:57">
      <c r="A1231" t="s">
        <v>2641</v>
      </c>
      <c r="B1231" t="s">
        <v>80</v>
      </c>
      <c r="C1231" t="s">
        <v>2642</v>
      </c>
      <c r="D1231" t="s">
        <v>82</v>
      </c>
      <c r="E1231" s="2" t="str">
        <f>HYPERLINK("capsilon://?command=openfolder&amp;siteaddress=FAM.docvelocity-na8.net&amp;folderid=FX00EF8789-DDAA-DD7F-BA1B-1729ADE33A5B","FX21113322")</f>
        <v>FX21113322</v>
      </c>
      <c r="F1231" t="s">
        <v>19</v>
      </c>
      <c r="G1231" t="s">
        <v>19</v>
      </c>
      <c r="H1231" t="s">
        <v>83</v>
      </c>
      <c r="I1231" t="s">
        <v>2643</v>
      </c>
      <c r="J1231">
        <v>320</v>
      </c>
      <c r="K1231" t="s">
        <v>85</v>
      </c>
      <c r="L1231" t="s">
        <v>86</v>
      </c>
      <c r="M1231" t="s">
        <v>87</v>
      </c>
      <c r="N1231">
        <v>1</v>
      </c>
      <c r="O1231" s="1">
        <v>44512.532488425924</v>
      </c>
      <c r="P1231" s="1">
        <v>44512.609282407408</v>
      </c>
      <c r="Q1231">
        <v>6022</v>
      </c>
      <c r="R1231">
        <v>613</v>
      </c>
      <c r="S1231" t="b">
        <v>0</v>
      </c>
      <c r="T1231" t="s">
        <v>88</v>
      </c>
      <c r="U1231" t="b">
        <v>0</v>
      </c>
      <c r="V1231" t="s">
        <v>94</v>
      </c>
      <c r="W1231" s="1">
        <v>44512.609282407408</v>
      </c>
      <c r="X1231">
        <v>279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320</v>
      </c>
      <c r="AE1231">
        <v>0</v>
      </c>
      <c r="AF1231">
        <v>0</v>
      </c>
      <c r="AG1231">
        <v>8</v>
      </c>
      <c r="AH1231" t="s">
        <v>88</v>
      </c>
      <c r="AI1231" t="s">
        <v>88</v>
      </c>
      <c r="AJ1231" t="s">
        <v>88</v>
      </c>
      <c r="AK1231" t="s">
        <v>88</v>
      </c>
      <c r="AL1231" t="s">
        <v>88</v>
      </c>
      <c r="AM1231" t="s">
        <v>88</v>
      </c>
      <c r="AN1231" t="s">
        <v>88</v>
      </c>
      <c r="AO1231" t="s">
        <v>88</v>
      </c>
      <c r="AP1231" t="s">
        <v>88</v>
      </c>
      <c r="AQ1231" t="s">
        <v>88</v>
      </c>
      <c r="AR1231" t="s">
        <v>88</v>
      </c>
      <c r="AS1231" t="s">
        <v>88</v>
      </c>
      <c r="AT1231" t="s">
        <v>88</v>
      </c>
      <c r="AU1231" t="s">
        <v>88</v>
      </c>
      <c r="AV1231" t="s">
        <v>88</v>
      </c>
      <c r="AW1231" t="s">
        <v>88</v>
      </c>
      <c r="AX1231" t="s">
        <v>88</v>
      </c>
      <c r="AY1231" t="s">
        <v>88</v>
      </c>
      <c r="AZ1231" t="s">
        <v>88</v>
      </c>
      <c r="BA1231" t="s">
        <v>88</v>
      </c>
      <c r="BB1231" t="s">
        <v>88</v>
      </c>
      <c r="BC1231" t="s">
        <v>88</v>
      </c>
      <c r="BD1231" t="s">
        <v>88</v>
      </c>
      <c r="BE1231" t="s">
        <v>88</v>
      </c>
    </row>
    <row r="1232" spans="1:57">
      <c r="A1232" t="s">
        <v>2644</v>
      </c>
      <c r="B1232" t="s">
        <v>80</v>
      </c>
      <c r="C1232" t="s">
        <v>2523</v>
      </c>
      <c r="D1232" t="s">
        <v>82</v>
      </c>
      <c r="E1232" s="2" t="str">
        <f>HYPERLINK("capsilon://?command=openfolder&amp;siteaddress=FAM.docvelocity-na8.net&amp;folderid=FXF4A23C97-5B3F-D758-463E-7A5AFCD692F1","FX21115362")</f>
        <v>FX21115362</v>
      </c>
      <c r="F1232" t="s">
        <v>19</v>
      </c>
      <c r="G1232" t="s">
        <v>19</v>
      </c>
      <c r="H1232" t="s">
        <v>83</v>
      </c>
      <c r="I1232" t="s">
        <v>2526</v>
      </c>
      <c r="J1232">
        <v>84</v>
      </c>
      <c r="K1232" t="s">
        <v>85</v>
      </c>
      <c r="L1232" t="s">
        <v>86</v>
      </c>
      <c r="M1232" t="s">
        <v>87</v>
      </c>
      <c r="N1232">
        <v>2</v>
      </c>
      <c r="O1232" s="1">
        <v>44512.533032407409</v>
      </c>
      <c r="P1232" s="1">
        <v>44512.565023148149</v>
      </c>
      <c r="Q1232">
        <v>2098</v>
      </c>
      <c r="R1232">
        <v>666</v>
      </c>
      <c r="S1232" t="b">
        <v>0</v>
      </c>
      <c r="T1232" t="s">
        <v>88</v>
      </c>
      <c r="U1232" t="b">
        <v>1</v>
      </c>
      <c r="V1232" t="s">
        <v>123</v>
      </c>
      <c r="W1232" s="1">
        <v>44512.537453703706</v>
      </c>
      <c r="X1232">
        <v>368</v>
      </c>
      <c r="Y1232">
        <v>63</v>
      </c>
      <c r="Z1232">
        <v>0</v>
      </c>
      <c r="AA1232">
        <v>63</v>
      </c>
      <c r="AB1232">
        <v>0</v>
      </c>
      <c r="AC1232">
        <v>7</v>
      </c>
      <c r="AD1232">
        <v>21</v>
      </c>
      <c r="AE1232">
        <v>0</v>
      </c>
      <c r="AF1232">
        <v>0</v>
      </c>
      <c r="AG1232">
        <v>0</v>
      </c>
      <c r="AH1232" t="s">
        <v>106</v>
      </c>
      <c r="AI1232" s="1">
        <v>44512.565023148149</v>
      </c>
      <c r="AJ1232">
        <v>298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21</v>
      </c>
      <c r="AQ1232">
        <v>0</v>
      </c>
      <c r="AR1232">
        <v>0</v>
      </c>
      <c r="AS1232">
        <v>0</v>
      </c>
      <c r="AT1232" t="s">
        <v>88</v>
      </c>
      <c r="AU1232" t="s">
        <v>88</v>
      </c>
      <c r="AV1232" t="s">
        <v>88</v>
      </c>
      <c r="AW1232" t="s">
        <v>88</v>
      </c>
      <c r="AX1232" t="s">
        <v>88</v>
      </c>
      <c r="AY1232" t="s">
        <v>88</v>
      </c>
      <c r="AZ1232" t="s">
        <v>88</v>
      </c>
      <c r="BA1232" t="s">
        <v>88</v>
      </c>
      <c r="BB1232" t="s">
        <v>88</v>
      </c>
      <c r="BC1232" t="s">
        <v>88</v>
      </c>
      <c r="BD1232" t="s">
        <v>88</v>
      </c>
      <c r="BE1232" t="s">
        <v>88</v>
      </c>
    </row>
    <row r="1233" spans="1:57">
      <c r="A1233" t="s">
        <v>2645</v>
      </c>
      <c r="B1233" t="s">
        <v>80</v>
      </c>
      <c r="C1233" t="s">
        <v>2523</v>
      </c>
      <c r="D1233" t="s">
        <v>82</v>
      </c>
      <c r="E1233" s="2" t="str">
        <f>HYPERLINK("capsilon://?command=openfolder&amp;siteaddress=FAM.docvelocity-na8.net&amp;folderid=FXF4A23C97-5B3F-D758-463E-7A5AFCD692F1","FX21115362")</f>
        <v>FX21115362</v>
      </c>
      <c r="F1233" t="s">
        <v>19</v>
      </c>
      <c r="G1233" t="s">
        <v>19</v>
      </c>
      <c r="H1233" t="s">
        <v>83</v>
      </c>
      <c r="I1233" t="s">
        <v>2529</v>
      </c>
      <c r="J1233">
        <v>148</v>
      </c>
      <c r="K1233" t="s">
        <v>85</v>
      </c>
      <c r="L1233" t="s">
        <v>86</v>
      </c>
      <c r="M1233" t="s">
        <v>87</v>
      </c>
      <c r="N1233">
        <v>2</v>
      </c>
      <c r="O1233" s="1">
        <v>44512.535185185188</v>
      </c>
      <c r="P1233" s="1">
        <v>44512.586550925924</v>
      </c>
      <c r="Q1233">
        <v>1055</v>
      </c>
      <c r="R1233">
        <v>3383</v>
      </c>
      <c r="S1233" t="b">
        <v>0</v>
      </c>
      <c r="T1233" t="s">
        <v>88</v>
      </c>
      <c r="U1233" t="b">
        <v>1</v>
      </c>
      <c r="V1233" t="s">
        <v>186</v>
      </c>
      <c r="W1233" s="1">
        <v>44512.555393518516</v>
      </c>
      <c r="X1233">
        <v>1415</v>
      </c>
      <c r="Y1233">
        <v>130</v>
      </c>
      <c r="Z1233">
        <v>0</v>
      </c>
      <c r="AA1233">
        <v>130</v>
      </c>
      <c r="AB1233">
        <v>0</v>
      </c>
      <c r="AC1233">
        <v>46</v>
      </c>
      <c r="AD1233">
        <v>18</v>
      </c>
      <c r="AE1233">
        <v>0</v>
      </c>
      <c r="AF1233">
        <v>0</v>
      </c>
      <c r="AG1233">
        <v>0</v>
      </c>
      <c r="AH1233" t="s">
        <v>106</v>
      </c>
      <c r="AI1233" s="1">
        <v>44512.586550925924</v>
      </c>
      <c r="AJ1233">
        <v>1859</v>
      </c>
      <c r="AK1233">
        <v>6</v>
      </c>
      <c r="AL1233">
        <v>0</v>
      </c>
      <c r="AM1233">
        <v>6</v>
      </c>
      <c r="AN1233">
        <v>0</v>
      </c>
      <c r="AO1233">
        <v>6</v>
      </c>
      <c r="AP1233">
        <v>12</v>
      </c>
      <c r="AQ1233">
        <v>0</v>
      </c>
      <c r="AR1233">
        <v>0</v>
      </c>
      <c r="AS1233">
        <v>0</v>
      </c>
      <c r="AT1233" t="s">
        <v>88</v>
      </c>
      <c r="AU1233" t="s">
        <v>88</v>
      </c>
      <c r="AV1233" t="s">
        <v>88</v>
      </c>
      <c r="AW1233" t="s">
        <v>88</v>
      </c>
      <c r="AX1233" t="s">
        <v>88</v>
      </c>
      <c r="AY1233" t="s">
        <v>88</v>
      </c>
      <c r="AZ1233" t="s">
        <v>88</v>
      </c>
      <c r="BA1233" t="s">
        <v>88</v>
      </c>
      <c r="BB1233" t="s">
        <v>88</v>
      </c>
      <c r="BC1233" t="s">
        <v>88</v>
      </c>
      <c r="BD1233" t="s">
        <v>88</v>
      </c>
      <c r="BE1233" t="s">
        <v>88</v>
      </c>
    </row>
    <row r="1234" spans="1:57">
      <c r="A1234" t="s">
        <v>2646</v>
      </c>
      <c r="B1234" t="s">
        <v>80</v>
      </c>
      <c r="C1234" t="s">
        <v>2467</v>
      </c>
      <c r="D1234" t="s">
        <v>82</v>
      </c>
      <c r="E1234" s="2" t="str">
        <f>HYPERLINK("capsilon://?command=openfolder&amp;siteaddress=FAM.docvelocity-na8.net&amp;folderid=FXE8F3A643-8AFE-4228-04A4-75B3D1A8A34D","FX21116339")</f>
        <v>FX21116339</v>
      </c>
      <c r="F1234" t="s">
        <v>19</v>
      </c>
      <c r="G1234" t="s">
        <v>19</v>
      </c>
      <c r="H1234" t="s">
        <v>83</v>
      </c>
      <c r="I1234" t="s">
        <v>2647</v>
      </c>
      <c r="J1234">
        <v>151</v>
      </c>
      <c r="K1234" t="s">
        <v>85</v>
      </c>
      <c r="L1234" t="s">
        <v>86</v>
      </c>
      <c r="M1234" t="s">
        <v>87</v>
      </c>
      <c r="N1234">
        <v>1</v>
      </c>
      <c r="O1234" s="1">
        <v>44512.536585648151</v>
      </c>
      <c r="P1234" s="1">
        <v>44512.606041666666</v>
      </c>
      <c r="Q1234">
        <v>5659</v>
      </c>
      <c r="R1234">
        <v>342</v>
      </c>
      <c r="S1234" t="b">
        <v>0</v>
      </c>
      <c r="T1234" t="s">
        <v>88</v>
      </c>
      <c r="U1234" t="b">
        <v>0</v>
      </c>
      <c r="V1234" t="s">
        <v>94</v>
      </c>
      <c r="W1234" s="1">
        <v>44512.606041666666</v>
      </c>
      <c r="X1234">
        <v>253</v>
      </c>
      <c r="Y1234">
        <v>8</v>
      </c>
      <c r="Z1234">
        <v>0</v>
      </c>
      <c r="AA1234">
        <v>8</v>
      </c>
      <c r="AB1234">
        <v>0</v>
      </c>
      <c r="AC1234">
        <v>0</v>
      </c>
      <c r="AD1234">
        <v>143</v>
      </c>
      <c r="AE1234">
        <v>146</v>
      </c>
      <c r="AF1234">
        <v>0</v>
      </c>
      <c r="AG1234">
        <v>4</v>
      </c>
      <c r="AH1234" t="s">
        <v>88</v>
      </c>
      <c r="AI1234" t="s">
        <v>88</v>
      </c>
      <c r="AJ1234" t="s">
        <v>88</v>
      </c>
      <c r="AK1234" t="s">
        <v>88</v>
      </c>
      <c r="AL1234" t="s">
        <v>88</v>
      </c>
      <c r="AM1234" t="s">
        <v>88</v>
      </c>
      <c r="AN1234" t="s">
        <v>88</v>
      </c>
      <c r="AO1234" t="s">
        <v>88</v>
      </c>
      <c r="AP1234" t="s">
        <v>88</v>
      </c>
      <c r="AQ1234" t="s">
        <v>88</v>
      </c>
      <c r="AR1234" t="s">
        <v>88</v>
      </c>
      <c r="AS1234" t="s">
        <v>88</v>
      </c>
      <c r="AT1234" t="s">
        <v>88</v>
      </c>
      <c r="AU1234" t="s">
        <v>88</v>
      </c>
      <c r="AV1234" t="s">
        <v>88</v>
      </c>
      <c r="AW1234" t="s">
        <v>88</v>
      </c>
      <c r="AX1234" t="s">
        <v>88</v>
      </c>
      <c r="AY1234" t="s">
        <v>88</v>
      </c>
      <c r="AZ1234" t="s">
        <v>88</v>
      </c>
      <c r="BA1234" t="s">
        <v>88</v>
      </c>
      <c r="BB1234" t="s">
        <v>88</v>
      </c>
      <c r="BC1234" t="s">
        <v>88</v>
      </c>
      <c r="BD1234" t="s">
        <v>88</v>
      </c>
      <c r="BE1234" t="s">
        <v>88</v>
      </c>
    </row>
    <row r="1235" spans="1:57">
      <c r="A1235" t="s">
        <v>2648</v>
      </c>
      <c r="B1235" t="s">
        <v>80</v>
      </c>
      <c r="C1235" t="s">
        <v>2523</v>
      </c>
      <c r="D1235" t="s">
        <v>82</v>
      </c>
      <c r="E1235" s="2" t="str">
        <f>HYPERLINK("capsilon://?command=openfolder&amp;siteaddress=FAM.docvelocity-na8.net&amp;folderid=FXF4A23C97-5B3F-D758-463E-7A5AFCD692F1","FX21115362")</f>
        <v>FX21115362</v>
      </c>
      <c r="F1235" t="s">
        <v>19</v>
      </c>
      <c r="G1235" t="s">
        <v>19</v>
      </c>
      <c r="H1235" t="s">
        <v>83</v>
      </c>
      <c r="I1235" t="s">
        <v>2531</v>
      </c>
      <c r="J1235">
        <v>260</v>
      </c>
      <c r="K1235" t="s">
        <v>85</v>
      </c>
      <c r="L1235" t="s">
        <v>86</v>
      </c>
      <c r="M1235" t="s">
        <v>87</v>
      </c>
      <c r="N1235">
        <v>2</v>
      </c>
      <c r="O1235" s="1">
        <v>44512.540219907409</v>
      </c>
      <c r="P1235" s="1">
        <v>44512.598912037036</v>
      </c>
      <c r="Q1235">
        <v>3580</v>
      </c>
      <c r="R1235">
        <v>1491</v>
      </c>
      <c r="S1235" t="b">
        <v>0</v>
      </c>
      <c r="T1235" t="s">
        <v>88</v>
      </c>
      <c r="U1235" t="b">
        <v>1</v>
      </c>
      <c r="V1235" t="s">
        <v>1625</v>
      </c>
      <c r="W1235" s="1">
        <v>44512.545555555553</v>
      </c>
      <c r="X1235">
        <v>401</v>
      </c>
      <c r="Y1235">
        <v>220</v>
      </c>
      <c r="Z1235">
        <v>0</v>
      </c>
      <c r="AA1235">
        <v>220</v>
      </c>
      <c r="AB1235">
        <v>0</v>
      </c>
      <c r="AC1235">
        <v>17</v>
      </c>
      <c r="AD1235">
        <v>40</v>
      </c>
      <c r="AE1235">
        <v>0</v>
      </c>
      <c r="AF1235">
        <v>0</v>
      </c>
      <c r="AG1235">
        <v>0</v>
      </c>
      <c r="AH1235" t="s">
        <v>106</v>
      </c>
      <c r="AI1235" s="1">
        <v>44512.598912037036</v>
      </c>
      <c r="AJ1235">
        <v>1068</v>
      </c>
      <c r="AK1235">
        <v>8</v>
      </c>
      <c r="AL1235">
        <v>0</v>
      </c>
      <c r="AM1235">
        <v>8</v>
      </c>
      <c r="AN1235">
        <v>0</v>
      </c>
      <c r="AO1235">
        <v>8</v>
      </c>
      <c r="AP1235">
        <v>32</v>
      </c>
      <c r="AQ1235">
        <v>0</v>
      </c>
      <c r="AR1235">
        <v>0</v>
      </c>
      <c r="AS1235">
        <v>0</v>
      </c>
      <c r="AT1235" t="s">
        <v>88</v>
      </c>
      <c r="AU1235" t="s">
        <v>88</v>
      </c>
      <c r="AV1235" t="s">
        <v>88</v>
      </c>
      <c r="AW1235" t="s">
        <v>88</v>
      </c>
      <c r="AX1235" t="s">
        <v>88</v>
      </c>
      <c r="AY1235" t="s">
        <v>88</v>
      </c>
      <c r="AZ1235" t="s">
        <v>88</v>
      </c>
      <c r="BA1235" t="s">
        <v>88</v>
      </c>
      <c r="BB1235" t="s">
        <v>88</v>
      </c>
      <c r="BC1235" t="s">
        <v>88</v>
      </c>
      <c r="BD1235" t="s">
        <v>88</v>
      </c>
      <c r="BE1235" t="s">
        <v>88</v>
      </c>
    </row>
    <row r="1236" spans="1:57">
      <c r="A1236" t="s">
        <v>2649</v>
      </c>
      <c r="B1236" t="s">
        <v>80</v>
      </c>
      <c r="C1236" t="s">
        <v>2523</v>
      </c>
      <c r="D1236" t="s">
        <v>82</v>
      </c>
      <c r="E1236" s="2" t="str">
        <f>HYPERLINK("capsilon://?command=openfolder&amp;siteaddress=FAM.docvelocity-na8.net&amp;folderid=FXF4A23C97-5B3F-D758-463E-7A5AFCD692F1","FX21115362")</f>
        <v>FX21115362</v>
      </c>
      <c r="F1236" t="s">
        <v>19</v>
      </c>
      <c r="G1236" t="s">
        <v>19</v>
      </c>
      <c r="H1236" t="s">
        <v>83</v>
      </c>
      <c r="I1236" t="s">
        <v>2534</v>
      </c>
      <c r="J1236">
        <v>260</v>
      </c>
      <c r="K1236" t="s">
        <v>85</v>
      </c>
      <c r="L1236" t="s">
        <v>86</v>
      </c>
      <c r="M1236" t="s">
        <v>87</v>
      </c>
      <c r="N1236">
        <v>2</v>
      </c>
      <c r="O1236" s="1">
        <v>44512.543449074074</v>
      </c>
      <c r="P1236" s="1">
        <v>44512.600439814814</v>
      </c>
      <c r="Q1236">
        <v>3166</v>
      </c>
      <c r="R1236">
        <v>1758</v>
      </c>
      <c r="S1236" t="b">
        <v>0</v>
      </c>
      <c r="T1236" t="s">
        <v>88</v>
      </c>
      <c r="U1236" t="b">
        <v>1</v>
      </c>
      <c r="V1236" t="s">
        <v>393</v>
      </c>
      <c r="W1236" s="1">
        <v>44512.550821759258</v>
      </c>
      <c r="X1236">
        <v>634</v>
      </c>
      <c r="Y1236">
        <v>220</v>
      </c>
      <c r="Z1236">
        <v>0</v>
      </c>
      <c r="AA1236">
        <v>220</v>
      </c>
      <c r="AB1236">
        <v>0</v>
      </c>
      <c r="AC1236">
        <v>17</v>
      </c>
      <c r="AD1236">
        <v>40</v>
      </c>
      <c r="AE1236">
        <v>0</v>
      </c>
      <c r="AF1236">
        <v>0</v>
      </c>
      <c r="AG1236">
        <v>0</v>
      </c>
      <c r="AH1236" t="s">
        <v>606</v>
      </c>
      <c r="AI1236" s="1">
        <v>44512.600439814814</v>
      </c>
      <c r="AJ1236">
        <v>1124</v>
      </c>
      <c r="AK1236">
        <v>9</v>
      </c>
      <c r="AL1236">
        <v>0</v>
      </c>
      <c r="AM1236">
        <v>9</v>
      </c>
      <c r="AN1236">
        <v>0</v>
      </c>
      <c r="AO1236">
        <v>10</v>
      </c>
      <c r="AP1236">
        <v>31</v>
      </c>
      <c r="AQ1236">
        <v>0</v>
      </c>
      <c r="AR1236">
        <v>0</v>
      </c>
      <c r="AS1236">
        <v>0</v>
      </c>
      <c r="AT1236" t="s">
        <v>88</v>
      </c>
      <c r="AU1236" t="s">
        <v>88</v>
      </c>
      <c r="AV1236" t="s">
        <v>88</v>
      </c>
      <c r="AW1236" t="s">
        <v>88</v>
      </c>
      <c r="AX1236" t="s">
        <v>88</v>
      </c>
      <c r="AY1236" t="s">
        <v>88</v>
      </c>
      <c r="AZ1236" t="s">
        <v>88</v>
      </c>
      <c r="BA1236" t="s">
        <v>88</v>
      </c>
      <c r="BB1236" t="s">
        <v>88</v>
      </c>
      <c r="BC1236" t="s">
        <v>88</v>
      </c>
      <c r="BD1236" t="s">
        <v>88</v>
      </c>
      <c r="BE1236" t="s">
        <v>88</v>
      </c>
    </row>
    <row r="1237" spans="1:57">
      <c r="A1237" t="s">
        <v>2650</v>
      </c>
      <c r="B1237" t="s">
        <v>80</v>
      </c>
      <c r="C1237" t="s">
        <v>2523</v>
      </c>
      <c r="D1237" t="s">
        <v>82</v>
      </c>
      <c r="E1237" s="2" t="str">
        <f>HYPERLINK("capsilon://?command=openfolder&amp;siteaddress=FAM.docvelocity-na8.net&amp;folderid=FXF4A23C97-5B3F-D758-463E-7A5AFCD692F1","FX21115362")</f>
        <v>FX21115362</v>
      </c>
      <c r="F1237" t="s">
        <v>19</v>
      </c>
      <c r="G1237" t="s">
        <v>19</v>
      </c>
      <c r="H1237" t="s">
        <v>83</v>
      </c>
      <c r="I1237" t="s">
        <v>2537</v>
      </c>
      <c r="J1237">
        <v>84</v>
      </c>
      <c r="K1237" t="s">
        <v>85</v>
      </c>
      <c r="L1237" t="s">
        <v>86</v>
      </c>
      <c r="M1237" t="s">
        <v>87</v>
      </c>
      <c r="N1237">
        <v>2</v>
      </c>
      <c r="O1237" s="1">
        <v>44512.546111111114</v>
      </c>
      <c r="P1237" s="1">
        <v>44512.603912037041</v>
      </c>
      <c r="Q1237">
        <v>4453</v>
      </c>
      <c r="R1237">
        <v>541</v>
      </c>
      <c r="S1237" t="b">
        <v>0</v>
      </c>
      <c r="T1237" t="s">
        <v>88</v>
      </c>
      <c r="U1237" t="b">
        <v>1</v>
      </c>
      <c r="V1237" t="s">
        <v>1625</v>
      </c>
      <c r="W1237" s="1">
        <v>44512.547430555554</v>
      </c>
      <c r="X1237">
        <v>110</v>
      </c>
      <c r="Y1237">
        <v>63</v>
      </c>
      <c r="Z1237">
        <v>0</v>
      </c>
      <c r="AA1237">
        <v>63</v>
      </c>
      <c r="AB1237">
        <v>0</v>
      </c>
      <c r="AC1237">
        <v>3</v>
      </c>
      <c r="AD1237">
        <v>21</v>
      </c>
      <c r="AE1237">
        <v>0</v>
      </c>
      <c r="AF1237">
        <v>0</v>
      </c>
      <c r="AG1237">
        <v>0</v>
      </c>
      <c r="AH1237" t="s">
        <v>106</v>
      </c>
      <c r="AI1237" s="1">
        <v>44512.603912037041</v>
      </c>
      <c r="AJ1237">
        <v>431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21</v>
      </c>
      <c r="AQ1237">
        <v>0</v>
      </c>
      <c r="AR1237">
        <v>0</v>
      </c>
      <c r="AS1237">
        <v>0</v>
      </c>
      <c r="AT1237" t="s">
        <v>88</v>
      </c>
      <c r="AU1237" t="s">
        <v>88</v>
      </c>
      <c r="AV1237" t="s">
        <v>88</v>
      </c>
      <c r="AW1237" t="s">
        <v>88</v>
      </c>
      <c r="AX1237" t="s">
        <v>88</v>
      </c>
      <c r="AY1237" t="s">
        <v>88</v>
      </c>
      <c r="AZ1237" t="s">
        <v>88</v>
      </c>
      <c r="BA1237" t="s">
        <v>88</v>
      </c>
      <c r="BB1237" t="s">
        <v>88</v>
      </c>
      <c r="BC1237" t="s">
        <v>88</v>
      </c>
      <c r="BD1237" t="s">
        <v>88</v>
      </c>
      <c r="BE1237" t="s">
        <v>88</v>
      </c>
    </row>
    <row r="1238" spans="1:57">
      <c r="A1238" t="s">
        <v>2651</v>
      </c>
      <c r="B1238" t="s">
        <v>80</v>
      </c>
      <c r="C1238" t="s">
        <v>2523</v>
      </c>
      <c r="D1238" t="s">
        <v>82</v>
      </c>
      <c r="E1238" s="2" t="str">
        <f>HYPERLINK("capsilon://?command=openfolder&amp;siteaddress=FAM.docvelocity-na8.net&amp;folderid=FXF4A23C97-5B3F-D758-463E-7A5AFCD692F1","FX21115362")</f>
        <v>FX21115362</v>
      </c>
      <c r="F1238" t="s">
        <v>19</v>
      </c>
      <c r="G1238" t="s">
        <v>19</v>
      </c>
      <c r="H1238" t="s">
        <v>83</v>
      </c>
      <c r="I1238" t="s">
        <v>2539</v>
      </c>
      <c r="J1238">
        <v>112</v>
      </c>
      <c r="K1238" t="s">
        <v>85</v>
      </c>
      <c r="L1238" t="s">
        <v>86</v>
      </c>
      <c r="M1238" t="s">
        <v>87</v>
      </c>
      <c r="N1238">
        <v>2</v>
      </c>
      <c r="O1238" s="1">
        <v>44512.550266203703</v>
      </c>
      <c r="P1238" s="1">
        <v>44512.60560185185</v>
      </c>
      <c r="Q1238">
        <v>3892</v>
      </c>
      <c r="R1238">
        <v>889</v>
      </c>
      <c r="S1238" t="b">
        <v>0</v>
      </c>
      <c r="T1238" t="s">
        <v>88</v>
      </c>
      <c r="U1238" t="b">
        <v>1</v>
      </c>
      <c r="V1238" t="s">
        <v>218</v>
      </c>
      <c r="W1238" s="1">
        <v>44512.555879629632</v>
      </c>
      <c r="X1238">
        <v>428</v>
      </c>
      <c r="Y1238">
        <v>84</v>
      </c>
      <c r="Z1238">
        <v>0</v>
      </c>
      <c r="AA1238">
        <v>84</v>
      </c>
      <c r="AB1238">
        <v>0</v>
      </c>
      <c r="AC1238">
        <v>3</v>
      </c>
      <c r="AD1238">
        <v>28</v>
      </c>
      <c r="AE1238">
        <v>0</v>
      </c>
      <c r="AF1238">
        <v>0</v>
      </c>
      <c r="AG1238">
        <v>0</v>
      </c>
      <c r="AH1238" t="s">
        <v>606</v>
      </c>
      <c r="AI1238" s="1">
        <v>44512.60560185185</v>
      </c>
      <c r="AJ1238">
        <v>445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28</v>
      </c>
      <c r="AQ1238">
        <v>0</v>
      </c>
      <c r="AR1238">
        <v>0</v>
      </c>
      <c r="AS1238">
        <v>0</v>
      </c>
      <c r="AT1238" t="s">
        <v>88</v>
      </c>
      <c r="AU1238" t="s">
        <v>88</v>
      </c>
      <c r="AV1238" t="s">
        <v>88</v>
      </c>
      <c r="AW1238" t="s">
        <v>88</v>
      </c>
      <c r="AX1238" t="s">
        <v>88</v>
      </c>
      <c r="AY1238" t="s">
        <v>88</v>
      </c>
      <c r="AZ1238" t="s">
        <v>88</v>
      </c>
      <c r="BA1238" t="s">
        <v>88</v>
      </c>
      <c r="BB1238" t="s">
        <v>88</v>
      </c>
      <c r="BC1238" t="s">
        <v>88</v>
      </c>
      <c r="BD1238" t="s">
        <v>88</v>
      </c>
      <c r="BE1238" t="s">
        <v>88</v>
      </c>
    </row>
    <row r="1239" spans="1:57">
      <c r="A1239" t="s">
        <v>2652</v>
      </c>
      <c r="B1239" t="s">
        <v>80</v>
      </c>
      <c r="C1239" t="s">
        <v>2653</v>
      </c>
      <c r="D1239" t="s">
        <v>82</v>
      </c>
      <c r="E1239" s="2" t="str">
        <f>HYPERLINK("capsilon://?command=openfolder&amp;siteaddress=FAM.docvelocity-na8.net&amp;folderid=FXDCA59FFB-257B-5FD5-507C-636AAC30884C","FX21115348")</f>
        <v>FX21115348</v>
      </c>
      <c r="F1239" t="s">
        <v>19</v>
      </c>
      <c r="G1239" t="s">
        <v>19</v>
      </c>
      <c r="H1239" t="s">
        <v>83</v>
      </c>
      <c r="I1239" t="s">
        <v>2654</v>
      </c>
      <c r="J1239">
        <v>67</v>
      </c>
      <c r="K1239" t="s">
        <v>85</v>
      </c>
      <c r="L1239" t="s">
        <v>86</v>
      </c>
      <c r="M1239" t="s">
        <v>87</v>
      </c>
      <c r="N1239">
        <v>2</v>
      </c>
      <c r="O1239" s="1">
        <v>44512.556250000001</v>
      </c>
      <c r="P1239" s="1">
        <v>44512.817083333335</v>
      </c>
      <c r="Q1239">
        <v>22022</v>
      </c>
      <c r="R1239">
        <v>514</v>
      </c>
      <c r="S1239" t="b">
        <v>0</v>
      </c>
      <c r="T1239" t="s">
        <v>88</v>
      </c>
      <c r="U1239" t="b">
        <v>0</v>
      </c>
      <c r="V1239" t="s">
        <v>186</v>
      </c>
      <c r="W1239" s="1">
        <v>44512.560937499999</v>
      </c>
      <c r="X1239">
        <v>357</v>
      </c>
      <c r="Y1239">
        <v>59</v>
      </c>
      <c r="Z1239">
        <v>0</v>
      </c>
      <c r="AA1239">
        <v>59</v>
      </c>
      <c r="AB1239">
        <v>0</v>
      </c>
      <c r="AC1239">
        <v>7</v>
      </c>
      <c r="AD1239">
        <v>8</v>
      </c>
      <c r="AE1239">
        <v>0</v>
      </c>
      <c r="AF1239">
        <v>0</v>
      </c>
      <c r="AG1239">
        <v>0</v>
      </c>
      <c r="AH1239" t="s">
        <v>118</v>
      </c>
      <c r="AI1239" s="1">
        <v>44512.817083333335</v>
      </c>
      <c r="AJ1239">
        <v>157</v>
      </c>
      <c r="AK1239">
        <v>0</v>
      </c>
      <c r="AL1239">
        <v>0</v>
      </c>
      <c r="AM1239">
        <v>0</v>
      </c>
      <c r="AN1239">
        <v>5</v>
      </c>
      <c r="AO1239">
        <v>0</v>
      </c>
      <c r="AP1239">
        <v>8</v>
      </c>
      <c r="AQ1239">
        <v>0</v>
      </c>
      <c r="AR1239">
        <v>0</v>
      </c>
      <c r="AS1239">
        <v>0</v>
      </c>
      <c r="AT1239" t="s">
        <v>88</v>
      </c>
      <c r="AU1239" t="s">
        <v>88</v>
      </c>
      <c r="AV1239" t="s">
        <v>88</v>
      </c>
      <c r="AW1239" t="s">
        <v>88</v>
      </c>
      <c r="AX1239" t="s">
        <v>88</v>
      </c>
      <c r="AY1239" t="s">
        <v>88</v>
      </c>
      <c r="AZ1239" t="s">
        <v>88</v>
      </c>
      <c r="BA1239" t="s">
        <v>88</v>
      </c>
      <c r="BB1239" t="s">
        <v>88</v>
      </c>
      <c r="BC1239" t="s">
        <v>88</v>
      </c>
      <c r="BD1239" t="s">
        <v>88</v>
      </c>
      <c r="BE1239" t="s">
        <v>88</v>
      </c>
    </row>
    <row r="1240" spans="1:57">
      <c r="A1240" t="s">
        <v>2655</v>
      </c>
      <c r="B1240" t="s">
        <v>80</v>
      </c>
      <c r="C1240" t="s">
        <v>2653</v>
      </c>
      <c r="D1240" t="s">
        <v>82</v>
      </c>
      <c r="E1240" s="2" t="str">
        <f>HYPERLINK("capsilon://?command=openfolder&amp;siteaddress=FAM.docvelocity-na8.net&amp;folderid=FXDCA59FFB-257B-5FD5-507C-636AAC30884C","FX21115348")</f>
        <v>FX21115348</v>
      </c>
      <c r="F1240" t="s">
        <v>19</v>
      </c>
      <c r="G1240" t="s">
        <v>19</v>
      </c>
      <c r="H1240" t="s">
        <v>83</v>
      </c>
      <c r="I1240" t="s">
        <v>2656</v>
      </c>
      <c r="J1240">
        <v>91</v>
      </c>
      <c r="K1240" t="s">
        <v>85</v>
      </c>
      <c r="L1240" t="s">
        <v>86</v>
      </c>
      <c r="M1240" t="s">
        <v>87</v>
      </c>
      <c r="N1240">
        <v>2</v>
      </c>
      <c r="O1240" s="1">
        <v>44512.556516203702</v>
      </c>
      <c r="P1240" s="1">
        <v>44512.819814814815</v>
      </c>
      <c r="Q1240">
        <v>22343</v>
      </c>
      <c r="R1240">
        <v>406</v>
      </c>
      <c r="S1240" t="b">
        <v>0</v>
      </c>
      <c r="T1240" t="s">
        <v>88</v>
      </c>
      <c r="U1240" t="b">
        <v>0</v>
      </c>
      <c r="V1240" t="s">
        <v>1625</v>
      </c>
      <c r="W1240" s="1">
        <v>44512.562569444446</v>
      </c>
      <c r="X1240">
        <v>171</v>
      </c>
      <c r="Y1240">
        <v>81</v>
      </c>
      <c r="Z1240">
        <v>0</v>
      </c>
      <c r="AA1240">
        <v>81</v>
      </c>
      <c r="AB1240">
        <v>0</v>
      </c>
      <c r="AC1240">
        <v>8</v>
      </c>
      <c r="AD1240">
        <v>10</v>
      </c>
      <c r="AE1240">
        <v>0</v>
      </c>
      <c r="AF1240">
        <v>0</v>
      </c>
      <c r="AG1240">
        <v>0</v>
      </c>
      <c r="AH1240" t="s">
        <v>118</v>
      </c>
      <c r="AI1240" s="1">
        <v>44512.819814814815</v>
      </c>
      <c r="AJ1240">
        <v>235</v>
      </c>
      <c r="AK1240">
        <v>1</v>
      </c>
      <c r="AL1240">
        <v>0</v>
      </c>
      <c r="AM1240">
        <v>1</v>
      </c>
      <c r="AN1240">
        <v>0</v>
      </c>
      <c r="AO1240">
        <v>1</v>
      </c>
      <c r="AP1240">
        <v>9</v>
      </c>
      <c r="AQ1240">
        <v>0</v>
      </c>
      <c r="AR1240">
        <v>0</v>
      </c>
      <c r="AS1240">
        <v>0</v>
      </c>
      <c r="AT1240" t="s">
        <v>88</v>
      </c>
      <c r="AU1240" t="s">
        <v>88</v>
      </c>
      <c r="AV1240" t="s">
        <v>88</v>
      </c>
      <c r="AW1240" t="s">
        <v>88</v>
      </c>
      <c r="AX1240" t="s">
        <v>88</v>
      </c>
      <c r="AY1240" t="s">
        <v>88</v>
      </c>
      <c r="AZ1240" t="s">
        <v>88</v>
      </c>
      <c r="BA1240" t="s">
        <v>88</v>
      </c>
      <c r="BB1240" t="s">
        <v>88</v>
      </c>
      <c r="BC1240" t="s">
        <v>88</v>
      </c>
      <c r="BD1240" t="s">
        <v>88</v>
      </c>
      <c r="BE1240" t="s">
        <v>88</v>
      </c>
    </row>
    <row r="1241" spans="1:57">
      <c r="A1241" t="s">
        <v>2657</v>
      </c>
      <c r="B1241" t="s">
        <v>80</v>
      </c>
      <c r="C1241" t="s">
        <v>1298</v>
      </c>
      <c r="D1241" t="s">
        <v>82</v>
      </c>
      <c r="E1241" s="2" t="str">
        <f>HYPERLINK("capsilon://?command=openfolder&amp;siteaddress=FAM.docvelocity-na8.net&amp;folderid=FX67C0E61B-5549-E88E-CBFE-D02ED7141FC0","FX21112254")</f>
        <v>FX21112254</v>
      </c>
      <c r="F1241" t="s">
        <v>19</v>
      </c>
      <c r="G1241" t="s">
        <v>19</v>
      </c>
      <c r="H1241" t="s">
        <v>83</v>
      </c>
      <c r="I1241" t="s">
        <v>2658</v>
      </c>
      <c r="J1241">
        <v>326</v>
      </c>
      <c r="K1241" t="s">
        <v>85</v>
      </c>
      <c r="L1241" t="s">
        <v>86</v>
      </c>
      <c r="M1241" t="s">
        <v>87</v>
      </c>
      <c r="N1241">
        <v>1</v>
      </c>
      <c r="O1241" s="1">
        <v>44512.567870370367</v>
      </c>
      <c r="P1241" s="1">
        <v>44512.614421296297</v>
      </c>
      <c r="Q1241">
        <v>3519</v>
      </c>
      <c r="R1241">
        <v>503</v>
      </c>
      <c r="S1241" t="b">
        <v>0</v>
      </c>
      <c r="T1241" t="s">
        <v>88</v>
      </c>
      <c r="U1241" t="b">
        <v>0</v>
      </c>
      <c r="V1241" t="s">
        <v>94</v>
      </c>
      <c r="W1241" s="1">
        <v>44512.614421296297</v>
      </c>
      <c r="X1241">
        <v>409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326</v>
      </c>
      <c r="AE1241">
        <v>302</v>
      </c>
      <c r="AF1241">
        <v>0</v>
      </c>
      <c r="AG1241">
        <v>8</v>
      </c>
      <c r="AH1241" t="s">
        <v>88</v>
      </c>
      <c r="AI1241" t="s">
        <v>88</v>
      </c>
      <c r="AJ1241" t="s">
        <v>88</v>
      </c>
      <c r="AK1241" t="s">
        <v>88</v>
      </c>
      <c r="AL1241" t="s">
        <v>88</v>
      </c>
      <c r="AM1241" t="s">
        <v>88</v>
      </c>
      <c r="AN1241" t="s">
        <v>88</v>
      </c>
      <c r="AO1241" t="s">
        <v>88</v>
      </c>
      <c r="AP1241" t="s">
        <v>88</v>
      </c>
      <c r="AQ1241" t="s">
        <v>88</v>
      </c>
      <c r="AR1241" t="s">
        <v>88</v>
      </c>
      <c r="AS1241" t="s">
        <v>88</v>
      </c>
      <c r="AT1241" t="s">
        <v>88</v>
      </c>
      <c r="AU1241" t="s">
        <v>88</v>
      </c>
      <c r="AV1241" t="s">
        <v>88</v>
      </c>
      <c r="AW1241" t="s">
        <v>88</v>
      </c>
      <c r="AX1241" t="s">
        <v>88</v>
      </c>
      <c r="AY1241" t="s">
        <v>88</v>
      </c>
      <c r="AZ1241" t="s">
        <v>88</v>
      </c>
      <c r="BA1241" t="s">
        <v>88</v>
      </c>
      <c r="BB1241" t="s">
        <v>88</v>
      </c>
      <c r="BC1241" t="s">
        <v>88</v>
      </c>
      <c r="BD1241" t="s">
        <v>88</v>
      </c>
      <c r="BE1241" t="s">
        <v>88</v>
      </c>
    </row>
    <row r="1242" spans="1:57">
      <c r="A1242" t="s">
        <v>2659</v>
      </c>
      <c r="B1242" t="s">
        <v>80</v>
      </c>
      <c r="C1242" t="s">
        <v>2511</v>
      </c>
      <c r="D1242" t="s">
        <v>82</v>
      </c>
      <c r="E1242" s="2" t="str">
        <f>HYPERLINK("capsilon://?command=openfolder&amp;siteaddress=FAM.docvelocity-na8.net&amp;folderid=FX11F3A40A-0FB4-955D-3231-892B409345C6","FX21115546")</f>
        <v>FX21115546</v>
      </c>
      <c r="F1242" t="s">
        <v>19</v>
      </c>
      <c r="G1242" t="s">
        <v>19</v>
      </c>
      <c r="H1242" t="s">
        <v>83</v>
      </c>
      <c r="I1242" t="s">
        <v>2660</v>
      </c>
      <c r="J1242">
        <v>30</v>
      </c>
      <c r="K1242" t="s">
        <v>85</v>
      </c>
      <c r="L1242" t="s">
        <v>86</v>
      </c>
      <c r="M1242" t="s">
        <v>87</v>
      </c>
      <c r="N1242">
        <v>2</v>
      </c>
      <c r="O1242" s="1">
        <v>44512.568240740744</v>
      </c>
      <c r="P1242" s="1">
        <v>44512.819085648145</v>
      </c>
      <c r="Q1242">
        <v>21501</v>
      </c>
      <c r="R1242">
        <v>172</v>
      </c>
      <c r="S1242" t="b">
        <v>0</v>
      </c>
      <c r="T1242" t="s">
        <v>88</v>
      </c>
      <c r="U1242" t="b">
        <v>0</v>
      </c>
      <c r="V1242" t="s">
        <v>1625</v>
      </c>
      <c r="W1242" s="1">
        <v>44512.569953703707</v>
      </c>
      <c r="X1242">
        <v>51</v>
      </c>
      <c r="Y1242">
        <v>9</v>
      </c>
      <c r="Z1242">
        <v>0</v>
      </c>
      <c r="AA1242">
        <v>9</v>
      </c>
      <c r="AB1242">
        <v>0</v>
      </c>
      <c r="AC1242">
        <v>2</v>
      </c>
      <c r="AD1242">
        <v>21</v>
      </c>
      <c r="AE1242">
        <v>0</v>
      </c>
      <c r="AF1242">
        <v>0</v>
      </c>
      <c r="AG1242">
        <v>0</v>
      </c>
      <c r="AH1242" t="s">
        <v>106</v>
      </c>
      <c r="AI1242" s="1">
        <v>44512.819085648145</v>
      </c>
      <c r="AJ1242">
        <v>121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21</v>
      </c>
      <c r="AQ1242">
        <v>0</v>
      </c>
      <c r="AR1242">
        <v>0</v>
      </c>
      <c r="AS1242">
        <v>0</v>
      </c>
      <c r="AT1242" t="s">
        <v>88</v>
      </c>
      <c r="AU1242" t="s">
        <v>88</v>
      </c>
      <c r="AV1242" t="s">
        <v>88</v>
      </c>
      <c r="AW1242" t="s">
        <v>88</v>
      </c>
      <c r="AX1242" t="s">
        <v>88</v>
      </c>
      <c r="AY1242" t="s">
        <v>88</v>
      </c>
      <c r="AZ1242" t="s">
        <v>88</v>
      </c>
      <c r="BA1242" t="s">
        <v>88</v>
      </c>
      <c r="BB1242" t="s">
        <v>88</v>
      </c>
      <c r="BC1242" t="s">
        <v>88</v>
      </c>
      <c r="BD1242" t="s">
        <v>88</v>
      </c>
      <c r="BE1242" t="s">
        <v>88</v>
      </c>
    </row>
    <row r="1243" spans="1:57">
      <c r="A1243" t="s">
        <v>2661</v>
      </c>
      <c r="B1243" t="s">
        <v>80</v>
      </c>
      <c r="C1243" t="s">
        <v>911</v>
      </c>
      <c r="D1243" t="s">
        <v>82</v>
      </c>
      <c r="E1243" s="2" t="str">
        <f>HYPERLINK("capsilon://?command=openfolder&amp;siteaddress=FAM.docvelocity-na8.net&amp;folderid=FX2EADAE8C-4E36-B3B4-9A07-68B8D51050DE","FX21112279")</f>
        <v>FX21112279</v>
      </c>
      <c r="F1243" t="s">
        <v>19</v>
      </c>
      <c r="G1243" t="s">
        <v>19</v>
      </c>
      <c r="H1243" t="s">
        <v>83</v>
      </c>
      <c r="I1243" t="s">
        <v>2662</v>
      </c>
      <c r="J1243">
        <v>30</v>
      </c>
      <c r="K1243" t="s">
        <v>85</v>
      </c>
      <c r="L1243" t="s">
        <v>86</v>
      </c>
      <c r="M1243" t="s">
        <v>87</v>
      </c>
      <c r="N1243">
        <v>2</v>
      </c>
      <c r="O1243" s="1">
        <v>44512.569108796299</v>
      </c>
      <c r="P1243" s="1">
        <v>44512.820497685185</v>
      </c>
      <c r="Q1243">
        <v>21539</v>
      </c>
      <c r="R1243">
        <v>181</v>
      </c>
      <c r="S1243" t="b">
        <v>0</v>
      </c>
      <c r="T1243" t="s">
        <v>88</v>
      </c>
      <c r="U1243" t="b">
        <v>0</v>
      </c>
      <c r="V1243" t="s">
        <v>1625</v>
      </c>
      <c r="W1243" s="1">
        <v>44512.570659722223</v>
      </c>
      <c r="X1243">
        <v>60</v>
      </c>
      <c r="Y1243">
        <v>9</v>
      </c>
      <c r="Z1243">
        <v>0</v>
      </c>
      <c r="AA1243">
        <v>9</v>
      </c>
      <c r="AB1243">
        <v>0</v>
      </c>
      <c r="AC1243">
        <v>7</v>
      </c>
      <c r="AD1243">
        <v>21</v>
      </c>
      <c r="AE1243">
        <v>0</v>
      </c>
      <c r="AF1243">
        <v>0</v>
      </c>
      <c r="AG1243">
        <v>0</v>
      </c>
      <c r="AH1243" t="s">
        <v>106</v>
      </c>
      <c r="AI1243" s="1">
        <v>44512.820497685185</v>
      </c>
      <c r="AJ1243">
        <v>121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21</v>
      </c>
      <c r="AQ1243">
        <v>0</v>
      </c>
      <c r="AR1243">
        <v>0</v>
      </c>
      <c r="AS1243">
        <v>0</v>
      </c>
      <c r="AT1243" t="s">
        <v>88</v>
      </c>
      <c r="AU1243" t="s">
        <v>88</v>
      </c>
      <c r="AV1243" t="s">
        <v>88</v>
      </c>
      <c r="AW1243" t="s">
        <v>88</v>
      </c>
      <c r="AX1243" t="s">
        <v>88</v>
      </c>
      <c r="AY1243" t="s">
        <v>88</v>
      </c>
      <c r="AZ1243" t="s">
        <v>88</v>
      </c>
      <c r="BA1243" t="s">
        <v>88</v>
      </c>
      <c r="BB1243" t="s">
        <v>88</v>
      </c>
      <c r="BC1243" t="s">
        <v>88</v>
      </c>
      <c r="BD1243" t="s">
        <v>88</v>
      </c>
      <c r="BE1243" t="s">
        <v>88</v>
      </c>
    </row>
    <row r="1244" spans="1:57">
      <c r="A1244" t="s">
        <v>2663</v>
      </c>
      <c r="B1244" t="s">
        <v>80</v>
      </c>
      <c r="C1244" t="s">
        <v>2664</v>
      </c>
      <c r="D1244" t="s">
        <v>82</v>
      </c>
      <c r="E1244" s="2" t="str">
        <f>HYPERLINK("capsilon://?command=openfolder&amp;siteaddress=FAM.docvelocity-na8.net&amp;folderid=FXA6DF40F8-0139-D4C0-335A-8ECFD53E9269","FX21115726")</f>
        <v>FX21115726</v>
      </c>
      <c r="F1244" t="s">
        <v>19</v>
      </c>
      <c r="G1244" t="s">
        <v>19</v>
      </c>
      <c r="H1244" t="s">
        <v>83</v>
      </c>
      <c r="I1244" t="s">
        <v>2665</v>
      </c>
      <c r="J1244">
        <v>58</v>
      </c>
      <c r="K1244" t="s">
        <v>85</v>
      </c>
      <c r="L1244" t="s">
        <v>86</v>
      </c>
      <c r="M1244" t="s">
        <v>87</v>
      </c>
      <c r="N1244">
        <v>2</v>
      </c>
      <c r="O1244" s="1">
        <v>44512.569513888891</v>
      </c>
      <c r="P1244" s="1">
        <v>44512.821481481478</v>
      </c>
      <c r="Q1244">
        <v>21410</v>
      </c>
      <c r="R1244">
        <v>360</v>
      </c>
      <c r="S1244" t="b">
        <v>0</v>
      </c>
      <c r="T1244" t="s">
        <v>88</v>
      </c>
      <c r="U1244" t="b">
        <v>0</v>
      </c>
      <c r="V1244" t="s">
        <v>1625</v>
      </c>
      <c r="W1244" s="1">
        <v>44512.573171296295</v>
      </c>
      <c r="X1244">
        <v>216</v>
      </c>
      <c r="Y1244">
        <v>44</v>
      </c>
      <c r="Z1244">
        <v>0</v>
      </c>
      <c r="AA1244">
        <v>44</v>
      </c>
      <c r="AB1244">
        <v>0</v>
      </c>
      <c r="AC1244">
        <v>15</v>
      </c>
      <c r="AD1244">
        <v>14</v>
      </c>
      <c r="AE1244">
        <v>0</v>
      </c>
      <c r="AF1244">
        <v>0</v>
      </c>
      <c r="AG1244">
        <v>0</v>
      </c>
      <c r="AH1244" t="s">
        <v>118</v>
      </c>
      <c r="AI1244" s="1">
        <v>44512.821481481478</v>
      </c>
      <c r="AJ1244">
        <v>144</v>
      </c>
      <c r="AK1244">
        <v>1</v>
      </c>
      <c r="AL1244">
        <v>0</v>
      </c>
      <c r="AM1244">
        <v>1</v>
      </c>
      <c r="AN1244">
        <v>0</v>
      </c>
      <c r="AO1244">
        <v>1</v>
      </c>
      <c r="AP1244">
        <v>13</v>
      </c>
      <c r="AQ1244">
        <v>0</v>
      </c>
      <c r="AR1244">
        <v>0</v>
      </c>
      <c r="AS1244">
        <v>0</v>
      </c>
      <c r="AT1244" t="s">
        <v>88</v>
      </c>
      <c r="AU1244" t="s">
        <v>88</v>
      </c>
      <c r="AV1244" t="s">
        <v>88</v>
      </c>
      <c r="AW1244" t="s">
        <v>88</v>
      </c>
      <c r="AX1244" t="s">
        <v>88</v>
      </c>
      <c r="AY1244" t="s">
        <v>88</v>
      </c>
      <c r="AZ1244" t="s">
        <v>88</v>
      </c>
      <c r="BA1244" t="s">
        <v>88</v>
      </c>
      <c r="BB1244" t="s">
        <v>88</v>
      </c>
      <c r="BC1244" t="s">
        <v>88</v>
      </c>
      <c r="BD1244" t="s">
        <v>88</v>
      </c>
      <c r="BE1244" t="s">
        <v>88</v>
      </c>
    </row>
    <row r="1245" spans="1:57">
      <c r="A1245" t="s">
        <v>2666</v>
      </c>
      <c r="B1245" t="s">
        <v>80</v>
      </c>
      <c r="C1245" t="s">
        <v>2664</v>
      </c>
      <c r="D1245" t="s">
        <v>82</v>
      </c>
      <c r="E1245" s="2" t="str">
        <f>HYPERLINK("capsilon://?command=openfolder&amp;siteaddress=FAM.docvelocity-na8.net&amp;folderid=FXA6DF40F8-0139-D4C0-335A-8ECFD53E9269","FX21115726")</f>
        <v>FX21115726</v>
      </c>
      <c r="F1245" t="s">
        <v>19</v>
      </c>
      <c r="G1245" t="s">
        <v>19</v>
      </c>
      <c r="H1245" t="s">
        <v>83</v>
      </c>
      <c r="I1245" t="s">
        <v>2667</v>
      </c>
      <c r="J1245">
        <v>58</v>
      </c>
      <c r="K1245" t="s">
        <v>85</v>
      </c>
      <c r="L1245" t="s">
        <v>86</v>
      </c>
      <c r="M1245" t="s">
        <v>87</v>
      </c>
      <c r="N1245">
        <v>2</v>
      </c>
      <c r="O1245" s="1">
        <v>44512.569606481484</v>
      </c>
      <c r="P1245" s="1">
        <v>44512.823796296296</v>
      </c>
      <c r="Q1245">
        <v>21556</v>
      </c>
      <c r="R1245">
        <v>406</v>
      </c>
      <c r="S1245" t="b">
        <v>0</v>
      </c>
      <c r="T1245" t="s">
        <v>88</v>
      </c>
      <c r="U1245" t="b">
        <v>0</v>
      </c>
      <c r="V1245" t="s">
        <v>1625</v>
      </c>
      <c r="W1245" s="1">
        <v>44512.574583333335</v>
      </c>
      <c r="X1245">
        <v>121</v>
      </c>
      <c r="Y1245">
        <v>44</v>
      </c>
      <c r="Z1245">
        <v>0</v>
      </c>
      <c r="AA1245">
        <v>44</v>
      </c>
      <c r="AB1245">
        <v>0</v>
      </c>
      <c r="AC1245">
        <v>14</v>
      </c>
      <c r="AD1245">
        <v>14</v>
      </c>
      <c r="AE1245">
        <v>0</v>
      </c>
      <c r="AF1245">
        <v>0</v>
      </c>
      <c r="AG1245">
        <v>0</v>
      </c>
      <c r="AH1245" t="s">
        <v>106</v>
      </c>
      <c r="AI1245" s="1">
        <v>44512.823796296296</v>
      </c>
      <c r="AJ1245">
        <v>285</v>
      </c>
      <c r="AK1245">
        <v>6</v>
      </c>
      <c r="AL1245">
        <v>0</v>
      </c>
      <c r="AM1245">
        <v>6</v>
      </c>
      <c r="AN1245">
        <v>0</v>
      </c>
      <c r="AO1245">
        <v>6</v>
      </c>
      <c r="AP1245">
        <v>8</v>
      </c>
      <c r="AQ1245">
        <v>0</v>
      </c>
      <c r="AR1245">
        <v>0</v>
      </c>
      <c r="AS1245">
        <v>0</v>
      </c>
      <c r="AT1245" t="s">
        <v>88</v>
      </c>
      <c r="AU1245" t="s">
        <v>88</v>
      </c>
      <c r="AV1245" t="s">
        <v>88</v>
      </c>
      <c r="AW1245" t="s">
        <v>88</v>
      </c>
      <c r="AX1245" t="s">
        <v>88</v>
      </c>
      <c r="AY1245" t="s">
        <v>88</v>
      </c>
      <c r="AZ1245" t="s">
        <v>88</v>
      </c>
      <c r="BA1245" t="s">
        <v>88</v>
      </c>
      <c r="BB1245" t="s">
        <v>88</v>
      </c>
      <c r="BC1245" t="s">
        <v>88</v>
      </c>
      <c r="BD1245" t="s">
        <v>88</v>
      </c>
      <c r="BE1245" t="s">
        <v>88</v>
      </c>
    </row>
    <row r="1246" spans="1:57">
      <c r="A1246" t="s">
        <v>2668</v>
      </c>
      <c r="B1246" t="s">
        <v>80</v>
      </c>
      <c r="C1246" t="s">
        <v>2669</v>
      </c>
      <c r="D1246" t="s">
        <v>82</v>
      </c>
      <c r="E1246" s="2" t="str">
        <f>HYPERLINK("capsilon://?command=openfolder&amp;siteaddress=FAM.docvelocity-na8.net&amp;folderid=FX0E3FB999-25AD-AD81-CF02-F76E61BADDE8","FX21115378")</f>
        <v>FX21115378</v>
      </c>
      <c r="F1246" t="s">
        <v>19</v>
      </c>
      <c r="G1246" t="s">
        <v>19</v>
      </c>
      <c r="H1246" t="s">
        <v>83</v>
      </c>
      <c r="I1246" t="s">
        <v>2670</v>
      </c>
      <c r="J1246">
        <v>148</v>
      </c>
      <c r="K1246" t="s">
        <v>85</v>
      </c>
      <c r="L1246" t="s">
        <v>86</v>
      </c>
      <c r="M1246" t="s">
        <v>87</v>
      </c>
      <c r="N1246">
        <v>1</v>
      </c>
      <c r="O1246" s="1">
        <v>44512.574965277781</v>
      </c>
      <c r="P1246" s="1">
        <v>44512.619421296295</v>
      </c>
      <c r="Q1246">
        <v>3661</v>
      </c>
      <c r="R1246">
        <v>180</v>
      </c>
      <c r="S1246" t="b">
        <v>0</v>
      </c>
      <c r="T1246" t="s">
        <v>88</v>
      </c>
      <c r="U1246" t="b">
        <v>0</v>
      </c>
      <c r="V1246" t="s">
        <v>94</v>
      </c>
      <c r="W1246" s="1">
        <v>44512.619421296295</v>
      </c>
      <c r="X1246">
        <v>180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148</v>
      </c>
      <c r="AE1246">
        <v>136</v>
      </c>
      <c r="AF1246">
        <v>0</v>
      </c>
      <c r="AG1246">
        <v>5</v>
      </c>
      <c r="AH1246" t="s">
        <v>88</v>
      </c>
      <c r="AI1246" t="s">
        <v>88</v>
      </c>
      <c r="AJ1246" t="s">
        <v>88</v>
      </c>
      <c r="AK1246" t="s">
        <v>88</v>
      </c>
      <c r="AL1246" t="s">
        <v>88</v>
      </c>
      <c r="AM1246" t="s">
        <v>88</v>
      </c>
      <c r="AN1246" t="s">
        <v>88</v>
      </c>
      <c r="AO1246" t="s">
        <v>88</v>
      </c>
      <c r="AP1246" t="s">
        <v>88</v>
      </c>
      <c r="AQ1246" t="s">
        <v>88</v>
      </c>
      <c r="AR1246" t="s">
        <v>88</v>
      </c>
      <c r="AS1246" t="s">
        <v>88</v>
      </c>
      <c r="AT1246" t="s">
        <v>88</v>
      </c>
      <c r="AU1246" t="s">
        <v>88</v>
      </c>
      <c r="AV1246" t="s">
        <v>88</v>
      </c>
      <c r="AW1246" t="s">
        <v>88</v>
      </c>
      <c r="AX1246" t="s">
        <v>88</v>
      </c>
      <c r="AY1246" t="s">
        <v>88</v>
      </c>
      <c r="AZ1246" t="s">
        <v>88</v>
      </c>
      <c r="BA1246" t="s">
        <v>88</v>
      </c>
      <c r="BB1246" t="s">
        <v>88</v>
      </c>
      <c r="BC1246" t="s">
        <v>88</v>
      </c>
      <c r="BD1246" t="s">
        <v>88</v>
      </c>
      <c r="BE1246" t="s">
        <v>88</v>
      </c>
    </row>
    <row r="1247" spans="1:57">
      <c r="A1247" t="s">
        <v>2671</v>
      </c>
      <c r="B1247" t="s">
        <v>80</v>
      </c>
      <c r="C1247" t="s">
        <v>2523</v>
      </c>
      <c r="D1247" t="s">
        <v>82</v>
      </c>
      <c r="E1247" s="2" t="str">
        <f>HYPERLINK("capsilon://?command=openfolder&amp;siteaddress=FAM.docvelocity-na8.net&amp;folderid=FXF4A23C97-5B3F-D758-463E-7A5AFCD692F1","FX21115362")</f>
        <v>FX21115362</v>
      </c>
      <c r="F1247" t="s">
        <v>19</v>
      </c>
      <c r="G1247" t="s">
        <v>19</v>
      </c>
      <c r="H1247" t="s">
        <v>83</v>
      </c>
      <c r="I1247" t="s">
        <v>2541</v>
      </c>
      <c r="J1247">
        <v>356</v>
      </c>
      <c r="K1247" t="s">
        <v>85</v>
      </c>
      <c r="L1247" t="s">
        <v>86</v>
      </c>
      <c r="M1247" t="s">
        <v>87</v>
      </c>
      <c r="N1247">
        <v>2</v>
      </c>
      <c r="O1247" s="1">
        <v>44512.577025462961</v>
      </c>
      <c r="P1247" s="1">
        <v>44512.62164351852</v>
      </c>
      <c r="Q1247">
        <v>1375</v>
      </c>
      <c r="R1247">
        <v>2480</v>
      </c>
      <c r="S1247" t="b">
        <v>0</v>
      </c>
      <c r="T1247" t="s">
        <v>88</v>
      </c>
      <c r="U1247" t="b">
        <v>1</v>
      </c>
      <c r="V1247" t="s">
        <v>1625</v>
      </c>
      <c r="W1247" s="1">
        <v>44512.589849537035</v>
      </c>
      <c r="X1247">
        <v>815</v>
      </c>
      <c r="Y1247">
        <v>260</v>
      </c>
      <c r="Z1247">
        <v>0</v>
      </c>
      <c r="AA1247">
        <v>260</v>
      </c>
      <c r="AB1247">
        <v>0</v>
      </c>
      <c r="AC1247">
        <v>71</v>
      </c>
      <c r="AD1247">
        <v>96</v>
      </c>
      <c r="AE1247">
        <v>0</v>
      </c>
      <c r="AF1247">
        <v>0</v>
      </c>
      <c r="AG1247">
        <v>0</v>
      </c>
      <c r="AH1247" t="s">
        <v>106</v>
      </c>
      <c r="AI1247" s="1">
        <v>44512.62164351852</v>
      </c>
      <c r="AJ1247">
        <v>1531</v>
      </c>
      <c r="AK1247">
        <v>8</v>
      </c>
      <c r="AL1247">
        <v>0</v>
      </c>
      <c r="AM1247">
        <v>8</v>
      </c>
      <c r="AN1247">
        <v>0</v>
      </c>
      <c r="AO1247">
        <v>8</v>
      </c>
      <c r="AP1247">
        <v>88</v>
      </c>
      <c r="AQ1247">
        <v>0</v>
      </c>
      <c r="AR1247">
        <v>0</v>
      </c>
      <c r="AS1247">
        <v>0</v>
      </c>
      <c r="AT1247" t="s">
        <v>88</v>
      </c>
      <c r="AU1247" t="s">
        <v>88</v>
      </c>
      <c r="AV1247" t="s">
        <v>88</v>
      </c>
      <c r="AW1247" t="s">
        <v>88</v>
      </c>
      <c r="AX1247" t="s">
        <v>88</v>
      </c>
      <c r="AY1247" t="s">
        <v>88</v>
      </c>
      <c r="AZ1247" t="s">
        <v>88</v>
      </c>
      <c r="BA1247" t="s">
        <v>88</v>
      </c>
      <c r="BB1247" t="s">
        <v>88</v>
      </c>
      <c r="BC1247" t="s">
        <v>88</v>
      </c>
      <c r="BD1247" t="s">
        <v>88</v>
      </c>
      <c r="BE1247" t="s">
        <v>88</v>
      </c>
    </row>
    <row r="1248" spans="1:57">
      <c r="A1248" t="s">
        <v>2672</v>
      </c>
      <c r="B1248" t="s">
        <v>80</v>
      </c>
      <c r="C1248" t="s">
        <v>2543</v>
      </c>
      <c r="D1248" t="s">
        <v>82</v>
      </c>
      <c r="E1248" s="2" t="str">
        <f>HYPERLINK("capsilon://?command=openfolder&amp;siteaddress=FAM.docvelocity-na8.net&amp;folderid=FXA199CC37-9EC2-B254-C219-7AC639EA1C3C","FX21114111")</f>
        <v>FX21114111</v>
      </c>
      <c r="F1248" t="s">
        <v>19</v>
      </c>
      <c r="G1248" t="s">
        <v>19</v>
      </c>
      <c r="H1248" t="s">
        <v>83</v>
      </c>
      <c r="I1248" t="s">
        <v>2544</v>
      </c>
      <c r="J1248">
        <v>308</v>
      </c>
      <c r="K1248" t="s">
        <v>85</v>
      </c>
      <c r="L1248" t="s">
        <v>86</v>
      </c>
      <c r="M1248" t="s">
        <v>87</v>
      </c>
      <c r="N1248">
        <v>2</v>
      </c>
      <c r="O1248" s="1">
        <v>44512.580752314818</v>
      </c>
      <c r="P1248" s="1">
        <v>44512.623206018521</v>
      </c>
      <c r="Q1248">
        <v>1351</v>
      </c>
      <c r="R1248">
        <v>2317</v>
      </c>
      <c r="S1248" t="b">
        <v>0</v>
      </c>
      <c r="T1248" t="s">
        <v>88</v>
      </c>
      <c r="U1248" t="b">
        <v>1</v>
      </c>
      <c r="V1248" t="s">
        <v>131</v>
      </c>
      <c r="W1248" s="1">
        <v>44512.608680555553</v>
      </c>
      <c r="X1248">
        <v>1184</v>
      </c>
      <c r="Y1248">
        <v>262</v>
      </c>
      <c r="Z1248">
        <v>0</v>
      </c>
      <c r="AA1248">
        <v>262</v>
      </c>
      <c r="AB1248">
        <v>0</v>
      </c>
      <c r="AC1248">
        <v>32</v>
      </c>
      <c r="AD1248">
        <v>46</v>
      </c>
      <c r="AE1248">
        <v>0</v>
      </c>
      <c r="AF1248">
        <v>0</v>
      </c>
      <c r="AG1248">
        <v>0</v>
      </c>
      <c r="AH1248" t="s">
        <v>606</v>
      </c>
      <c r="AI1248" s="1">
        <v>44512.623206018521</v>
      </c>
      <c r="AJ1248">
        <v>1094</v>
      </c>
      <c r="AK1248">
        <v>1</v>
      </c>
      <c r="AL1248">
        <v>0</v>
      </c>
      <c r="AM1248">
        <v>1</v>
      </c>
      <c r="AN1248">
        <v>0</v>
      </c>
      <c r="AO1248">
        <v>1</v>
      </c>
      <c r="AP1248">
        <v>45</v>
      </c>
      <c r="AQ1248">
        <v>0</v>
      </c>
      <c r="AR1248">
        <v>0</v>
      </c>
      <c r="AS1248">
        <v>0</v>
      </c>
      <c r="AT1248" t="s">
        <v>88</v>
      </c>
      <c r="AU1248" t="s">
        <v>88</v>
      </c>
      <c r="AV1248" t="s">
        <v>88</v>
      </c>
      <c r="AW1248" t="s">
        <v>88</v>
      </c>
      <c r="AX1248" t="s">
        <v>88</v>
      </c>
      <c r="AY1248" t="s">
        <v>88</v>
      </c>
      <c r="AZ1248" t="s">
        <v>88</v>
      </c>
      <c r="BA1248" t="s">
        <v>88</v>
      </c>
      <c r="BB1248" t="s">
        <v>88</v>
      </c>
      <c r="BC1248" t="s">
        <v>88</v>
      </c>
      <c r="BD1248" t="s">
        <v>88</v>
      </c>
      <c r="BE1248" t="s">
        <v>88</v>
      </c>
    </row>
    <row r="1249" spans="1:57">
      <c r="A1249" t="s">
        <v>2673</v>
      </c>
      <c r="B1249" t="s">
        <v>80</v>
      </c>
      <c r="C1249" t="s">
        <v>2549</v>
      </c>
      <c r="D1249" t="s">
        <v>82</v>
      </c>
      <c r="E1249" s="2" t="str">
        <f>HYPERLINK("capsilon://?command=openfolder&amp;siteaddress=FAM.docvelocity-na8.net&amp;folderid=FX6D3301DF-5BAB-6B8A-2E9D-27B550299BC7","FX21115274")</f>
        <v>FX21115274</v>
      </c>
      <c r="F1249" t="s">
        <v>19</v>
      </c>
      <c r="G1249" t="s">
        <v>19</v>
      </c>
      <c r="H1249" t="s">
        <v>83</v>
      </c>
      <c r="I1249" t="s">
        <v>2550</v>
      </c>
      <c r="J1249">
        <v>84</v>
      </c>
      <c r="K1249" t="s">
        <v>85</v>
      </c>
      <c r="L1249" t="s">
        <v>86</v>
      </c>
      <c r="M1249" t="s">
        <v>87</v>
      </c>
      <c r="N1249">
        <v>2</v>
      </c>
      <c r="O1249" s="1">
        <v>44512.584050925929</v>
      </c>
      <c r="P1249" s="1">
        <v>44512.621458333335</v>
      </c>
      <c r="Q1249">
        <v>2663</v>
      </c>
      <c r="R1249">
        <v>569</v>
      </c>
      <c r="S1249" t="b">
        <v>0</v>
      </c>
      <c r="T1249" t="s">
        <v>88</v>
      </c>
      <c r="U1249" t="b">
        <v>1</v>
      </c>
      <c r="V1249" t="s">
        <v>131</v>
      </c>
      <c r="W1249" s="1">
        <v>44512.610601851855</v>
      </c>
      <c r="X1249">
        <v>166</v>
      </c>
      <c r="Y1249">
        <v>63</v>
      </c>
      <c r="Z1249">
        <v>0</v>
      </c>
      <c r="AA1249">
        <v>63</v>
      </c>
      <c r="AB1249">
        <v>0</v>
      </c>
      <c r="AC1249">
        <v>0</v>
      </c>
      <c r="AD1249">
        <v>21</v>
      </c>
      <c r="AE1249">
        <v>0</v>
      </c>
      <c r="AF1249">
        <v>0</v>
      </c>
      <c r="AG1249">
        <v>0</v>
      </c>
      <c r="AH1249" t="s">
        <v>118</v>
      </c>
      <c r="AI1249" s="1">
        <v>44512.621458333335</v>
      </c>
      <c r="AJ1249">
        <v>392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21</v>
      </c>
      <c r="AQ1249">
        <v>0</v>
      </c>
      <c r="AR1249">
        <v>0</v>
      </c>
      <c r="AS1249">
        <v>0</v>
      </c>
      <c r="AT1249" t="s">
        <v>88</v>
      </c>
      <c r="AU1249" t="s">
        <v>88</v>
      </c>
      <c r="AV1249" t="s">
        <v>88</v>
      </c>
      <c r="AW1249" t="s">
        <v>88</v>
      </c>
      <c r="AX1249" t="s">
        <v>88</v>
      </c>
      <c r="AY1249" t="s">
        <v>88</v>
      </c>
      <c r="AZ1249" t="s">
        <v>88</v>
      </c>
      <c r="BA1249" t="s">
        <v>88</v>
      </c>
      <c r="BB1249" t="s">
        <v>88</v>
      </c>
      <c r="BC1249" t="s">
        <v>88</v>
      </c>
      <c r="BD1249" t="s">
        <v>88</v>
      </c>
      <c r="BE1249" t="s">
        <v>88</v>
      </c>
    </row>
    <row r="1250" spans="1:57">
      <c r="A1250" t="s">
        <v>2674</v>
      </c>
      <c r="B1250" t="s">
        <v>80</v>
      </c>
      <c r="C1250" t="s">
        <v>2274</v>
      </c>
      <c r="D1250" t="s">
        <v>82</v>
      </c>
      <c r="E1250" s="2" t="str">
        <f>HYPERLINK("capsilon://?command=openfolder&amp;siteaddress=FAM.docvelocity-na8.net&amp;folderid=FX2A03275C-E092-3D1F-1400-C49C501F11A7","FX21115733")</f>
        <v>FX21115733</v>
      </c>
      <c r="F1250" t="s">
        <v>19</v>
      </c>
      <c r="G1250" t="s">
        <v>19</v>
      </c>
      <c r="H1250" t="s">
        <v>83</v>
      </c>
      <c r="I1250" t="s">
        <v>2675</v>
      </c>
      <c r="J1250">
        <v>78</v>
      </c>
      <c r="K1250" t="s">
        <v>85</v>
      </c>
      <c r="L1250" t="s">
        <v>86</v>
      </c>
      <c r="M1250" t="s">
        <v>87</v>
      </c>
      <c r="N1250">
        <v>1</v>
      </c>
      <c r="O1250" s="1">
        <v>44512.585138888891</v>
      </c>
      <c r="P1250" s="1">
        <v>44512.620497685188</v>
      </c>
      <c r="Q1250">
        <v>2963</v>
      </c>
      <c r="R1250">
        <v>92</v>
      </c>
      <c r="S1250" t="b">
        <v>0</v>
      </c>
      <c r="T1250" t="s">
        <v>88</v>
      </c>
      <c r="U1250" t="b">
        <v>0</v>
      </c>
      <c r="V1250" t="s">
        <v>94</v>
      </c>
      <c r="W1250" s="1">
        <v>44512.620497685188</v>
      </c>
      <c r="X1250">
        <v>92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78</v>
      </c>
      <c r="AE1250">
        <v>73</v>
      </c>
      <c r="AF1250">
        <v>0</v>
      </c>
      <c r="AG1250">
        <v>2</v>
      </c>
      <c r="AH1250" t="s">
        <v>88</v>
      </c>
      <c r="AI1250" t="s">
        <v>88</v>
      </c>
      <c r="AJ1250" t="s">
        <v>88</v>
      </c>
      <c r="AK1250" t="s">
        <v>88</v>
      </c>
      <c r="AL1250" t="s">
        <v>88</v>
      </c>
      <c r="AM1250" t="s">
        <v>88</v>
      </c>
      <c r="AN1250" t="s">
        <v>88</v>
      </c>
      <c r="AO1250" t="s">
        <v>88</v>
      </c>
      <c r="AP1250" t="s">
        <v>88</v>
      </c>
      <c r="AQ1250" t="s">
        <v>88</v>
      </c>
      <c r="AR1250" t="s">
        <v>88</v>
      </c>
      <c r="AS1250" t="s">
        <v>88</v>
      </c>
      <c r="AT1250" t="s">
        <v>88</v>
      </c>
      <c r="AU1250" t="s">
        <v>88</v>
      </c>
      <c r="AV1250" t="s">
        <v>88</v>
      </c>
      <c r="AW1250" t="s">
        <v>88</v>
      </c>
      <c r="AX1250" t="s">
        <v>88</v>
      </c>
      <c r="AY1250" t="s">
        <v>88</v>
      </c>
      <c r="AZ1250" t="s">
        <v>88</v>
      </c>
      <c r="BA1250" t="s">
        <v>88</v>
      </c>
      <c r="BB1250" t="s">
        <v>88</v>
      </c>
      <c r="BC1250" t="s">
        <v>88</v>
      </c>
      <c r="BD1250" t="s">
        <v>88</v>
      </c>
      <c r="BE1250" t="s">
        <v>88</v>
      </c>
    </row>
    <row r="1251" spans="1:57">
      <c r="A1251" t="s">
        <v>2676</v>
      </c>
      <c r="B1251" t="s">
        <v>80</v>
      </c>
      <c r="C1251" t="s">
        <v>2581</v>
      </c>
      <c r="D1251" t="s">
        <v>82</v>
      </c>
      <c r="E1251" s="2" t="str">
        <f>HYPERLINK("capsilon://?command=openfolder&amp;siteaddress=FAM.docvelocity-na8.net&amp;folderid=FXAF745DEA-B6D7-AB80-3887-BF8606581EAD","FX21115615")</f>
        <v>FX21115615</v>
      </c>
      <c r="F1251" t="s">
        <v>19</v>
      </c>
      <c r="G1251" t="s">
        <v>19</v>
      </c>
      <c r="H1251" t="s">
        <v>83</v>
      </c>
      <c r="I1251" t="s">
        <v>2582</v>
      </c>
      <c r="J1251">
        <v>524</v>
      </c>
      <c r="K1251" t="s">
        <v>85</v>
      </c>
      <c r="L1251" t="s">
        <v>86</v>
      </c>
      <c r="M1251" t="s">
        <v>87</v>
      </c>
      <c r="N1251">
        <v>2</v>
      </c>
      <c r="O1251" s="1">
        <v>44512.590914351851</v>
      </c>
      <c r="P1251" s="1">
        <v>44512.689062500001</v>
      </c>
      <c r="Q1251">
        <v>3340</v>
      </c>
      <c r="R1251">
        <v>5140</v>
      </c>
      <c r="S1251" t="b">
        <v>0</v>
      </c>
      <c r="T1251" t="s">
        <v>88</v>
      </c>
      <c r="U1251" t="b">
        <v>1</v>
      </c>
      <c r="V1251" t="s">
        <v>1625</v>
      </c>
      <c r="W1251" s="1">
        <v>44512.659050925926</v>
      </c>
      <c r="X1251">
        <v>2919</v>
      </c>
      <c r="Y1251">
        <v>189</v>
      </c>
      <c r="Z1251">
        <v>0</v>
      </c>
      <c r="AA1251">
        <v>189</v>
      </c>
      <c r="AB1251">
        <v>98</v>
      </c>
      <c r="AC1251">
        <v>128</v>
      </c>
      <c r="AD1251">
        <v>335</v>
      </c>
      <c r="AE1251">
        <v>0</v>
      </c>
      <c r="AF1251">
        <v>0</v>
      </c>
      <c r="AG1251">
        <v>0</v>
      </c>
      <c r="AH1251" t="s">
        <v>106</v>
      </c>
      <c r="AI1251" s="1">
        <v>44512.689062500001</v>
      </c>
      <c r="AJ1251">
        <v>2089</v>
      </c>
      <c r="AK1251">
        <v>7</v>
      </c>
      <c r="AL1251">
        <v>0</v>
      </c>
      <c r="AM1251">
        <v>7</v>
      </c>
      <c r="AN1251">
        <v>98</v>
      </c>
      <c r="AO1251">
        <v>7</v>
      </c>
      <c r="AP1251">
        <v>328</v>
      </c>
      <c r="AQ1251">
        <v>0</v>
      </c>
      <c r="AR1251">
        <v>0</v>
      </c>
      <c r="AS1251">
        <v>0</v>
      </c>
      <c r="AT1251" t="s">
        <v>88</v>
      </c>
      <c r="AU1251" t="s">
        <v>88</v>
      </c>
      <c r="AV1251" t="s">
        <v>88</v>
      </c>
      <c r="AW1251" t="s">
        <v>88</v>
      </c>
      <c r="AX1251" t="s">
        <v>88</v>
      </c>
      <c r="AY1251" t="s">
        <v>88</v>
      </c>
      <c r="AZ1251" t="s">
        <v>88</v>
      </c>
      <c r="BA1251" t="s">
        <v>88</v>
      </c>
      <c r="BB1251" t="s">
        <v>88</v>
      </c>
      <c r="BC1251" t="s">
        <v>88</v>
      </c>
      <c r="BD1251" t="s">
        <v>88</v>
      </c>
      <c r="BE1251" t="s">
        <v>88</v>
      </c>
    </row>
    <row r="1252" spans="1:57">
      <c r="A1252" t="s">
        <v>2677</v>
      </c>
      <c r="B1252" t="s">
        <v>80</v>
      </c>
      <c r="C1252" t="s">
        <v>2598</v>
      </c>
      <c r="D1252" t="s">
        <v>82</v>
      </c>
      <c r="E1252" s="2" t="str">
        <f>HYPERLINK("capsilon://?command=openfolder&amp;siteaddress=FAM.docvelocity-na8.net&amp;folderid=FX3AE80475-7DD6-5737-3A8C-80E23628F6A2","FX21116099")</f>
        <v>FX21116099</v>
      </c>
      <c r="F1252" t="s">
        <v>19</v>
      </c>
      <c r="G1252" t="s">
        <v>19</v>
      </c>
      <c r="H1252" t="s">
        <v>83</v>
      </c>
      <c r="I1252" t="s">
        <v>2599</v>
      </c>
      <c r="J1252">
        <v>284</v>
      </c>
      <c r="K1252" t="s">
        <v>85</v>
      </c>
      <c r="L1252" t="s">
        <v>86</v>
      </c>
      <c r="M1252" t="s">
        <v>87</v>
      </c>
      <c r="N1252">
        <v>2</v>
      </c>
      <c r="O1252" s="1">
        <v>44512.598506944443</v>
      </c>
      <c r="P1252" s="1">
        <v>44512.651273148149</v>
      </c>
      <c r="Q1252">
        <v>2556</v>
      </c>
      <c r="R1252">
        <v>2003</v>
      </c>
      <c r="S1252" t="b">
        <v>0</v>
      </c>
      <c r="T1252" t="s">
        <v>88</v>
      </c>
      <c r="U1252" t="b">
        <v>1</v>
      </c>
      <c r="V1252" t="s">
        <v>123</v>
      </c>
      <c r="W1252" s="1">
        <v>44512.638090277775</v>
      </c>
      <c r="X1252">
        <v>1081</v>
      </c>
      <c r="Y1252">
        <v>231</v>
      </c>
      <c r="Z1252">
        <v>0</v>
      </c>
      <c r="AA1252">
        <v>231</v>
      </c>
      <c r="AB1252">
        <v>0</v>
      </c>
      <c r="AC1252">
        <v>14</v>
      </c>
      <c r="AD1252">
        <v>53</v>
      </c>
      <c r="AE1252">
        <v>0</v>
      </c>
      <c r="AF1252">
        <v>0</v>
      </c>
      <c r="AG1252">
        <v>0</v>
      </c>
      <c r="AH1252" t="s">
        <v>118</v>
      </c>
      <c r="AI1252" s="1">
        <v>44512.651273148149</v>
      </c>
      <c r="AJ1252">
        <v>885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53</v>
      </c>
      <c r="AQ1252">
        <v>0</v>
      </c>
      <c r="AR1252">
        <v>0</v>
      </c>
      <c r="AS1252">
        <v>0</v>
      </c>
      <c r="AT1252" t="s">
        <v>88</v>
      </c>
      <c r="AU1252" t="s">
        <v>88</v>
      </c>
      <c r="AV1252" t="s">
        <v>88</v>
      </c>
      <c r="AW1252" t="s">
        <v>88</v>
      </c>
      <c r="AX1252" t="s">
        <v>88</v>
      </c>
      <c r="AY1252" t="s">
        <v>88</v>
      </c>
      <c r="AZ1252" t="s">
        <v>88</v>
      </c>
      <c r="BA1252" t="s">
        <v>88</v>
      </c>
      <c r="BB1252" t="s">
        <v>88</v>
      </c>
      <c r="BC1252" t="s">
        <v>88</v>
      </c>
      <c r="BD1252" t="s">
        <v>88</v>
      </c>
      <c r="BE1252" t="s">
        <v>88</v>
      </c>
    </row>
    <row r="1253" spans="1:57">
      <c r="A1253" t="s">
        <v>2678</v>
      </c>
      <c r="B1253" t="s">
        <v>80</v>
      </c>
      <c r="C1253" t="s">
        <v>2511</v>
      </c>
      <c r="D1253" t="s">
        <v>82</v>
      </c>
      <c r="E1253" s="2" t="str">
        <f>HYPERLINK("capsilon://?command=openfolder&amp;siteaddress=FAM.docvelocity-na8.net&amp;folderid=FX11F3A40A-0FB4-955D-3231-892B409345C6","FX21115546")</f>
        <v>FX21115546</v>
      </c>
      <c r="F1253" t="s">
        <v>19</v>
      </c>
      <c r="G1253" t="s">
        <v>19</v>
      </c>
      <c r="H1253" t="s">
        <v>83</v>
      </c>
      <c r="I1253" t="s">
        <v>2625</v>
      </c>
      <c r="J1253">
        <v>56</v>
      </c>
      <c r="K1253" t="s">
        <v>85</v>
      </c>
      <c r="L1253" t="s">
        <v>86</v>
      </c>
      <c r="M1253" t="s">
        <v>87</v>
      </c>
      <c r="N1253">
        <v>2</v>
      </c>
      <c r="O1253" s="1">
        <v>44512.599710648145</v>
      </c>
      <c r="P1253" s="1">
        <v>44512.660104166665</v>
      </c>
      <c r="Q1253">
        <v>3787</v>
      </c>
      <c r="R1253">
        <v>1431</v>
      </c>
      <c r="S1253" t="b">
        <v>0</v>
      </c>
      <c r="T1253" t="s">
        <v>88</v>
      </c>
      <c r="U1253" t="b">
        <v>1</v>
      </c>
      <c r="V1253" t="s">
        <v>218</v>
      </c>
      <c r="W1253" s="1">
        <v>44512.651388888888</v>
      </c>
      <c r="X1253">
        <v>528</v>
      </c>
      <c r="Y1253">
        <v>42</v>
      </c>
      <c r="Z1253">
        <v>0</v>
      </c>
      <c r="AA1253">
        <v>42</v>
      </c>
      <c r="AB1253">
        <v>0</v>
      </c>
      <c r="AC1253">
        <v>2</v>
      </c>
      <c r="AD1253">
        <v>14</v>
      </c>
      <c r="AE1253">
        <v>0</v>
      </c>
      <c r="AF1253">
        <v>0</v>
      </c>
      <c r="AG1253">
        <v>0</v>
      </c>
      <c r="AH1253" t="s">
        <v>118</v>
      </c>
      <c r="AI1253" s="1">
        <v>44512.660104166665</v>
      </c>
      <c r="AJ1253">
        <v>195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14</v>
      </c>
      <c r="AQ1253">
        <v>0</v>
      </c>
      <c r="AR1253">
        <v>0</v>
      </c>
      <c r="AS1253">
        <v>0</v>
      </c>
      <c r="AT1253" t="s">
        <v>88</v>
      </c>
      <c r="AU1253" t="s">
        <v>88</v>
      </c>
      <c r="AV1253" t="s">
        <v>88</v>
      </c>
      <c r="AW1253" t="s">
        <v>88</v>
      </c>
      <c r="AX1253" t="s">
        <v>88</v>
      </c>
      <c r="AY1253" t="s">
        <v>88</v>
      </c>
      <c r="AZ1253" t="s">
        <v>88</v>
      </c>
      <c r="BA1253" t="s">
        <v>88</v>
      </c>
      <c r="BB1253" t="s">
        <v>88</v>
      </c>
      <c r="BC1253" t="s">
        <v>88</v>
      </c>
      <c r="BD1253" t="s">
        <v>88</v>
      </c>
      <c r="BE1253" t="s">
        <v>88</v>
      </c>
    </row>
    <row r="1254" spans="1:57">
      <c r="A1254" t="s">
        <v>2679</v>
      </c>
      <c r="B1254" t="s">
        <v>80</v>
      </c>
      <c r="C1254" t="s">
        <v>2639</v>
      </c>
      <c r="D1254" t="s">
        <v>82</v>
      </c>
      <c r="E1254" s="2" t="str">
        <f>HYPERLINK("capsilon://?command=openfolder&amp;siteaddress=FAM.docvelocity-na8.net&amp;folderid=FXEAF63D4B-E1E2-9669-B524-CDFEC860DAA3","FX21116200")</f>
        <v>FX21116200</v>
      </c>
      <c r="F1254" t="s">
        <v>19</v>
      </c>
      <c r="G1254" t="s">
        <v>19</v>
      </c>
      <c r="H1254" t="s">
        <v>83</v>
      </c>
      <c r="I1254" t="s">
        <v>2640</v>
      </c>
      <c r="J1254">
        <v>132</v>
      </c>
      <c r="K1254" t="s">
        <v>85</v>
      </c>
      <c r="L1254" t="s">
        <v>86</v>
      </c>
      <c r="M1254" t="s">
        <v>87</v>
      </c>
      <c r="N1254">
        <v>2</v>
      </c>
      <c r="O1254" s="1">
        <v>44512.60119212963</v>
      </c>
      <c r="P1254" s="1">
        <v>44512.641030092593</v>
      </c>
      <c r="Q1254">
        <v>2613</v>
      </c>
      <c r="R1254">
        <v>829</v>
      </c>
      <c r="S1254" t="b">
        <v>0</v>
      </c>
      <c r="T1254" t="s">
        <v>88</v>
      </c>
      <c r="U1254" t="b">
        <v>1</v>
      </c>
      <c r="V1254" t="s">
        <v>186</v>
      </c>
      <c r="W1254" s="1">
        <v>44512.633263888885</v>
      </c>
      <c r="X1254">
        <v>231</v>
      </c>
      <c r="Y1254">
        <v>115</v>
      </c>
      <c r="Z1254">
        <v>0</v>
      </c>
      <c r="AA1254">
        <v>115</v>
      </c>
      <c r="AB1254">
        <v>0</v>
      </c>
      <c r="AC1254">
        <v>1</v>
      </c>
      <c r="AD1254">
        <v>17</v>
      </c>
      <c r="AE1254">
        <v>0</v>
      </c>
      <c r="AF1254">
        <v>0</v>
      </c>
      <c r="AG1254">
        <v>0</v>
      </c>
      <c r="AH1254" t="s">
        <v>118</v>
      </c>
      <c r="AI1254" s="1">
        <v>44512.641030092593</v>
      </c>
      <c r="AJ1254">
        <v>585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17</v>
      </c>
      <c r="AQ1254">
        <v>0</v>
      </c>
      <c r="AR1254">
        <v>0</v>
      </c>
      <c r="AS1254">
        <v>0</v>
      </c>
      <c r="AT1254" t="s">
        <v>88</v>
      </c>
      <c r="AU1254" t="s">
        <v>88</v>
      </c>
      <c r="AV1254" t="s">
        <v>88</v>
      </c>
      <c r="AW1254" t="s">
        <v>88</v>
      </c>
      <c r="AX1254" t="s">
        <v>88</v>
      </c>
      <c r="AY1254" t="s">
        <v>88</v>
      </c>
      <c r="AZ1254" t="s">
        <v>88</v>
      </c>
      <c r="BA1254" t="s">
        <v>88</v>
      </c>
      <c r="BB1254" t="s">
        <v>88</v>
      </c>
      <c r="BC1254" t="s">
        <v>88</v>
      </c>
      <c r="BD1254" t="s">
        <v>88</v>
      </c>
      <c r="BE1254" t="s">
        <v>88</v>
      </c>
    </row>
    <row r="1255" spans="1:57">
      <c r="A1255" t="s">
        <v>2680</v>
      </c>
      <c r="B1255" t="s">
        <v>80</v>
      </c>
      <c r="C1255" t="s">
        <v>2467</v>
      </c>
      <c r="D1255" t="s">
        <v>82</v>
      </c>
      <c r="E1255" s="2" t="str">
        <f>HYPERLINK("capsilon://?command=openfolder&amp;siteaddress=FAM.docvelocity-na8.net&amp;folderid=FXE8F3A643-8AFE-4228-04A4-75B3D1A8A34D","FX21116339")</f>
        <v>FX21116339</v>
      </c>
      <c r="F1255" t="s">
        <v>19</v>
      </c>
      <c r="G1255" t="s">
        <v>19</v>
      </c>
      <c r="H1255" t="s">
        <v>83</v>
      </c>
      <c r="I1255" t="s">
        <v>2647</v>
      </c>
      <c r="J1255">
        <v>223</v>
      </c>
      <c r="K1255" t="s">
        <v>85</v>
      </c>
      <c r="L1255" t="s">
        <v>86</v>
      </c>
      <c r="M1255" t="s">
        <v>87</v>
      </c>
      <c r="N1255">
        <v>2</v>
      </c>
      <c r="O1255" s="1">
        <v>44512.606817129628</v>
      </c>
      <c r="P1255" s="1">
        <v>44512.657835648148</v>
      </c>
      <c r="Q1255">
        <v>3257</v>
      </c>
      <c r="R1255">
        <v>1151</v>
      </c>
      <c r="S1255" t="b">
        <v>0</v>
      </c>
      <c r="T1255" t="s">
        <v>88</v>
      </c>
      <c r="U1255" t="b">
        <v>1</v>
      </c>
      <c r="V1255" t="s">
        <v>186</v>
      </c>
      <c r="W1255" s="1">
        <v>44512.639108796298</v>
      </c>
      <c r="X1255">
        <v>505</v>
      </c>
      <c r="Y1255">
        <v>203</v>
      </c>
      <c r="Z1255">
        <v>0</v>
      </c>
      <c r="AA1255">
        <v>203</v>
      </c>
      <c r="AB1255">
        <v>0</v>
      </c>
      <c r="AC1255">
        <v>10</v>
      </c>
      <c r="AD1255">
        <v>20</v>
      </c>
      <c r="AE1255">
        <v>0</v>
      </c>
      <c r="AF1255">
        <v>0</v>
      </c>
      <c r="AG1255">
        <v>0</v>
      </c>
      <c r="AH1255" t="s">
        <v>118</v>
      </c>
      <c r="AI1255" s="1">
        <v>44512.657835648148</v>
      </c>
      <c r="AJ1255">
        <v>566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20</v>
      </c>
      <c r="AQ1255">
        <v>0</v>
      </c>
      <c r="AR1255">
        <v>0</v>
      </c>
      <c r="AS1255">
        <v>0</v>
      </c>
      <c r="AT1255" t="s">
        <v>88</v>
      </c>
      <c r="AU1255" t="s">
        <v>88</v>
      </c>
      <c r="AV1255" t="s">
        <v>88</v>
      </c>
      <c r="AW1255" t="s">
        <v>88</v>
      </c>
      <c r="AX1255" t="s">
        <v>88</v>
      </c>
      <c r="AY1255" t="s">
        <v>88</v>
      </c>
      <c r="AZ1255" t="s">
        <v>88</v>
      </c>
      <c r="BA1255" t="s">
        <v>88</v>
      </c>
      <c r="BB1255" t="s">
        <v>88</v>
      </c>
      <c r="BC1255" t="s">
        <v>88</v>
      </c>
      <c r="BD1255" t="s">
        <v>88</v>
      </c>
      <c r="BE1255" t="s">
        <v>88</v>
      </c>
    </row>
    <row r="1256" spans="1:57">
      <c r="A1256" t="s">
        <v>2681</v>
      </c>
      <c r="B1256" t="s">
        <v>80</v>
      </c>
      <c r="C1256" t="s">
        <v>2642</v>
      </c>
      <c r="D1256" t="s">
        <v>82</v>
      </c>
      <c r="E1256" s="2" t="str">
        <f>HYPERLINK("capsilon://?command=openfolder&amp;siteaddress=FAM.docvelocity-na8.net&amp;folderid=FX00EF8789-DDAA-DD7F-BA1B-1729ADE33A5B","FX21113322")</f>
        <v>FX21113322</v>
      </c>
      <c r="F1256" t="s">
        <v>19</v>
      </c>
      <c r="G1256" t="s">
        <v>19</v>
      </c>
      <c r="H1256" t="s">
        <v>83</v>
      </c>
      <c r="I1256" t="s">
        <v>2643</v>
      </c>
      <c r="J1256">
        <v>424</v>
      </c>
      <c r="K1256" t="s">
        <v>85</v>
      </c>
      <c r="L1256" t="s">
        <v>86</v>
      </c>
      <c r="M1256" t="s">
        <v>87</v>
      </c>
      <c r="N1256">
        <v>2</v>
      </c>
      <c r="O1256" s="1">
        <v>44512.61037037037</v>
      </c>
      <c r="P1256" s="1">
        <v>44512.690405092595</v>
      </c>
      <c r="Q1256">
        <v>4149</v>
      </c>
      <c r="R1256">
        <v>2766</v>
      </c>
      <c r="S1256" t="b">
        <v>0</v>
      </c>
      <c r="T1256" t="s">
        <v>88</v>
      </c>
      <c r="U1256" t="b">
        <v>1</v>
      </c>
      <c r="V1256" t="s">
        <v>123</v>
      </c>
      <c r="W1256" s="1">
        <v>44512.65016203704</v>
      </c>
      <c r="X1256">
        <v>1042</v>
      </c>
      <c r="Y1256">
        <v>356</v>
      </c>
      <c r="Z1256">
        <v>0</v>
      </c>
      <c r="AA1256">
        <v>356</v>
      </c>
      <c r="AB1256">
        <v>0</v>
      </c>
      <c r="AC1256">
        <v>130</v>
      </c>
      <c r="AD1256">
        <v>68</v>
      </c>
      <c r="AE1256">
        <v>0</v>
      </c>
      <c r="AF1256">
        <v>0</v>
      </c>
      <c r="AG1256">
        <v>0</v>
      </c>
      <c r="AH1256" t="s">
        <v>606</v>
      </c>
      <c r="AI1256" s="1">
        <v>44512.690405092595</v>
      </c>
      <c r="AJ1256">
        <v>1567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68</v>
      </c>
      <c r="AQ1256">
        <v>0</v>
      </c>
      <c r="AR1256">
        <v>0</v>
      </c>
      <c r="AS1256">
        <v>0</v>
      </c>
      <c r="AT1256" t="s">
        <v>88</v>
      </c>
      <c r="AU1256" t="s">
        <v>88</v>
      </c>
      <c r="AV1256" t="s">
        <v>88</v>
      </c>
      <c r="AW1256" t="s">
        <v>88</v>
      </c>
      <c r="AX1256" t="s">
        <v>88</v>
      </c>
      <c r="AY1256" t="s">
        <v>88</v>
      </c>
      <c r="AZ1256" t="s">
        <v>88</v>
      </c>
      <c r="BA1256" t="s">
        <v>88</v>
      </c>
      <c r="BB1256" t="s">
        <v>88</v>
      </c>
      <c r="BC1256" t="s">
        <v>88</v>
      </c>
      <c r="BD1256" t="s">
        <v>88</v>
      </c>
      <c r="BE1256" t="s">
        <v>88</v>
      </c>
    </row>
    <row r="1257" spans="1:57">
      <c r="A1257" t="s">
        <v>2682</v>
      </c>
      <c r="B1257" t="s">
        <v>80</v>
      </c>
      <c r="C1257" t="s">
        <v>2683</v>
      </c>
      <c r="D1257" t="s">
        <v>82</v>
      </c>
      <c r="E1257" s="2" t="str">
        <f>HYPERLINK("capsilon://?command=openfolder&amp;siteaddress=FAM.docvelocity-na8.net&amp;folderid=FXBE97337F-AF08-4DF8-268F-2C8E11782055","FX21116243")</f>
        <v>FX21116243</v>
      </c>
      <c r="F1257" t="s">
        <v>19</v>
      </c>
      <c r="G1257" t="s">
        <v>19</v>
      </c>
      <c r="H1257" t="s">
        <v>83</v>
      </c>
      <c r="I1257" t="s">
        <v>2684</v>
      </c>
      <c r="J1257">
        <v>80</v>
      </c>
      <c r="K1257" t="s">
        <v>85</v>
      </c>
      <c r="L1257" t="s">
        <v>86</v>
      </c>
      <c r="M1257" t="s">
        <v>87</v>
      </c>
      <c r="N1257">
        <v>1</v>
      </c>
      <c r="O1257" s="1">
        <v>44512.612118055556</v>
      </c>
      <c r="P1257" s="1">
        <v>44512.625092592592</v>
      </c>
      <c r="Q1257">
        <v>841</v>
      </c>
      <c r="R1257">
        <v>280</v>
      </c>
      <c r="S1257" t="b">
        <v>0</v>
      </c>
      <c r="T1257" t="s">
        <v>88</v>
      </c>
      <c r="U1257" t="b">
        <v>0</v>
      </c>
      <c r="V1257" t="s">
        <v>94</v>
      </c>
      <c r="W1257" s="1">
        <v>44512.625092592592</v>
      </c>
      <c r="X1257">
        <v>280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80</v>
      </c>
      <c r="AE1257">
        <v>68</v>
      </c>
      <c r="AF1257">
        <v>0</v>
      </c>
      <c r="AG1257">
        <v>6</v>
      </c>
      <c r="AH1257" t="s">
        <v>88</v>
      </c>
      <c r="AI1257" t="s">
        <v>88</v>
      </c>
      <c r="AJ1257" t="s">
        <v>88</v>
      </c>
      <c r="AK1257" t="s">
        <v>88</v>
      </c>
      <c r="AL1257" t="s">
        <v>88</v>
      </c>
      <c r="AM1257" t="s">
        <v>88</v>
      </c>
      <c r="AN1257" t="s">
        <v>88</v>
      </c>
      <c r="AO1257" t="s">
        <v>88</v>
      </c>
      <c r="AP1257" t="s">
        <v>88</v>
      </c>
      <c r="AQ1257" t="s">
        <v>88</v>
      </c>
      <c r="AR1257" t="s">
        <v>88</v>
      </c>
      <c r="AS1257" t="s">
        <v>88</v>
      </c>
      <c r="AT1257" t="s">
        <v>88</v>
      </c>
      <c r="AU1257" t="s">
        <v>88</v>
      </c>
      <c r="AV1257" t="s">
        <v>88</v>
      </c>
      <c r="AW1257" t="s">
        <v>88</v>
      </c>
      <c r="AX1257" t="s">
        <v>88</v>
      </c>
      <c r="AY1257" t="s">
        <v>88</v>
      </c>
      <c r="AZ1257" t="s">
        <v>88</v>
      </c>
      <c r="BA1257" t="s">
        <v>88</v>
      </c>
      <c r="BB1257" t="s">
        <v>88</v>
      </c>
      <c r="BC1257" t="s">
        <v>88</v>
      </c>
      <c r="BD1257" t="s">
        <v>88</v>
      </c>
      <c r="BE1257" t="s">
        <v>88</v>
      </c>
    </row>
    <row r="1258" spans="1:57">
      <c r="A1258" t="s">
        <v>2685</v>
      </c>
      <c r="B1258" t="s">
        <v>80</v>
      </c>
      <c r="C1258" t="s">
        <v>1298</v>
      </c>
      <c r="D1258" t="s">
        <v>82</v>
      </c>
      <c r="E1258" s="2" t="str">
        <f>HYPERLINK("capsilon://?command=openfolder&amp;siteaddress=FAM.docvelocity-na8.net&amp;folderid=FX67C0E61B-5549-E88E-CBFE-D02ED7141FC0","FX21112254")</f>
        <v>FX21112254</v>
      </c>
      <c r="F1258" t="s">
        <v>19</v>
      </c>
      <c r="G1258" t="s">
        <v>19</v>
      </c>
      <c r="H1258" t="s">
        <v>83</v>
      </c>
      <c r="I1258" t="s">
        <v>2658</v>
      </c>
      <c r="J1258">
        <v>430</v>
      </c>
      <c r="K1258" t="s">
        <v>85</v>
      </c>
      <c r="L1258" t="s">
        <v>86</v>
      </c>
      <c r="M1258" t="s">
        <v>87</v>
      </c>
      <c r="N1258">
        <v>2</v>
      </c>
      <c r="O1258" s="1">
        <v>44512.615844907406</v>
      </c>
      <c r="P1258" s="1">
        <v>44512.736574074072</v>
      </c>
      <c r="Q1258">
        <v>3207</v>
      </c>
      <c r="R1258">
        <v>7224</v>
      </c>
      <c r="S1258" t="b">
        <v>0</v>
      </c>
      <c r="T1258" t="s">
        <v>88</v>
      </c>
      <c r="U1258" t="b">
        <v>1</v>
      </c>
      <c r="V1258" t="s">
        <v>131</v>
      </c>
      <c r="W1258" s="1">
        <v>44512.68304398148</v>
      </c>
      <c r="X1258">
        <v>3220</v>
      </c>
      <c r="Y1258">
        <v>431</v>
      </c>
      <c r="Z1258">
        <v>0</v>
      </c>
      <c r="AA1258">
        <v>431</v>
      </c>
      <c r="AB1258">
        <v>0</v>
      </c>
      <c r="AC1258">
        <v>230</v>
      </c>
      <c r="AD1258">
        <v>-1</v>
      </c>
      <c r="AE1258">
        <v>0</v>
      </c>
      <c r="AF1258">
        <v>0</v>
      </c>
      <c r="AG1258">
        <v>0</v>
      </c>
      <c r="AH1258" t="s">
        <v>606</v>
      </c>
      <c r="AI1258" s="1">
        <v>44512.736574074072</v>
      </c>
      <c r="AJ1258">
        <v>295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-1</v>
      </c>
      <c r="AQ1258">
        <v>0</v>
      </c>
      <c r="AR1258">
        <v>0</v>
      </c>
      <c r="AS1258">
        <v>0</v>
      </c>
      <c r="AT1258" t="s">
        <v>88</v>
      </c>
      <c r="AU1258" t="s">
        <v>88</v>
      </c>
      <c r="AV1258" t="s">
        <v>88</v>
      </c>
      <c r="AW1258" t="s">
        <v>88</v>
      </c>
      <c r="AX1258" t="s">
        <v>88</v>
      </c>
      <c r="AY1258" t="s">
        <v>88</v>
      </c>
      <c r="AZ1258" t="s">
        <v>88</v>
      </c>
      <c r="BA1258" t="s">
        <v>88</v>
      </c>
      <c r="BB1258" t="s">
        <v>88</v>
      </c>
      <c r="BC1258" t="s">
        <v>88</v>
      </c>
      <c r="BD1258" t="s">
        <v>88</v>
      </c>
      <c r="BE1258" t="s">
        <v>88</v>
      </c>
    </row>
    <row r="1259" spans="1:57">
      <c r="A1259" t="s">
        <v>2686</v>
      </c>
      <c r="B1259" t="s">
        <v>80</v>
      </c>
      <c r="C1259" t="s">
        <v>2669</v>
      </c>
      <c r="D1259" t="s">
        <v>82</v>
      </c>
      <c r="E1259" s="2" t="str">
        <f>HYPERLINK("capsilon://?command=openfolder&amp;siteaddress=FAM.docvelocity-na8.net&amp;folderid=FX0E3FB999-25AD-AD81-CF02-F76E61BADDE8","FX21115378")</f>
        <v>FX21115378</v>
      </c>
      <c r="F1259" t="s">
        <v>19</v>
      </c>
      <c r="G1259" t="s">
        <v>19</v>
      </c>
      <c r="H1259" t="s">
        <v>83</v>
      </c>
      <c r="I1259" t="s">
        <v>2670</v>
      </c>
      <c r="J1259">
        <v>228</v>
      </c>
      <c r="K1259" t="s">
        <v>85</v>
      </c>
      <c r="L1259" t="s">
        <v>86</v>
      </c>
      <c r="M1259" t="s">
        <v>87</v>
      </c>
      <c r="N1259">
        <v>2</v>
      </c>
      <c r="O1259" s="1">
        <v>44512.620393518519</v>
      </c>
      <c r="P1259" s="1">
        <v>44512.745416666665</v>
      </c>
      <c r="Q1259">
        <v>8744</v>
      </c>
      <c r="R1259">
        <v>2058</v>
      </c>
      <c r="S1259" t="b">
        <v>0</v>
      </c>
      <c r="T1259" t="s">
        <v>88</v>
      </c>
      <c r="U1259" t="b">
        <v>1</v>
      </c>
      <c r="V1259" t="s">
        <v>123</v>
      </c>
      <c r="W1259" s="1">
        <v>44512.663599537038</v>
      </c>
      <c r="X1259">
        <v>1161</v>
      </c>
      <c r="Y1259">
        <v>197</v>
      </c>
      <c r="Z1259">
        <v>0</v>
      </c>
      <c r="AA1259">
        <v>197</v>
      </c>
      <c r="AB1259">
        <v>0</v>
      </c>
      <c r="AC1259">
        <v>2</v>
      </c>
      <c r="AD1259">
        <v>31</v>
      </c>
      <c r="AE1259">
        <v>0</v>
      </c>
      <c r="AF1259">
        <v>0</v>
      </c>
      <c r="AG1259">
        <v>0</v>
      </c>
      <c r="AH1259" t="s">
        <v>606</v>
      </c>
      <c r="AI1259" s="1">
        <v>44512.745416666665</v>
      </c>
      <c r="AJ1259">
        <v>764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31</v>
      </c>
      <c r="AQ1259">
        <v>0</v>
      </c>
      <c r="AR1259">
        <v>0</v>
      </c>
      <c r="AS1259">
        <v>0</v>
      </c>
      <c r="AT1259" t="s">
        <v>88</v>
      </c>
      <c r="AU1259" t="s">
        <v>88</v>
      </c>
      <c r="AV1259" t="s">
        <v>88</v>
      </c>
      <c r="AW1259" t="s">
        <v>88</v>
      </c>
      <c r="AX1259" t="s">
        <v>88</v>
      </c>
      <c r="AY1259" t="s">
        <v>88</v>
      </c>
      <c r="AZ1259" t="s">
        <v>88</v>
      </c>
      <c r="BA1259" t="s">
        <v>88</v>
      </c>
      <c r="BB1259" t="s">
        <v>88</v>
      </c>
      <c r="BC1259" t="s">
        <v>88</v>
      </c>
      <c r="BD1259" t="s">
        <v>88</v>
      </c>
      <c r="BE1259" t="s">
        <v>88</v>
      </c>
    </row>
    <row r="1260" spans="1:57">
      <c r="A1260" t="s">
        <v>2687</v>
      </c>
      <c r="B1260" t="s">
        <v>80</v>
      </c>
      <c r="C1260" t="s">
        <v>2274</v>
      </c>
      <c r="D1260" t="s">
        <v>82</v>
      </c>
      <c r="E1260" s="2" t="str">
        <f>HYPERLINK("capsilon://?command=openfolder&amp;siteaddress=FAM.docvelocity-na8.net&amp;folderid=FX2A03275C-E092-3D1F-1400-C49C501F11A7","FX21115733")</f>
        <v>FX21115733</v>
      </c>
      <c r="F1260" t="s">
        <v>19</v>
      </c>
      <c r="G1260" t="s">
        <v>19</v>
      </c>
      <c r="H1260" t="s">
        <v>83</v>
      </c>
      <c r="I1260" t="s">
        <v>2675</v>
      </c>
      <c r="J1260">
        <v>102</v>
      </c>
      <c r="K1260" t="s">
        <v>85</v>
      </c>
      <c r="L1260" t="s">
        <v>86</v>
      </c>
      <c r="M1260" t="s">
        <v>87</v>
      </c>
      <c r="N1260">
        <v>2</v>
      </c>
      <c r="O1260" s="1">
        <v>44512.621122685188</v>
      </c>
      <c r="P1260" s="1">
        <v>44512.763298611113</v>
      </c>
      <c r="Q1260">
        <v>10922</v>
      </c>
      <c r="R1260">
        <v>1362</v>
      </c>
      <c r="S1260" t="b">
        <v>0</v>
      </c>
      <c r="T1260" t="s">
        <v>88</v>
      </c>
      <c r="U1260" t="b">
        <v>1</v>
      </c>
      <c r="V1260" t="s">
        <v>218</v>
      </c>
      <c r="W1260" s="1">
        <v>44512.654756944445</v>
      </c>
      <c r="X1260">
        <v>245</v>
      </c>
      <c r="Y1260">
        <v>94</v>
      </c>
      <c r="Z1260">
        <v>0</v>
      </c>
      <c r="AA1260">
        <v>94</v>
      </c>
      <c r="AB1260">
        <v>0</v>
      </c>
      <c r="AC1260">
        <v>2</v>
      </c>
      <c r="AD1260">
        <v>8</v>
      </c>
      <c r="AE1260">
        <v>0</v>
      </c>
      <c r="AF1260">
        <v>0</v>
      </c>
      <c r="AG1260">
        <v>0</v>
      </c>
      <c r="AH1260" t="s">
        <v>106</v>
      </c>
      <c r="AI1260" s="1">
        <v>44512.763298611113</v>
      </c>
      <c r="AJ1260">
        <v>745</v>
      </c>
      <c r="AK1260">
        <v>2</v>
      </c>
      <c r="AL1260">
        <v>0</v>
      </c>
      <c r="AM1260">
        <v>2</v>
      </c>
      <c r="AN1260">
        <v>0</v>
      </c>
      <c r="AO1260">
        <v>2</v>
      </c>
      <c r="AP1260">
        <v>6</v>
      </c>
      <c r="AQ1260">
        <v>0</v>
      </c>
      <c r="AR1260">
        <v>0</v>
      </c>
      <c r="AS1260">
        <v>0</v>
      </c>
      <c r="AT1260" t="s">
        <v>88</v>
      </c>
      <c r="AU1260" t="s">
        <v>88</v>
      </c>
      <c r="AV1260" t="s">
        <v>88</v>
      </c>
      <c r="AW1260" t="s">
        <v>88</v>
      </c>
      <c r="AX1260" t="s">
        <v>88</v>
      </c>
      <c r="AY1260" t="s">
        <v>88</v>
      </c>
      <c r="AZ1260" t="s">
        <v>88</v>
      </c>
      <c r="BA1260" t="s">
        <v>88</v>
      </c>
      <c r="BB1260" t="s">
        <v>88</v>
      </c>
      <c r="BC1260" t="s">
        <v>88</v>
      </c>
      <c r="BD1260" t="s">
        <v>88</v>
      </c>
      <c r="BE1260" t="s">
        <v>88</v>
      </c>
    </row>
    <row r="1261" spans="1:57">
      <c r="A1261" t="s">
        <v>2688</v>
      </c>
      <c r="B1261" t="s">
        <v>80</v>
      </c>
      <c r="C1261" t="s">
        <v>2683</v>
      </c>
      <c r="D1261" t="s">
        <v>82</v>
      </c>
      <c r="E1261" s="2" t="str">
        <f>HYPERLINK("capsilon://?command=openfolder&amp;siteaddress=FAM.docvelocity-na8.net&amp;folderid=FXBE97337F-AF08-4DF8-268F-2C8E11782055","FX21116243")</f>
        <v>FX21116243</v>
      </c>
      <c r="F1261" t="s">
        <v>19</v>
      </c>
      <c r="G1261" t="s">
        <v>19</v>
      </c>
      <c r="H1261" t="s">
        <v>83</v>
      </c>
      <c r="I1261" t="s">
        <v>2684</v>
      </c>
      <c r="J1261">
        <v>188</v>
      </c>
      <c r="K1261" t="s">
        <v>85</v>
      </c>
      <c r="L1261" t="s">
        <v>86</v>
      </c>
      <c r="M1261" t="s">
        <v>87</v>
      </c>
      <c r="N1261">
        <v>2</v>
      </c>
      <c r="O1261" s="1">
        <v>44512.626423611109</v>
      </c>
      <c r="P1261" s="1">
        <v>44512.771689814814</v>
      </c>
      <c r="Q1261">
        <v>10843</v>
      </c>
      <c r="R1261">
        <v>1708</v>
      </c>
      <c r="S1261" t="b">
        <v>0</v>
      </c>
      <c r="T1261" t="s">
        <v>88</v>
      </c>
      <c r="U1261" t="b">
        <v>1</v>
      </c>
      <c r="V1261" t="s">
        <v>186</v>
      </c>
      <c r="W1261" s="1">
        <v>44512.66542824074</v>
      </c>
      <c r="X1261">
        <v>870</v>
      </c>
      <c r="Y1261">
        <v>140</v>
      </c>
      <c r="Z1261">
        <v>0</v>
      </c>
      <c r="AA1261">
        <v>140</v>
      </c>
      <c r="AB1261">
        <v>21</v>
      </c>
      <c r="AC1261">
        <v>9</v>
      </c>
      <c r="AD1261">
        <v>48</v>
      </c>
      <c r="AE1261">
        <v>0</v>
      </c>
      <c r="AF1261">
        <v>0</v>
      </c>
      <c r="AG1261">
        <v>0</v>
      </c>
      <c r="AH1261" t="s">
        <v>106</v>
      </c>
      <c r="AI1261" s="1">
        <v>44512.771689814814</v>
      </c>
      <c r="AJ1261">
        <v>724</v>
      </c>
      <c r="AK1261">
        <v>0</v>
      </c>
      <c r="AL1261">
        <v>0</v>
      </c>
      <c r="AM1261">
        <v>0</v>
      </c>
      <c r="AN1261">
        <v>21</v>
      </c>
      <c r="AO1261">
        <v>0</v>
      </c>
      <c r="AP1261">
        <v>48</v>
      </c>
      <c r="AQ1261">
        <v>0</v>
      </c>
      <c r="AR1261">
        <v>0</v>
      </c>
      <c r="AS1261">
        <v>0</v>
      </c>
      <c r="AT1261" t="s">
        <v>88</v>
      </c>
      <c r="AU1261" t="s">
        <v>88</v>
      </c>
      <c r="AV1261" t="s">
        <v>88</v>
      </c>
      <c r="AW1261" t="s">
        <v>88</v>
      </c>
      <c r="AX1261" t="s">
        <v>88</v>
      </c>
      <c r="AY1261" t="s">
        <v>88</v>
      </c>
      <c r="AZ1261" t="s">
        <v>88</v>
      </c>
      <c r="BA1261" t="s">
        <v>88</v>
      </c>
      <c r="BB1261" t="s">
        <v>88</v>
      </c>
      <c r="BC1261" t="s">
        <v>88</v>
      </c>
      <c r="BD1261" t="s">
        <v>88</v>
      </c>
      <c r="BE1261" t="s">
        <v>88</v>
      </c>
    </row>
    <row r="1262" spans="1:57">
      <c r="A1262" t="s">
        <v>2689</v>
      </c>
      <c r="B1262" t="s">
        <v>80</v>
      </c>
      <c r="C1262" t="s">
        <v>2690</v>
      </c>
      <c r="D1262" t="s">
        <v>82</v>
      </c>
      <c r="E1262" s="2" t="str">
        <f>HYPERLINK("capsilon://?command=openfolder&amp;siteaddress=FAM.docvelocity-na8.net&amp;folderid=FXFF4A480D-D942-F0D9-9FBD-BF56DA91BCFC","FX21114473")</f>
        <v>FX21114473</v>
      </c>
      <c r="F1262" t="s">
        <v>19</v>
      </c>
      <c r="G1262" t="s">
        <v>19</v>
      </c>
      <c r="H1262" t="s">
        <v>83</v>
      </c>
      <c r="I1262" t="s">
        <v>2691</v>
      </c>
      <c r="J1262">
        <v>164</v>
      </c>
      <c r="K1262" t="s">
        <v>85</v>
      </c>
      <c r="L1262" t="s">
        <v>86</v>
      </c>
      <c r="M1262" t="s">
        <v>87</v>
      </c>
      <c r="N1262">
        <v>1</v>
      </c>
      <c r="O1262" s="1">
        <v>44512.628784722219</v>
      </c>
      <c r="P1262" s="1">
        <v>44512.637337962966</v>
      </c>
      <c r="Q1262">
        <v>281</v>
      </c>
      <c r="R1262">
        <v>458</v>
      </c>
      <c r="S1262" t="b">
        <v>0</v>
      </c>
      <c r="T1262" t="s">
        <v>88</v>
      </c>
      <c r="U1262" t="b">
        <v>0</v>
      </c>
      <c r="V1262" t="s">
        <v>94</v>
      </c>
      <c r="W1262" s="1">
        <v>44512.637337962966</v>
      </c>
      <c r="X1262">
        <v>458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164</v>
      </c>
      <c r="AE1262">
        <v>152</v>
      </c>
      <c r="AF1262">
        <v>0</v>
      </c>
      <c r="AG1262">
        <v>7</v>
      </c>
      <c r="AH1262" t="s">
        <v>88</v>
      </c>
      <c r="AI1262" t="s">
        <v>88</v>
      </c>
      <c r="AJ1262" t="s">
        <v>88</v>
      </c>
      <c r="AK1262" t="s">
        <v>88</v>
      </c>
      <c r="AL1262" t="s">
        <v>88</v>
      </c>
      <c r="AM1262" t="s">
        <v>88</v>
      </c>
      <c r="AN1262" t="s">
        <v>88</v>
      </c>
      <c r="AO1262" t="s">
        <v>88</v>
      </c>
      <c r="AP1262" t="s">
        <v>88</v>
      </c>
      <c r="AQ1262" t="s">
        <v>88</v>
      </c>
      <c r="AR1262" t="s">
        <v>88</v>
      </c>
      <c r="AS1262" t="s">
        <v>88</v>
      </c>
      <c r="AT1262" t="s">
        <v>88</v>
      </c>
      <c r="AU1262" t="s">
        <v>88</v>
      </c>
      <c r="AV1262" t="s">
        <v>88</v>
      </c>
      <c r="AW1262" t="s">
        <v>88</v>
      </c>
      <c r="AX1262" t="s">
        <v>88</v>
      </c>
      <c r="AY1262" t="s">
        <v>88</v>
      </c>
      <c r="AZ1262" t="s">
        <v>88</v>
      </c>
      <c r="BA1262" t="s">
        <v>88</v>
      </c>
      <c r="BB1262" t="s">
        <v>88</v>
      </c>
      <c r="BC1262" t="s">
        <v>88</v>
      </c>
      <c r="BD1262" t="s">
        <v>88</v>
      </c>
      <c r="BE1262" t="s">
        <v>88</v>
      </c>
    </row>
    <row r="1263" spans="1:57">
      <c r="A1263" t="s">
        <v>2692</v>
      </c>
      <c r="B1263" t="s">
        <v>80</v>
      </c>
      <c r="C1263" t="s">
        <v>2693</v>
      </c>
      <c r="D1263" t="s">
        <v>82</v>
      </c>
      <c r="E1263" s="2" t="str">
        <f>HYPERLINK("capsilon://?command=openfolder&amp;siteaddress=FAM.docvelocity-na8.net&amp;folderid=FXF700A29D-6C5B-A1EF-C529-6FEFA3917209","FX21116174")</f>
        <v>FX21116174</v>
      </c>
      <c r="F1263" t="s">
        <v>19</v>
      </c>
      <c r="G1263" t="s">
        <v>19</v>
      </c>
      <c r="H1263" t="s">
        <v>83</v>
      </c>
      <c r="I1263" t="s">
        <v>2694</v>
      </c>
      <c r="J1263">
        <v>81</v>
      </c>
      <c r="K1263" t="s">
        <v>85</v>
      </c>
      <c r="L1263" t="s">
        <v>86</v>
      </c>
      <c r="M1263" t="s">
        <v>87</v>
      </c>
      <c r="N1263">
        <v>1</v>
      </c>
      <c r="O1263" s="1">
        <v>44512.635659722226</v>
      </c>
      <c r="P1263" s="1">
        <v>44512.639085648145</v>
      </c>
      <c r="Q1263">
        <v>141</v>
      </c>
      <c r="R1263">
        <v>155</v>
      </c>
      <c r="S1263" t="b">
        <v>0</v>
      </c>
      <c r="T1263" t="s">
        <v>88</v>
      </c>
      <c r="U1263" t="b">
        <v>0</v>
      </c>
      <c r="V1263" t="s">
        <v>94</v>
      </c>
      <c r="W1263" s="1">
        <v>44512.639085648145</v>
      </c>
      <c r="X1263">
        <v>150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81</v>
      </c>
      <c r="AE1263">
        <v>76</v>
      </c>
      <c r="AF1263">
        <v>0</v>
      </c>
      <c r="AG1263">
        <v>3</v>
      </c>
      <c r="AH1263" t="s">
        <v>88</v>
      </c>
      <c r="AI1263" t="s">
        <v>88</v>
      </c>
      <c r="AJ1263" t="s">
        <v>88</v>
      </c>
      <c r="AK1263" t="s">
        <v>88</v>
      </c>
      <c r="AL1263" t="s">
        <v>88</v>
      </c>
      <c r="AM1263" t="s">
        <v>88</v>
      </c>
      <c r="AN1263" t="s">
        <v>88</v>
      </c>
      <c r="AO1263" t="s">
        <v>88</v>
      </c>
      <c r="AP1263" t="s">
        <v>88</v>
      </c>
      <c r="AQ1263" t="s">
        <v>88</v>
      </c>
      <c r="AR1263" t="s">
        <v>88</v>
      </c>
      <c r="AS1263" t="s">
        <v>88</v>
      </c>
      <c r="AT1263" t="s">
        <v>88</v>
      </c>
      <c r="AU1263" t="s">
        <v>88</v>
      </c>
      <c r="AV1263" t="s">
        <v>88</v>
      </c>
      <c r="AW1263" t="s">
        <v>88</v>
      </c>
      <c r="AX1263" t="s">
        <v>88</v>
      </c>
      <c r="AY1263" t="s">
        <v>88</v>
      </c>
      <c r="AZ1263" t="s">
        <v>88</v>
      </c>
      <c r="BA1263" t="s">
        <v>88</v>
      </c>
      <c r="BB1263" t="s">
        <v>88</v>
      </c>
      <c r="BC1263" t="s">
        <v>88</v>
      </c>
      <c r="BD1263" t="s">
        <v>88</v>
      </c>
      <c r="BE1263" t="s">
        <v>88</v>
      </c>
    </row>
    <row r="1264" spans="1:57">
      <c r="A1264" t="s">
        <v>2695</v>
      </c>
      <c r="B1264" t="s">
        <v>80</v>
      </c>
      <c r="C1264" t="s">
        <v>1346</v>
      </c>
      <c r="D1264" t="s">
        <v>82</v>
      </c>
      <c r="E1264" s="2" t="str">
        <f>HYPERLINK("capsilon://?command=openfolder&amp;siteaddress=FAM.docvelocity-na8.net&amp;folderid=FXFE19D9D9-9FFA-CB2D-CB0E-E1B39F04A12E","FX211012732")</f>
        <v>FX211012732</v>
      </c>
      <c r="F1264" t="s">
        <v>19</v>
      </c>
      <c r="G1264" t="s">
        <v>19</v>
      </c>
      <c r="H1264" t="s">
        <v>83</v>
      </c>
      <c r="I1264" t="s">
        <v>2696</v>
      </c>
      <c r="J1264">
        <v>38</v>
      </c>
      <c r="K1264" t="s">
        <v>85</v>
      </c>
      <c r="L1264" t="s">
        <v>86</v>
      </c>
      <c r="M1264" t="s">
        <v>87</v>
      </c>
      <c r="N1264">
        <v>2</v>
      </c>
      <c r="O1264" s="1">
        <v>44512.637303240743</v>
      </c>
      <c r="P1264" s="1">
        <v>44512.822777777779</v>
      </c>
      <c r="Q1264">
        <v>14850</v>
      </c>
      <c r="R1264">
        <v>1175</v>
      </c>
      <c r="S1264" t="b">
        <v>0</v>
      </c>
      <c r="T1264" t="s">
        <v>88</v>
      </c>
      <c r="U1264" t="b">
        <v>0</v>
      </c>
      <c r="V1264" t="s">
        <v>123</v>
      </c>
      <c r="W1264" s="1">
        <v>44512.669629629629</v>
      </c>
      <c r="X1264">
        <v>205</v>
      </c>
      <c r="Y1264">
        <v>4</v>
      </c>
      <c r="Z1264">
        <v>0</v>
      </c>
      <c r="AA1264">
        <v>4</v>
      </c>
      <c r="AB1264">
        <v>0</v>
      </c>
      <c r="AC1264">
        <v>4</v>
      </c>
      <c r="AD1264">
        <v>34</v>
      </c>
      <c r="AE1264">
        <v>0</v>
      </c>
      <c r="AF1264">
        <v>0</v>
      </c>
      <c r="AG1264">
        <v>0</v>
      </c>
      <c r="AH1264" t="s">
        <v>118</v>
      </c>
      <c r="AI1264" s="1">
        <v>44512.822777777779</v>
      </c>
      <c r="AJ1264">
        <v>111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34</v>
      </c>
      <c r="AQ1264">
        <v>0</v>
      </c>
      <c r="AR1264">
        <v>0</v>
      </c>
      <c r="AS1264">
        <v>0</v>
      </c>
      <c r="AT1264" t="s">
        <v>88</v>
      </c>
      <c r="AU1264" t="s">
        <v>88</v>
      </c>
      <c r="AV1264" t="s">
        <v>88</v>
      </c>
      <c r="AW1264" t="s">
        <v>88</v>
      </c>
      <c r="AX1264" t="s">
        <v>88</v>
      </c>
      <c r="AY1264" t="s">
        <v>88</v>
      </c>
      <c r="AZ1264" t="s">
        <v>88</v>
      </c>
      <c r="BA1264" t="s">
        <v>88</v>
      </c>
      <c r="BB1264" t="s">
        <v>88</v>
      </c>
      <c r="BC1264" t="s">
        <v>88</v>
      </c>
      <c r="BD1264" t="s">
        <v>88</v>
      </c>
      <c r="BE1264" t="s">
        <v>88</v>
      </c>
    </row>
    <row r="1265" spans="1:57">
      <c r="A1265" t="s">
        <v>2697</v>
      </c>
      <c r="B1265" t="s">
        <v>80</v>
      </c>
      <c r="C1265" t="s">
        <v>2690</v>
      </c>
      <c r="D1265" t="s">
        <v>82</v>
      </c>
      <c r="E1265" s="2" t="str">
        <f>HYPERLINK("capsilon://?command=openfolder&amp;siteaddress=FAM.docvelocity-na8.net&amp;folderid=FXFF4A480D-D942-F0D9-9FBD-BF56DA91BCFC","FX21114473")</f>
        <v>FX21114473</v>
      </c>
      <c r="F1265" t="s">
        <v>19</v>
      </c>
      <c r="G1265" t="s">
        <v>19</v>
      </c>
      <c r="H1265" t="s">
        <v>83</v>
      </c>
      <c r="I1265" t="s">
        <v>2691</v>
      </c>
      <c r="J1265">
        <v>292</v>
      </c>
      <c r="K1265" t="s">
        <v>85</v>
      </c>
      <c r="L1265" t="s">
        <v>86</v>
      </c>
      <c r="M1265" t="s">
        <v>87</v>
      </c>
      <c r="N1265">
        <v>2</v>
      </c>
      <c r="O1265" s="1">
        <v>44512.638275462959</v>
      </c>
      <c r="P1265" s="1">
        <v>44512.791331018518</v>
      </c>
      <c r="Q1265">
        <v>11051</v>
      </c>
      <c r="R1265">
        <v>2173</v>
      </c>
      <c r="S1265" t="b">
        <v>0</v>
      </c>
      <c r="T1265" t="s">
        <v>88</v>
      </c>
      <c r="U1265" t="b">
        <v>1</v>
      </c>
      <c r="V1265" t="s">
        <v>1625</v>
      </c>
      <c r="W1265" s="1">
        <v>44512.664178240739</v>
      </c>
      <c r="X1265">
        <v>442</v>
      </c>
      <c r="Y1265">
        <v>251</v>
      </c>
      <c r="Z1265">
        <v>0</v>
      </c>
      <c r="AA1265">
        <v>251</v>
      </c>
      <c r="AB1265">
        <v>0</v>
      </c>
      <c r="AC1265">
        <v>5</v>
      </c>
      <c r="AD1265">
        <v>41</v>
      </c>
      <c r="AE1265">
        <v>0</v>
      </c>
      <c r="AF1265">
        <v>0</v>
      </c>
      <c r="AG1265">
        <v>0</v>
      </c>
      <c r="AH1265" t="s">
        <v>90</v>
      </c>
      <c r="AI1265" s="1">
        <v>44512.791331018518</v>
      </c>
      <c r="AJ1265">
        <v>1292</v>
      </c>
      <c r="AK1265">
        <v>4</v>
      </c>
      <c r="AL1265">
        <v>0</v>
      </c>
      <c r="AM1265">
        <v>4</v>
      </c>
      <c r="AN1265">
        <v>0</v>
      </c>
      <c r="AO1265">
        <v>4</v>
      </c>
      <c r="AP1265">
        <v>37</v>
      </c>
      <c r="AQ1265">
        <v>0</v>
      </c>
      <c r="AR1265">
        <v>0</v>
      </c>
      <c r="AS1265">
        <v>0</v>
      </c>
      <c r="AT1265" t="s">
        <v>88</v>
      </c>
      <c r="AU1265" t="s">
        <v>88</v>
      </c>
      <c r="AV1265" t="s">
        <v>88</v>
      </c>
      <c r="AW1265" t="s">
        <v>88</v>
      </c>
      <c r="AX1265" t="s">
        <v>88</v>
      </c>
      <c r="AY1265" t="s">
        <v>88</v>
      </c>
      <c r="AZ1265" t="s">
        <v>88</v>
      </c>
      <c r="BA1265" t="s">
        <v>88</v>
      </c>
      <c r="BB1265" t="s">
        <v>88</v>
      </c>
      <c r="BC1265" t="s">
        <v>88</v>
      </c>
      <c r="BD1265" t="s">
        <v>88</v>
      </c>
      <c r="BE1265" t="s">
        <v>88</v>
      </c>
    </row>
    <row r="1266" spans="1:57">
      <c r="A1266" t="s">
        <v>2698</v>
      </c>
      <c r="B1266" t="s">
        <v>80</v>
      </c>
      <c r="C1266" t="s">
        <v>2693</v>
      </c>
      <c r="D1266" t="s">
        <v>82</v>
      </c>
      <c r="E1266" s="2" t="str">
        <f>HYPERLINK("capsilon://?command=openfolder&amp;siteaddress=FAM.docvelocity-na8.net&amp;folderid=FXF700A29D-6C5B-A1EF-C529-6FEFA3917209","FX21116174")</f>
        <v>FX21116174</v>
      </c>
      <c r="F1266" t="s">
        <v>19</v>
      </c>
      <c r="G1266" t="s">
        <v>19</v>
      </c>
      <c r="H1266" t="s">
        <v>83</v>
      </c>
      <c r="I1266" t="s">
        <v>2694</v>
      </c>
      <c r="J1266">
        <v>129</v>
      </c>
      <c r="K1266" t="s">
        <v>85</v>
      </c>
      <c r="L1266" t="s">
        <v>86</v>
      </c>
      <c r="M1266" t="s">
        <v>87</v>
      </c>
      <c r="N1266">
        <v>2</v>
      </c>
      <c r="O1266" s="1">
        <v>44512.639780092592</v>
      </c>
      <c r="P1266" s="1">
        <v>44512.795555555553</v>
      </c>
      <c r="Q1266">
        <v>12427</v>
      </c>
      <c r="R1266">
        <v>1032</v>
      </c>
      <c r="S1266" t="b">
        <v>0</v>
      </c>
      <c r="T1266" t="s">
        <v>88</v>
      </c>
      <c r="U1266" t="b">
        <v>1</v>
      </c>
      <c r="V1266" t="s">
        <v>123</v>
      </c>
      <c r="W1266" s="1">
        <v>44512.665601851855</v>
      </c>
      <c r="X1266">
        <v>172</v>
      </c>
      <c r="Y1266">
        <v>14</v>
      </c>
      <c r="Z1266">
        <v>0</v>
      </c>
      <c r="AA1266">
        <v>14</v>
      </c>
      <c r="AB1266">
        <v>0</v>
      </c>
      <c r="AC1266">
        <v>13</v>
      </c>
      <c r="AD1266">
        <v>115</v>
      </c>
      <c r="AE1266">
        <v>0</v>
      </c>
      <c r="AF1266">
        <v>0</v>
      </c>
      <c r="AG1266">
        <v>0</v>
      </c>
      <c r="AH1266" t="s">
        <v>606</v>
      </c>
      <c r="AI1266" s="1">
        <v>44512.795555555553</v>
      </c>
      <c r="AJ1266">
        <v>470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115</v>
      </c>
      <c r="AQ1266">
        <v>0</v>
      </c>
      <c r="AR1266">
        <v>0</v>
      </c>
      <c r="AS1266">
        <v>0</v>
      </c>
      <c r="AT1266" t="s">
        <v>88</v>
      </c>
      <c r="AU1266" t="s">
        <v>88</v>
      </c>
      <c r="AV1266" t="s">
        <v>88</v>
      </c>
      <c r="AW1266" t="s">
        <v>88</v>
      </c>
      <c r="AX1266" t="s">
        <v>88</v>
      </c>
      <c r="AY1266" t="s">
        <v>88</v>
      </c>
      <c r="AZ1266" t="s">
        <v>88</v>
      </c>
      <c r="BA1266" t="s">
        <v>88</v>
      </c>
      <c r="BB1266" t="s">
        <v>88</v>
      </c>
      <c r="BC1266" t="s">
        <v>88</v>
      </c>
      <c r="BD1266" t="s">
        <v>88</v>
      </c>
      <c r="BE1266" t="s">
        <v>88</v>
      </c>
    </row>
    <row r="1267" spans="1:57">
      <c r="A1267" t="s">
        <v>2699</v>
      </c>
      <c r="B1267" t="s">
        <v>80</v>
      </c>
      <c r="C1267" t="s">
        <v>2700</v>
      </c>
      <c r="D1267" t="s">
        <v>82</v>
      </c>
      <c r="E1267" s="2" t="str">
        <f>HYPERLINK("capsilon://?command=openfolder&amp;siteaddress=FAM.docvelocity-na8.net&amp;folderid=FX7D1CDBBC-875D-EF5E-3F16-F3FFDBB03E66","FX21116038")</f>
        <v>FX21116038</v>
      </c>
      <c r="F1267" t="s">
        <v>19</v>
      </c>
      <c r="G1267" t="s">
        <v>19</v>
      </c>
      <c r="H1267" t="s">
        <v>83</v>
      </c>
      <c r="I1267" t="s">
        <v>2701</v>
      </c>
      <c r="J1267">
        <v>402</v>
      </c>
      <c r="K1267" t="s">
        <v>85</v>
      </c>
      <c r="L1267" t="s">
        <v>86</v>
      </c>
      <c r="M1267" t="s">
        <v>87</v>
      </c>
      <c r="N1267">
        <v>1</v>
      </c>
      <c r="O1267" s="1">
        <v>44512.640243055554</v>
      </c>
      <c r="P1267" s="1">
        <v>44512.65011574074</v>
      </c>
      <c r="Q1267">
        <v>304</v>
      </c>
      <c r="R1267">
        <v>549</v>
      </c>
      <c r="S1267" t="b">
        <v>0</v>
      </c>
      <c r="T1267" t="s">
        <v>88</v>
      </c>
      <c r="U1267" t="b">
        <v>0</v>
      </c>
      <c r="V1267" t="s">
        <v>94</v>
      </c>
      <c r="W1267" s="1">
        <v>44512.65011574074</v>
      </c>
      <c r="X1267">
        <v>549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402</v>
      </c>
      <c r="AE1267">
        <v>378</v>
      </c>
      <c r="AF1267">
        <v>0</v>
      </c>
      <c r="AG1267">
        <v>14</v>
      </c>
      <c r="AH1267" t="s">
        <v>88</v>
      </c>
      <c r="AI1267" t="s">
        <v>88</v>
      </c>
      <c r="AJ1267" t="s">
        <v>88</v>
      </c>
      <c r="AK1267" t="s">
        <v>88</v>
      </c>
      <c r="AL1267" t="s">
        <v>88</v>
      </c>
      <c r="AM1267" t="s">
        <v>88</v>
      </c>
      <c r="AN1267" t="s">
        <v>88</v>
      </c>
      <c r="AO1267" t="s">
        <v>88</v>
      </c>
      <c r="AP1267" t="s">
        <v>88</v>
      </c>
      <c r="AQ1267" t="s">
        <v>88</v>
      </c>
      <c r="AR1267" t="s">
        <v>88</v>
      </c>
      <c r="AS1267" t="s">
        <v>88</v>
      </c>
      <c r="AT1267" t="s">
        <v>88</v>
      </c>
      <c r="AU1267" t="s">
        <v>88</v>
      </c>
      <c r="AV1267" t="s">
        <v>88</v>
      </c>
      <c r="AW1267" t="s">
        <v>88</v>
      </c>
      <c r="AX1267" t="s">
        <v>88</v>
      </c>
      <c r="AY1267" t="s">
        <v>88</v>
      </c>
      <c r="AZ1267" t="s">
        <v>88</v>
      </c>
      <c r="BA1267" t="s">
        <v>88</v>
      </c>
      <c r="BB1267" t="s">
        <v>88</v>
      </c>
      <c r="BC1267" t="s">
        <v>88</v>
      </c>
      <c r="BD1267" t="s">
        <v>88</v>
      </c>
      <c r="BE1267" t="s">
        <v>88</v>
      </c>
    </row>
    <row r="1268" spans="1:57">
      <c r="A1268" t="s">
        <v>2702</v>
      </c>
      <c r="B1268" t="s">
        <v>80</v>
      </c>
      <c r="C1268" t="s">
        <v>1346</v>
      </c>
      <c r="D1268" t="s">
        <v>82</v>
      </c>
      <c r="E1268" s="2" t="str">
        <f>HYPERLINK("capsilon://?command=openfolder&amp;siteaddress=FAM.docvelocity-na8.net&amp;folderid=FXFE19D9D9-9FFA-CB2D-CB0E-E1B39F04A12E","FX211012732")</f>
        <v>FX211012732</v>
      </c>
      <c r="F1268" t="s">
        <v>19</v>
      </c>
      <c r="G1268" t="s">
        <v>19</v>
      </c>
      <c r="H1268" t="s">
        <v>83</v>
      </c>
      <c r="I1268" t="s">
        <v>2703</v>
      </c>
      <c r="J1268">
        <v>57</v>
      </c>
      <c r="K1268" t="s">
        <v>85</v>
      </c>
      <c r="L1268" t="s">
        <v>86</v>
      </c>
      <c r="M1268" t="s">
        <v>87</v>
      </c>
      <c r="N1268">
        <v>1</v>
      </c>
      <c r="O1268" s="1">
        <v>44512.640347222223</v>
      </c>
      <c r="P1268" s="1">
        <v>44512.653078703705</v>
      </c>
      <c r="Q1268">
        <v>895</v>
      </c>
      <c r="R1268">
        <v>205</v>
      </c>
      <c r="S1268" t="b">
        <v>0</v>
      </c>
      <c r="T1268" t="s">
        <v>88</v>
      </c>
      <c r="U1268" t="b">
        <v>0</v>
      </c>
      <c r="V1268" t="s">
        <v>94</v>
      </c>
      <c r="W1268" s="1">
        <v>44512.653078703705</v>
      </c>
      <c r="X1268">
        <v>205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57</v>
      </c>
      <c r="AE1268">
        <v>52</v>
      </c>
      <c r="AF1268">
        <v>0</v>
      </c>
      <c r="AG1268">
        <v>2</v>
      </c>
      <c r="AH1268" t="s">
        <v>88</v>
      </c>
      <c r="AI1268" t="s">
        <v>88</v>
      </c>
      <c r="AJ1268" t="s">
        <v>88</v>
      </c>
      <c r="AK1268" t="s">
        <v>88</v>
      </c>
      <c r="AL1268" t="s">
        <v>88</v>
      </c>
      <c r="AM1268" t="s">
        <v>88</v>
      </c>
      <c r="AN1268" t="s">
        <v>88</v>
      </c>
      <c r="AO1268" t="s">
        <v>88</v>
      </c>
      <c r="AP1268" t="s">
        <v>88</v>
      </c>
      <c r="AQ1268" t="s">
        <v>88</v>
      </c>
      <c r="AR1268" t="s">
        <v>88</v>
      </c>
      <c r="AS1268" t="s">
        <v>88</v>
      </c>
      <c r="AT1268" t="s">
        <v>88</v>
      </c>
      <c r="AU1268" t="s">
        <v>88</v>
      </c>
      <c r="AV1268" t="s">
        <v>88</v>
      </c>
      <c r="AW1268" t="s">
        <v>88</v>
      </c>
      <c r="AX1268" t="s">
        <v>88</v>
      </c>
      <c r="AY1268" t="s">
        <v>88</v>
      </c>
      <c r="AZ1268" t="s">
        <v>88</v>
      </c>
      <c r="BA1268" t="s">
        <v>88</v>
      </c>
      <c r="BB1268" t="s">
        <v>88</v>
      </c>
      <c r="BC1268" t="s">
        <v>88</v>
      </c>
      <c r="BD1268" t="s">
        <v>88</v>
      </c>
      <c r="BE1268" t="s">
        <v>88</v>
      </c>
    </row>
    <row r="1269" spans="1:57">
      <c r="A1269" t="s">
        <v>2704</v>
      </c>
      <c r="B1269" t="s">
        <v>80</v>
      </c>
      <c r="C1269" t="s">
        <v>2700</v>
      </c>
      <c r="D1269" t="s">
        <v>82</v>
      </c>
      <c r="E1269" s="2" t="str">
        <f>HYPERLINK("capsilon://?command=openfolder&amp;siteaddress=FAM.docvelocity-na8.net&amp;folderid=FX7D1CDBBC-875D-EF5E-3F16-F3FFDBB03E66","FX21116038")</f>
        <v>FX21116038</v>
      </c>
      <c r="F1269" t="s">
        <v>19</v>
      </c>
      <c r="G1269" t="s">
        <v>19</v>
      </c>
      <c r="H1269" t="s">
        <v>83</v>
      </c>
      <c r="I1269" t="s">
        <v>2701</v>
      </c>
      <c r="J1269">
        <v>662</v>
      </c>
      <c r="K1269" t="s">
        <v>85</v>
      </c>
      <c r="L1269" t="s">
        <v>86</v>
      </c>
      <c r="M1269" t="s">
        <v>87</v>
      </c>
      <c r="N1269">
        <v>2</v>
      </c>
      <c r="O1269" s="1">
        <v>44512.651805555557</v>
      </c>
      <c r="P1269" s="1">
        <v>44512.810613425929</v>
      </c>
      <c r="Q1269">
        <v>9628</v>
      </c>
      <c r="R1269">
        <v>4093</v>
      </c>
      <c r="S1269" t="b">
        <v>0</v>
      </c>
      <c r="T1269" t="s">
        <v>88</v>
      </c>
      <c r="U1269" t="b">
        <v>1</v>
      </c>
      <c r="V1269" t="s">
        <v>186</v>
      </c>
      <c r="W1269" s="1">
        <v>44512.692997685182</v>
      </c>
      <c r="X1269">
        <v>2381</v>
      </c>
      <c r="Y1269">
        <v>578</v>
      </c>
      <c r="Z1269">
        <v>0</v>
      </c>
      <c r="AA1269">
        <v>578</v>
      </c>
      <c r="AB1269">
        <v>0</v>
      </c>
      <c r="AC1269">
        <v>74</v>
      </c>
      <c r="AD1269">
        <v>84</v>
      </c>
      <c r="AE1269">
        <v>0</v>
      </c>
      <c r="AF1269">
        <v>0</v>
      </c>
      <c r="AG1269">
        <v>0</v>
      </c>
      <c r="AH1269" t="s">
        <v>118</v>
      </c>
      <c r="AI1269" s="1">
        <v>44512.810613425929</v>
      </c>
      <c r="AJ1269">
        <v>1481</v>
      </c>
      <c r="AK1269">
        <v>2</v>
      </c>
      <c r="AL1269">
        <v>0</v>
      </c>
      <c r="AM1269">
        <v>2</v>
      </c>
      <c r="AN1269">
        <v>0</v>
      </c>
      <c r="AO1269">
        <v>2</v>
      </c>
      <c r="AP1269">
        <v>82</v>
      </c>
      <c r="AQ1269">
        <v>0</v>
      </c>
      <c r="AR1269">
        <v>0</v>
      </c>
      <c r="AS1269">
        <v>0</v>
      </c>
      <c r="AT1269" t="s">
        <v>88</v>
      </c>
      <c r="AU1269" t="s">
        <v>88</v>
      </c>
      <c r="AV1269" t="s">
        <v>88</v>
      </c>
      <c r="AW1269" t="s">
        <v>88</v>
      </c>
      <c r="AX1269" t="s">
        <v>88</v>
      </c>
      <c r="AY1269" t="s">
        <v>88</v>
      </c>
      <c r="AZ1269" t="s">
        <v>88</v>
      </c>
      <c r="BA1269" t="s">
        <v>88</v>
      </c>
      <c r="BB1269" t="s">
        <v>88</v>
      </c>
      <c r="BC1269" t="s">
        <v>88</v>
      </c>
      <c r="BD1269" t="s">
        <v>88</v>
      </c>
      <c r="BE1269" t="s">
        <v>88</v>
      </c>
    </row>
    <row r="1270" spans="1:57">
      <c r="A1270" t="s">
        <v>2705</v>
      </c>
      <c r="B1270" t="s">
        <v>80</v>
      </c>
      <c r="C1270" t="s">
        <v>1314</v>
      </c>
      <c r="D1270" t="s">
        <v>82</v>
      </c>
      <c r="E1270" s="2" t="str">
        <f>HYPERLINK("capsilon://?command=openfolder&amp;siteaddress=FAM.docvelocity-na8.net&amp;folderid=FXC32DB999-E5C9-FA86-C5B2-2DBEC5FA3104","FX21113042")</f>
        <v>FX21113042</v>
      </c>
      <c r="F1270" t="s">
        <v>19</v>
      </c>
      <c r="G1270" t="s">
        <v>19</v>
      </c>
      <c r="H1270" t="s">
        <v>83</v>
      </c>
      <c r="I1270" t="s">
        <v>2706</v>
      </c>
      <c r="J1270">
        <v>30</v>
      </c>
      <c r="K1270" t="s">
        <v>85</v>
      </c>
      <c r="L1270" t="s">
        <v>86</v>
      </c>
      <c r="M1270" t="s">
        <v>87</v>
      </c>
      <c r="N1270">
        <v>2</v>
      </c>
      <c r="O1270" s="1">
        <v>44512.653564814813</v>
      </c>
      <c r="P1270" s="1">
        <v>44512.823611111111</v>
      </c>
      <c r="Q1270">
        <v>14406</v>
      </c>
      <c r="R1270">
        <v>286</v>
      </c>
      <c r="S1270" t="b">
        <v>0</v>
      </c>
      <c r="T1270" t="s">
        <v>88</v>
      </c>
      <c r="U1270" t="b">
        <v>0</v>
      </c>
      <c r="V1270" t="s">
        <v>117</v>
      </c>
      <c r="W1270" s="1">
        <v>44512.667974537035</v>
      </c>
      <c r="X1270">
        <v>57</v>
      </c>
      <c r="Y1270">
        <v>9</v>
      </c>
      <c r="Z1270">
        <v>0</v>
      </c>
      <c r="AA1270">
        <v>9</v>
      </c>
      <c r="AB1270">
        <v>0</v>
      </c>
      <c r="AC1270">
        <v>0</v>
      </c>
      <c r="AD1270">
        <v>21</v>
      </c>
      <c r="AE1270">
        <v>0</v>
      </c>
      <c r="AF1270">
        <v>0</v>
      </c>
      <c r="AG1270">
        <v>0</v>
      </c>
      <c r="AH1270" t="s">
        <v>606</v>
      </c>
      <c r="AI1270" s="1">
        <v>44512.823611111111</v>
      </c>
      <c r="AJ1270">
        <v>144</v>
      </c>
      <c r="AK1270">
        <v>0</v>
      </c>
      <c r="AL1270">
        <v>0</v>
      </c>
      <c r="AM1270">
        <v>0</v>
      </c>
      <c r="AN1270">
        <v>0</v>
      </c>
      <c r="AO1270">
        <v>2</v>
      </c>
      <c r="AP1270">
        <v>21</v>
      </c>
      <c r="AQ1270">
        <v>0</v>
      </c>
      <c r="AR1270">
        <v>0</v>
      </c>
      <c r="AS1270">
        <v>0</v>
      </c>
      <c r="AT1270" t="s">
        <v>88</v>
      </c>
      <c r="AU1270" t="s">
        <v>88</v>
      </c>
      <c r="AV1270" t="s">
        <v>88</v>
      </c>
      <c r="AW1270" t="s">
        <v>88</v>
      </c>
      <c r="AX1270" t="s">
        <v>88</v>
      </c>
      <c r="AY1270" t="s">
        <v>88</v>
      </c>
      <c r="AZ1270" t="s">
        <v>88</v>
      </c>
      <c r="BA1270" t="s">
        <v>88</v>
      </c>
      <c r="BB1270" t="s">
        <v>88</v>
      </c>
      <c r="BC1270" t="s">
        <v>88</v>
      </c>
      <c r="BD1270" t="s">
        <v>88</v>
      </c>
      <c r="BE1270" t="s">
        <v>88</v>
      </c>
    </row>
    <row r="1271" spans="1:57">
      <c r="A1271" t="s">
        <v>2707</v>
      </c>
      <c r="B1271" t="s">
        <v>80</v>
      </c>
      <c r="C1271" t="s">
        <v>1346</v>
      </c>
      <c r="D1271" t="s">
        <v>82</v>
      </c>
      <c r="E1271" s="2" t="str">
        <f>HYPERLINK("capsilon://?command=openfolder&amp;siteaddress=FAM.docvelocity-na8.net&amp;folderid=FXFE19D9D9-9FFA-CB2D-CB0E-E1B39F04A12E","FX211012732")</f>
        <v>FX211012732</v>
      </c>
      <c r="F1271" t="s">
        <v>19</v>
      </c>
      <c r="G1271" t="s">
        <v>19</v>
      </c>
      <c r="H1271" t="s">
        <v>83</v>
      </c>
      <c r="I1271" t="s">
        <v>2703</v>
      </c>
      <c r="J1271">
        <v>81</v>
      </c>
      <c r="K1271" t="s">
        <v>85</v>
      </c>
      <c r="L1271" t="s">
        <v>86</v>
      </c>
      <c r="M1271" t="s">
        <v>87</v>
      </c>
      <c r="N1271">
        <v>2</v>
      </c>
      <c r="O1271" s="1">
        <v>44512.653761574074</v>
      </c>
      <c r="P1271" s="1">
        <v>44512.800092592595</v>
      </c>
      <c r="Q1271">
        <v>11877</v>
      </c>
      <c r="R1271">
        <v>766</v>
      </c>
      <c r="S1271" t="b">
        <v>0</v>
      </c>
      <c r="T1271" t="s">
        <v>88</v>
      </c>
      <c r="U1271" t="b">
        <v>1</v>
      </c>
      <c r="V1271" t="s">
        <v>123</v>
      </c>
      <c r="W1271" s="1">
        <v>44512.667245370372</v>
      </c>
      <c r="X1271">
        <v>141</v>
      </c>
      <c r="Y1271">
        <v>3</v>
      </c>
      <c r="Z1271">
        <v>0</v>
      </c>
      <c r="AA1271">
        <v>3</v>
      </c>
      <c r="AB1271">
        <v>0</v>
      </c>
      <c r="AC1271">
        <v>2</v>
      </c>
      <c r="AD1271">
        <v>78</v>
      </c>
      <c r="AE1271">
        <v>0</v>
      </c>
      <c r="AF1271">
        <v>0</v>
      </c>
      <c r="AG1271">
        <v>0</v>
      </c>
      <c r="AH1271" t="s">
        <v>606</v>
      </c>
      <c r="AI1271" s="1">
        <v>44512.800092592595</v>
      </c>
      <c r="AJ1271">
        <v>392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78</v>
      </c>
      <c r="AQ1271">
        <v>0</v>
      </c>
      <c r="AR1271">
        <v>0</v>
      </c>
      <c r="AS1271">
        <v>0</v>
      </c>
      <c r="AT1271" t="s">
        <v>88</v>
      </c>
      <c r="AU1271" t="s">
        <v>88</v>
      </c>
      <c r="AV1271" t="s">
        <v>88</v>
      </c>
      <c r="AW1271" t="s">
        <v>88</v>
      </c>
      <c r="AX1271" t="s">
        <v>88</v>
      </c>
      <c r="AY1271" t="s">
        <v>88</v>
      </c>
      <c r="AZ1271" t="s">
        <v>88</v>
      </c>
      <c r="BA1271" t="s">
        <v>88</v>
      </c>
      <c r="BB1271" t="s">
        <v>88</v>
      </c>
      <c r="BC1271" t="s">
        <v>88</v>
      </c>
      <c r="BD1271" t="s">
        <v>88</v>
      </c>
      <c r="BE1271" t="s">
        <v>88</v>
      </c>
    </row>
    <row r="1272" spans="1:57">
      <c r="A1272" t="s">
        <v>2708</v>
      </c>
      <c r="B1272" t="s">
        <v>80</v>
      </c>
      <c r="C1272" t="s">
        <v>1314</v>
      </c>
      <c r="D1272" t="s">
        <v>82</v>
      </c>
      <c r="E1272" s="2" t="str">
        <f>HYPERLINK("capsilon://?command=openfolder&amp;siteaddress=FAM.docvelocity-na8.net&amp;folderid=FXC32DB999-E5C9-FA86-C5B2-2DBEC5FA3104","FX21113042")</f>
        <v>FX21113042</v>
      </c>
      <c r="F1272" t="s">
        <v>19</v>
      </c>
      <c r="G1272" t="s">
        <v>19</v>
      </c>
      <c r="H1272" t="s">
        <v>83</v>
      </c>
      <c r="I1272" t="s">
        <v>2709</v>
      </c>
      <c r="J1272">
        <v>30</v>
      </c>
      <c r="K1272" t="s">
        <v>85</v>
      </c>
      <c r="L1272" t="s">
        <v>86</v>
      </c>
      <c r="M1272" t="s">
        <v>87</v>
      </c>
      <c r="N1272">
        <v>2</v>
      </c>
      <c r="O1272" s="1">
        <v>44512.654652777775</v>
      </c>
      <c r="P1272" s="1">
        <v>44512.823611111111</v>
      </c>
      <c r="Q1272">
        <v>14399</v>
      </c>
      <c r="R1272">
        <v>199</v>
      </c>
      <c r="S1272" t="b">
        <v>0</v>
      </c>
      <c r="T1272" t="s">
        <v>88</v>
      </c>
      <c r="U1272" t="b">
        <v>0</v>
      </c>
      <c r="V1272" t="s">
        <v>117</v>
      </c>
      <c r="W1272" s="1">
        <v>44512.668773148151</v>
      </c>
      <c r="X1272">
        <v>69</v>
      </c>
      <c r="Y1272">
        <v>9</v>
      </c>
      <c r="Z1272">
        <v>0</v>
      </c>
      <c r="AA1272">
        <v>9</v>
      </c>
      <c r="AB1272">
        <v>0</v>
      </c>
      <c r="AC1272">
        <v>0</v>
      </c>
      <c r="AD1272">
        <v>21</v>
      </c>
      <c r="AE1272">
        <v>0</v>
      </c>
      <c r="AF1272">
        <v>0</v>
      </c>
      <c r="AG1272">
        <v>0</v>
      </c>
      <c r="AH1272" t="s">
        <v>118</v>
      </c>
      <c r="AI1272" s="1">
        <v>44512.823611111111</v>
      </c>
      <c r="AJ1272">
        <v>71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21</v>
      </c>
      <c r="AQ1272">
        <v>0</v>
      </c>
      <c r="AR1272">
        <v>0</v>
      </c>
      <c r="AS1272">
        <v>0</v>
      </c>
      <c r="AT1272" t="s">
        <v>88</v>
      </c>
      <c r="AU1272" t="s">
        <v>88</v>
      </c>
      <c r="AV1272" t="s">
        <v>88</v>
      </c>
      <c r="AW1272" t="s">
        <v>88</v>
      </c>
      <c r="AX1272" t="s">
        <v>88</v>
      </c>
      <c r="AY1272" t="s">
        <v>88</v>
      </c>
      <c r="AZ1272" t="s">
        <v>88</v>
      </c>
      <c r="BA1272" t="s">
        <v>88</v>
      </c>
      <c r="BB1272" t="s">
        <v>88</v>
      </c>
      <c r="BC1272" t="s">
        <v>88</v>
      </c>
      <c r="BD1272" t="s">
        <v>88</v>
      </c>
      <c r="BE1272" t="s">
        <v>88</v>
      </c>
    </row>
    <row r="1273" spans="1:57">
      <c r="A1273" t="s">
        <v>2710</v>
      </c>
      <c r="B1273" t="s">
        <v>80</v>
      </c>
      <c r="C1273" t="s">
        <v>2711</v>
      </c>
      <c r="D1273" t="s">
        <v>82</v>
      </c>
      <c r="E1273" s="2" t="str">
        <f>HYPERLINK("capsilon://?command=openfolder&amp;siteaddress=FAM.docvelocity-na8.net&amp;folderid=FXCAE290E8-9D90-916D-569B-24DA4CD6167B","FX21116191")</f>
        <v>FX21116191</v>
      </c>
      <c r="F1273" t="s">
        <v>19</v>
      </c>
      <c r="G1273" t="s">
        <v>19</v>
      </c>
      <c r="H1273" t="s">
        <v>83</v>
      </c>
      <c r="I1273" t="s">
        <v>2712</v>
      </c>
      <c r="J1273">
        <v>115</v>
      </c>
      <c r="K1273" t="s">
        <v>85</v>
      </c>
      <c r="L1273" t="s">
        <v>86</v>
      </c>
      <c r="M1273" t="s">
        <v>87</v>
      </c>
      <c r="N1273">
        <v>1</v>
      </c>
      <c r="O1273" s="1">
        <v>44512.693541666667</v>
      </c>
      <c r="P1273" s="1">
        <v>44512.716284722221</v>
      </c>
      <c r="Q1273">
        <v>1676</v>
      </c>
      <c r="R1273">
        <v>289</v>
      </c>
      <c r="S1273" t="b">
        <v>0</v>
      </c>
      <c r="T1273" t="s">
        <v>88</v>
      </c>
      <c r="U1273" t="b">
        <v>0</v>
      </c>
      <c r="V1273" t="s">
        <v>94</v>
      </c>
      <c r="W1273" s="1">
        <v>44512.716284722221</v>
      </c>
      <c r="X1273">
        <v>237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115</v>
      </c>
      <c r="AE1273">
        <v>103</v>
      </c>
      <c r="AF1273">
        <v>0</v>
      </c>
      <c r="AG1273">
        <v>4</v>
      </c>
      <c r="AH1273" t="s">
        <v>88</v>
      </c>
      <c r="AI1273" t="s">
        <v>88</v>
      </c>
      <c r="AJ1273" t="s">
        <v>88</v>
      </c>
      <c r="AK1273" t="s">
        <v>88</v>
      </c>
      <c r="AL1273" t="s">
        <v>88</v>
      </c>
      <c r="AM1273" t="s">
        <v>88</v>
      </c>
      <c r="AN1273" t="s">
        <v>88</v>
      </c>
      <c r="AO1273" t="s">
        <v>88</v>
      </c>
      <c r="AP1273" t="s">
        <v>88</v>
      </c>
      <c r="AQ1273" t="s">
        <v>88</v>
      </c>
      <c r="AR1273" t="s">
        <v>88</v>
      </c>
      <c r="AS1273" t="s">
        <v>88</v>
      </c>
      <c r="AT1273" t="s">
        <v>88</v>
      </c>
      <c r="AU1273" t="s">
        <v>88</v>
      </c>
      <c r="AV1273" t="s">
        <v>88</v>
      </c>
      <c r="AW1273" t="s">
        <v>88</v>
      </c>
      <c r="AX1273" t="s">
        <v>88</v>
      </c>
      <c r="AY1273" t="s">
        <v>88</v>
      </c>
      <c r="AZ1273" t="s">
        <v>88</v>
      </c>
      <c r="BA1273" t="s">
        <v>88</v>
      </c>
      <c r="BB1273" t="s">
        <v>88</v>
      </c>
      <c r="BC1273" t="s">
        <v>88</v>
      </c>
      <c r="BD1273" t="s">
        <v>88</v>
      </c>
      <c r="BE1273" t="s">
        <v>88</v>
      </c>
    </row>
    <row r="1274" spans="1:57">
      <c r="A1274" t="s">
        <v>2713</v>
      </c>
      <c r="B1274" t="s">
        <v>80</v>
      </c>
      <c r="C1274" t="s">
        <v>2711</v>
      </c>
      <c r="D1274" t="s">
        <v>82</v>
      </c>
      <c r="E1274" s="2" t="str">
        <f>HYPERLINK("capsilon://?command=openfolder&amp;siteaddress=FAM.docvelocity-na8.net&amp;folderid=FXCAE290E8-9D90-916D-569B-24DA4CD6167B","FX21116191")</f>
        <v>FX21116191</v>
      </c>
      <c r="F1274" t="s">
        <v>19</v>
      </c>
      <c r="G1274" t="s">
        <v>19</v>
      </c>
      <c r="H1274" t="s">
        <v>83</v>
      </c>
      <c r="I1274" t="s">
        <v>2712</v>
      </c>
      <c r="J1274">
        <v>170</v>
      </c>
      <c r="K1274" t="s">
        <v>85</v>
      </c>
      <c r="L1274" t="s">
        <v>86</v>
      </c>
      <c r="M1274" t="s">
        <v>87</v>
      </c>
      <c r="N1274">
        <v>2</v>
      </c>
      <c r="O1274" s="1">
        <v>44512.717141203706</v>
      </c>
      <c r="P1274" s="1">
        <v>44512.808680555558</v>
      </c>
      <c r="Q1274">
        <v>5399</v>
      </c>
      <c r="R1274">
        <v>2510</v>
      </c>
      <c r="S1274" t="b">
        <v>0</v>
      </c>
      <c r="T1274" t="s">
        <v>88</v>
      </c>
      <c r="U1274" t="b">
        <v>1</v>
      </c>
      <c r="V1274" t="s">
        <v>186</v>
      </c>
      <c r="W1274" s="1">
        <v>44512.739710648151</v>
      </c>
      <c r="X1274">
        <v>1751</v>
      </c>
      <c r="Y1274">
        <v>116</v>
      </c>
      <c r="Z1274">
        <v>0</v>
      </c>
      <c r="AA1274">
        <v>116</v>
      </c>
      <c r="AB1274">
        <v>0</v>
      </c>
      <c r="AC1274">
        <v>14</v>
      </c>
      <c r="AD1274">
        <v>54</v>
      </c>
      <c r="AE1274">
        <v>0</v>
      </c>
      <c r="AF1274">
        <v>0</v>
      </c>
      <c r="AG1274">
        <v>0</v>
      </c>
      <c r="AH1274" t="s">
        <v>606</v>
      </c>
      <c r="AI1274" s="1">
        <v>44512.808680555558</v>
      </c>
      <c r="AJ1274">
        <v>741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54</v>
      </c>
      <c r="AQ1274">
        <v>0</v>
      </c>
      <c r="AR1274">
        <v>0</v>
      </c>
      <c r="AS1274">
        <v>0</v>
      </c>
      <c r="AT1274" t="s">
        <v>88</v>
      </c>
      <c r="AU1274" t="s">
        <v>88</v>
      </c>
      <c r="AV1274" t="s">
        <v>88</v>
      </c>
      <c r="AW1274" t="s">
        <v>88</v>
      </c>
      <c r="AX1274" t="s">
        <v>88</v>
      </c>
      <c r="AY1274" t="s">
        <v>88</v>
      </c>
      <c r="AZ1274" t="s">
        <v>88</v>
      </c>
      <c r="BA1274" t="s">
        <v>88</v>
      </c>
      <c r="BB1274" t="s">
        <v>88</v>
      </c>
      <c r="BC1274" t="s">
        <v>88</v>
      </c>
      <c r="BD1274" t="s">
        <v>88</v>
      </c>
      <c r="BE1274" t="s">
        <v>88</v>
      </c>
    </row>
    <row r="1275" spans="1:57">
      <c r="A1275" t="s">
        <v>2714</v>
      </c>
      <c r="B1275" t="s">
        <v>80</v>
      </c>
      <c r="C1275" t="s">
        <v>2715</v>
      </c>
      <c r="D1275" t="s">
        <v>82</v>
      </c>
      <c r="E1275" s="2" t="str">
        <f>HYPERLINK("capsilon://?command=openfolder&amp;siteaddress=FAM.docvelocity-na8.net&amp;folderid=FXCC4756C4-9227-EEEE-0611-15FDD87CE799","FX21116382")</f>
        <v>FX21116382</v>
      </c>
      <c r="F1275" t="s">
        <v>19</v>
      </c>
      <c r="G1275" t="s">
        <v>19</v>
      </c>
      <c r="H1275" t="s">
        <v>83</v>
      </c>
      <c r="I1275" t="s">
        <v>2716</v>
      </c>
      <c r="J1275">
        <v>73</v>
      </c>
      <c r="K1275" t="s">
        <v>85</v>
      </c>
      <c r="L1275" t="s">
        <v>86</v>
      </c>
      <c r="M1275" t="s">
        <v>87</v>
      </c>
      <c r="N1275">
        <v>2</v>
      </c>
      <c r="O1275" s="1">
        <v>44512.721562500003</v>
      </c>
      <c r="P1275" s="1">
        <v>44512.830312500002</v>
      </c>
      <c r="Q1275">
        <v>8095</v>
      </c>
      <c r="R1275">
        <v>1301</v>
      </c>
      <c r="S1275" t="b">
        <v>0</v>
      </c>
      <c r="T1275" t="s">
        <v>88</v>
      </c>
      <c r="U1275" t="b">
        <v>0</v>
      </c>
      <c r="V1275" t="s">
        <v>123</v>
      </c>
      <c r="W1275" s="1">
        <v>44512.736828703702</v>
      </c>
      <c r="X1275">
        <v>648</v>
      </c>
      <c r="Y1275">
        <v>66</v>
      </c>
      <c r="Z1275">
        <v>0</v>
      </c>
      <c r="AA1275">
        <v>66</v>
      </c>
      <c r="AB1275">
        <v>0</v>
      </c>
      <c r="AC1275">
        <v>20</v>
      </c>
      <c r="AD1275">
        <v>7</v>
      </c>
      <c r="AE1275">
        <v>0</v>
      </c>
      <c r="AF1275">
        <v>0</v>
      </c>
      <c r="AG1275">
        <v>0</v>
      </c>
      <c r="AH1275" t="s">
        <v>106</v>
      </c>
      <c r="AI1275" s="1">
        <v>44512.830312500002</v>
      </c>
      <c r="AJ1275">
        <v>562</v>
      </c>
      <c r="AK1275">
        <v>3</v>
      </c>
      <c r="AL1275">
        <v>0</v>
      </c>
      <c r="AM1275">
        <v>3</v>
      </c>
      <c r="AN1275">
        <v>0</v>
      </c>
      <c r="AO1275">
        <v>3</v>
      </c>
      <c r="AP1275">
        <v>4</v>
      </c>
      <c r="AQ1275">
        <v>0</v>
      </c>
      <c r="AR1275">
        <v>0</v>
      </c>
      <c r="AS1275">
        <v>0</v>
      </c>
      <c r="AT1275" t="s">
        <v>88</v>
      </c>
      <c r="AU1275" t="s">
        <v>88</v>
      </c>
      <c r="AV1275" t="s">
        <v>88</v>
      </c>
      <c r="AW1275" t="s">
        <v>88</v>
      </c>
      <c r="AX1275" t="s">
        <v>88</v>
      </c>
      <c r="AY1275" t="s">
        <v>88</v>
      </c>
      <c r="AZ1275" t="s">
        <v>88</v>
      </c>
      <c r="BA1275" t="s">
        <v>88</v>
      </c>
      <c r="BB1275" t="s">
        <v>88</v>
      </c>
      <c r="BC1275" t="s">
        <v>88</v>
      </c>
      <c r="BD1275" t="s">
        <v>88</v>
      </c>
      <c r="BE1275" t="s">
        <v>88</v>
      </c>
    </row>
    <row r="1276" spans="1:57">
      <c r="A1276" t="s">
        <v>2717</v>
      </c>
      <c r="B1276" t="s">
        <v>80</v>
      </c>
      <c r="C1276" t="s">
        <v>2715</v>
      </c>
      <c r="D1276" t="s">
        <v>82</v>
      </c>
      <c r="E1276" s="2" t="str">
        <f>HYPERLINK("capsilon://?command=openfolder&amp;siteaddress=FAM.docvelocity-na8.net&amp;folderid=FXCC4756C4-9227-EEEE-0611-15FDD87CE799","FX21116382")</f>
        <v>FX21116382</v>
      </c>
      <c r="F1276" t="s">
        <v>19</v>
      </c>
      <c r="G1276" t="s">
        <v>19</v>
      </c>
      <c r="H1276" t="s">
        <v>83</v>
      </c>
      <c r="I1276" t="s">
        <v>2718</v>
      </c>
      <c r="J1276">
        <v>28</v>
      </c>
      <c r="K1276" t="s">
        <v>85</v>
      </c>
      <c r="L1276" t="s">
        <v>86</v>
      </c>
      <c r="M1276" t="s">
        <v>87</v>
      </c>
      <c r="N1276">
        <v>2</v>
      </c>
      <c r="O1276" s="1">
        <v>44512.721736111111</v>
      </c>
      <c r="P1276" s="1">
        <v>44512.824629629627</v>
      </c>
      <c r="Q1276">
        <v>8725</v>
      </c>
      <c r="R1276">
        <v>165</v>
      </c>
      <c r="S1276" t="b">
        <v>0</v>
      </c>
      <c r="T1276" t="s">
        <v>88</v>
      </c>
      <c r="U1276" t="b">
        <v>0</v>
      </c>
      <c r="V1276" t="s">
        <v>131</v>
      </c>
      <c r="W1276" s="1">
        <v>44512.730416666665</v>
      </c>
      <c r="X1276">
        <v>64</v>
      </c>
      <c r="Y1276">
        <v>21</v>
      </c>
      <c r="Z1276">
        <v>0</v>
      </c>
      <c r="AA1276">
        <v>21</v>
      </c>
      <c r="AB1276">
        <v>0</v>
      </c>
      <c r="AC1276">
        <v>3</v>
      </c>
      <c r="AD1276">
        <v>7</v>
      </c>
      <c r="AE1276">
        <v>0</v>
      </c>
      <c r="AF1276">
        <v>0</v>
      </c>
      <c r="AG1276">
        <v>0</v>
      </c>
      <c r="AH1276" t="s">
        <v>118</v>
      </c>
      <c r="AI1276" s="1">
        <v>44512.824629629627</v>
      </c>
      <c r="AJ1276">
        <v>87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7</v>
      </c>
      <c r="AQ1276">
        <v>0</v>
      </c>
      <c r="AR1276">
        <v>0</v>
      </c>
      <c r="AS1276">
        <v>0</v>
      </c>
      <c r="AT1276" t="s">
        <v>88</v>
      </c>
      <c r="AU1276" t="s">
        <v>88</v>
      </c>
      <c r="AV1276" t="s">
        <v>88</v>
      </c>
      <c r="AW1276" t="s">
        <v>88</v>
      </c>
      <c r="AX1276" t="s">
        <v>88</v>
      </c>
      <c r="AY1276" t="s">
        <v>88</v>
      </c>
      <c r="AZ1276" t="s">
        <v>88</v>
      </c>
      <c r="BA1276" t="s">
        <v>88</v>
      </c>
      <c r="BB1276" t="s">
        <v>88</v>
      </c>
      <c r="BC1276" t="s">
        <v>88</v>
      </c>
      <c r="BD1276" t="s">
        <v>88</v>
      </c>
      <c r="BE1276" t="s">
        <v>88</v>
      </c>
    </row>
    <row r="1277" spans="1:57">
      <c r="A1277" t="s">
        <v>2719</v>
      </c>
      <c r="B1277" t="s">
        <v>80</v>
      </c>
      <c r="C1277" t="s">
        <v>2715</v>
      </c>
      <c r="D1277" t="s">
        <v>82</v>
      </c>
      <c r="E1277" s="2" t="str">
        <f>HYPERLINK("capsilon://?command=openfolder&amp;siteaddress=FAM.docvelocity-na8.net&amp;folderid=FXCC4756C4-9227-EEEE-0611-15FDD87CE799","FX21116382")</f>
        <v>FX21116382</v>
      </c>
      <c r="F1277" t="s">
        <v>19</v>
      </c>
      <c r="G1277" t="s">
        <v>19</v>
      </c>
      <c r="H1277" t="s">
        <v>83</v>
      </c>
      <c r="I1277" t="s">
        <v>2720</v>
      </c>
      <c r="J1277">
        <v>28</v>
      </c>
      <c r="K1277" t="s">
        <v>85</v>
      </c>
      <c r="L1277" t="s">
        <v>86</v>
      </c>
      <c r="M1277" t="s">
        <v>87</v>
      </c>
      <c r="N1277">
        <v>2</v>
      </c>
      <c r="O1277" s="1">
        <v>44512.721805555557</v>
      </c>
      <c r="P1277" s="1">
        <v>44512.825706018521</v>
      </c>
      <c r="Q1277">
        <v>8776</v>
      </c>
      <c r="R1277">
        <v>201</v>
      </c>
      <c r="S1277" t="b">
        <v>0</v>
      </c>
      <c r="T1277" t="s">
        <v>88</v>
      </c>
      <c r="U1277" t="b">
        <v>0</v>
      </c>
      <c r="V1277" t="s">
        <v>117</v>
      </c>
      <c r="W1277" s="1">
        <v>44512.731354166666</v>
      </c>
      <c r="X1277">
        <v>95</v>
      </c>
      <c r="Y1277">
        <v>21</v>
      </c>
      <c r="Z1277">
        <v>0</v>
      </c>
      <c r="AA1277">
        <v>21</v>
      </c>
      <c r="AB1277">
        <v>0</v>
      </c>
      <c r="AC1277">
        <v>4</v>
      </c>
      <c r="AD1277">
        <v>7</v>
      </c>
      <c r="AE1277">
        <v>0</v>
      </c>
      <c r="AF1277">
        <v>0</v>
      </c>
      <c r="AG1277">
        <v>0</v>
      </c>
      <c r="AH1277" t="s">
        <v>118</v>
      </c>
      <c r="AI1277" s="1">
        <v>44512.825706018521</v>
      </c>
      <c r="AJ1277">
        <v>92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7</v>
      </c>
      <c r="AQ1277">
        <v>0</v>
      </c>
      <c r="AR1277">
        <v>0</v>
      </c>
      <c r="AS1277">
        <v>0</v>
      </c>
      <c r="AT1277" t="s">
        <v>88</v>
      </c>
      <c r="AU1277" t="s">
        <v>88</v>
      </c>
      <c r="AV1277" t="s">
        <v>88</v>
      </c>
      <c r="AW1277" t="s">
        <v>88</v>
      </c>
      <c r="AX1277" t="s">
        <v>88</v>
      </c>
      <c r="AY1277" t="s">
        <v>88</v>
      </c>
      <c r="AZ1277" t="s">
        <v>88</v>
      </c>
      <c r="BA1277" t="s">
        <v>88</v>
      </c>
      <c r="BB1277" t="s">
        <v>88</v>
      </c>
      <c r="BC1277" t="s">
        <v>88</v>
      </c>
      <c r="BD1277" t="s">
        <v>88</v>
      </c>
      <c r="BE1277" t="s">
        <v>88</v>
      </c>
    </row>
    <row r="1278" spans="1:57">
      <c r="A1278" t="s">
        <v>2721</v>
      </c>
      <c r="B1278" t="s">
        <v>80</v>
      </c>
      <c r="C1278" t="s">
        <v>2722</v>
      </c>
      <c r="D1278" t="s">
        <v>82</v>
      </c>
      <c r="E1278" s="2" t="str">
        <f>HYPERLINK("capsilon://?command=openfolder&amp;siteaddress=FAM.docvelocity-na8.net&amp;folderid=FX4086AA95-B045-C6F5-8DFC-127B7FA4DB2A","FX21114131")</f>
        <v>FX21114131</v>
      </c>
      <c r="F1278" t="s">
        <v>19</v>
      </c>
      <c r="G1278" t="s">
        <v>19</v>
      </c>
      <c r="H1278" t="s">
        <v>83</v>
      </c>
      <c r="I1278" t="s">
        <v>2723</v>
      </c>
      <c r="J1278">
        <v>124</v>
      </c>
      <c r="K1278" t="s">
        <v>85</v>
      </c>
      <c r="L1278" t="s">
        <v>86</v>
      </c>
      <c r="M1278" t="s">
        <v>87</v>
      </c>
      <c r="N1278">
        <v>1</v>
      </c>
      <c r="O1278" s="1">
        <v>44512.727939814817</v>
      </c>
      <c r="P1278" s="1">
        <v>44512.747337962966</v>
      </c>
      <c r="Q1278">
        <v>1464</v>
      </c>
      <c r="R1278">
        <v>212</v>
      </c>
      <c r="S1278" t="b">
        <v>0</v>
      </c>
      <c r="T1278" t="s">
        <v>88</v>
      </c>
      <c r="U1278" t="b">
        <v>0</v>
      </c>
      <c r="V1278" t="s">
        <v>94</v>
      </c>
      <c r="W1278" s="1">
        <v>44512.747337962966</v>
      </c>
      <c r="X1278">
        <v>119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124</v>
      </c>
      <c r="AE1278">
        <v>119</v>
      </c>
      <c r="AF1278">
        <v>0</v>
      </c>
      <c r="AG1278">
        <v>5</v>
      </c>
      <c r="AH1278" t="s">
        <v>88</v>
      </c>
      <c r="AI1278" t="s">
        <v>88</v>
      </c>
      <c r="AJ1278" t="s">
        <v>88</v>
      </c>
      <c r="AK1278" t="s">
        <v>88</v>
      </c>
      <c r="AL1278" t="s">
        <v>88</v>
      </c>
      <c r="AM1278" t="s">
        <v>88</v>
      </c>
      <c r="AN1278" t="s">
        <v>88</v>
      </c>
      <c r="AO1278" t="s">
        <v>88</v>
      </c>
      <c r="AP1278" t="s">
        <v>88</v>
      </c>
      <c r="AQ1278" t="s">
        <v>88</v>
      </c>
      <c r="AR1278" t="s">
        <v>88</v>
      </c>
      <c r="AS1278" t="s">
        <v>88</v>
      </c>
      <c r="AT1278" t="s">
        <v>88</v>
      </c>
      <c r="AU1278" t="s">
        <v>88</v>
      </c>
      <c r="AV1278" t="s">
        <v>88</v>
      </c>
      <c r="AW1278" t="s">
        <v>88</v>
      </c>
      <c r="AX1278" t="s">
        <v>88</v>
      </c>
      <c r="AY1278" t="s">
        <v>88</v>
      </c>
      <c r="AZ1278" t="s">
        <v>88</v>
      </c>
      <c r="BA1278" t="s">
        <v>88</v>
      </c>
      <c r="BB1278" t="s">
        <v>88</v>
      </c>
      <c r="BC1278" t="s">
        <v>88</v>
      </c>
      <c r="BD1278" t="s">
        <v>88</v>
      </c>
      <c r="BE1278" t="s">
        <v>88</v>
      </c>
    </row>
    <row r="1279" spans="1:57">
      <c r="A1279" t="s">
        <v>2724</v>
      </c>
      <c r="B1279" t="s">
        <v>80</v>
      </c>
      <c r="C1279" t="s">
        <v>2722</v>
      </c>
      <c r="D1279" t="s">
        <v>82</v>
      </c>
      <c r="E1279" s="2" t="str">
        <f>HYPERLINK("capsilon://?command=openfolder&amp;siteaddress=FAM.docvelocity-na8.net&amp;folderid=FX4086AA95-B045-C6F5-8DFC-127B7FA4DB2A","FX21114131")</f>
        <v>FX21114131</v>
      </c>
      <c r="F1279" t="s">
        <v>19</v>
      </c>
      <c r="G1279" t="s">
        <v>19</v>
      </c>
      <c r="H1279" t="s">
        <v>83</v>
      </c>
      <c r="I1279" t="s">
        <v>2725</v>
      </c>
      <c r="J1279">
        <v>119</v>
      </c>
      <c r="K1279" t="s">
        <v>85</v>
      </c>
      <c r="L1279" t="s">
        <v>86</v>
      </c>
      <c r="M1279" t="s">
        <v>87</v>
      </c>
      <c r="N1279">
        <v>1</v>
      </c>
      <c r="O1279" s="1">
        <v>44512.728368055556</v>
      </c>
      <c r="P1279" s="1">
        <v>44512.750335648147</v>
      </c>
      <c r="Q1279">
        <v>1595</v>
      </c>
      <c r="R1279">
        <v>303</v>
      </c>
      <c r="S1279" t="b">
        <v>0</v>
      </c>
      <c r="T1279" t="s">
        <v>88</v>
      </c>
      <c r="U1279" t="b">
        <v>0</v>
      </c>
      <c r="V1279" t="s">
        <v>94</v>
      </c>
      <c r="W1279" s="1">
        <v>44512.750335648147</v>
      </c>
      <c r="X1279">
        <v>259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119</v>
      </c>
      <c r="AE1279">
        <v>114</v>
      </c>
      <c r="AF1279">
        <v>0</v>
      </c>
      <c r="AG1279">
        <v>4</v>
      </c>
      <c r="AH1279" t="s">
        <v>88</v>
      </c>
      <c r="AI1279" t="s">
        <v>88</v>
      </c>
      <c r="AJ1279" t="s">
        <v>88</v>
      </c>
      <c r="AK1279" t="s">
        <v>88</v>
      </c>
      <c r="AL1279" t="s">
        <v>88</v>
      </c>
      <c r="AM1279" t="s">
        <v>88</v>
      </c>
      <c r="AN1279" t="s">
        <v>88</v>
      </c>
      <c r="AO1279" t="s">
        <v>88</v>
      </c>
      <c r="AP1279" t="s">
        <v>88</v>
      </c>
      <c r="AQ1279" t="s">
        <v>88</v>
      </c>
      <c r="AR1279" t="s">
        <v>88</v>
      </c>
      <c r="AS1279" t="s">
        <v>88</v>
      </c>
      <c r="AT1279" t="s">
        <v>88</v>
      </c>
      <c r="AU1279" t="s">
        <v>88</v>
      </c>
      <c r="AV1279" t="s">
        <v>88</v>
      </c>
      <c r="AW1279" t="s">
        <v>88</v>
      </c>
      <c r="AX1279" t="s">
        <v>88</v>
      </c>
      <c r="AY1279" t="s">
        <v>88</v>
      </c>
      <c r="AZ1279" t="s">
        <v>88</v>
      </c>
      <c r="BA1279" t="s">
        <v>88</v>
      </c>
      <c r="BB1279" t="s">
        <v>88</v>
      </c>
      <c r="BC1279" t="s">
        <v>88</v>
      </c>
      <c r="BD1279" t="s">
        <v>88</v>
      </c>
      <c r="BE1279" t="s">
        <v>88</v>
      </c>
    </row>
    <row r="1280" spans="1:57">
      <c r="A1280" t="s">
        <v>2726</v>
      </c>
      <c r="B1280" t="s">
        <v>80</v>
      </c>
      <c r="C1280" t="s">
        <v>2727</v>
      </c>
      <c r="D1280" t="s">
        <v>82</v>
      </c>
      <c r="E1280" s="2" t="str">
        <f>HYPERLINK("capsilon://?command=openfolder&amp;siteaddress=FAM.docvelocity-na8.net&amp;folderid=FX85C5515F-63DC-0C9A-69B3-80AAAD628497","FX21115047")</f>
        <v>FX21115047</v>
      </c>
      <c r="F1280" t="s">
        <v>19</v>
      </c>
      <c r="G1280" t="s">
        <v>19</v>
      </c>
      <c r="H1280" t="s">
        <v>83</v>
      </c>
      <c r="I1280" t="s">
        <v>2728</v>
      </c>
      <c r="J1280">
        <v>221</v>
      </c>
      <c r="K1280" t="s">
        <v>85</v>
      </c>
      <c r="L1280" t="s">
        <v>86</v>
      </c>
      <c r="M1280" t="s">
        <v>87</v>
      </c>
      <c r="N1280">
        <v>1</v>
      </c>
      <c r="O1280" s="1">
        <v>44512.728877314818</v>
      </c>
      <c r="P1280" s="1">
        <v>44512.770266203705</v>
      </c>
      <c r="Q1280">
        <v>1787</v>
      </c>
      <c r="R1280">
        <v>1789</v>
      </c>
      <c r="S1280" t="b">
        <v>0</v>
      </c>
      <c r="T1280" t="s">
        <v>88</v>
      </c>
      <c r="U1280" t="b">
        <v>0</v>
      </c>
      <c r="V1280" t="s">
        <v>94</v>
      </c>
      <c r="W1280" s="1">
        <v>44512.770266203705</v>
      </c>
      <c r="X1280">
        <v>1722</v>
      </c>
      <c r="Y1280">
        <v>21</v>
      </c>
      <c r="Z1280">
        <v>0</v>
      </c>
      <c r="AA1280">
        <v>21</v>
      </c>
      <c r="AB1280">
        <v>0</v>
      </c>
      <c r="AC1280">
        <v>1</v>
      </c>
      <c r="AD1280">
        <v>200</v>
      </c>
      <c r="AE1280">
        <v>188</v>
      </c>
      <c r="AF1280">
        <v>0</v>
      </c>
      <c r="AG1280">
        <v>2</v>
      </c>
      <c r="AH1280" t="s">
        <v>88</v>
      </c>
      <c r="AI1280" t="s">
        <v>88</v>
      </c>
      <c r="AJ1280" t="s">
        <v>88</v>
      </c>
      <c r="AK1280" t="s">
        <v>88</v>
      </c>
      <c r="AL1280" t="s">
        <v>88</v>
      </c>
      <c r="AM1280" t="s">
        <v>88</v>
      </c>
      <c r="AN1280" t="s">
        <v>88</v>
      </c>
      <c r="AO1280" t="s">
        <v>88</v>
      </c>
      <c r="AP1280" t="s">
        <v>88</v>
      </c>
      <c r="AQ1280" t="s">
        <v>88</v>
      </c>
      <c r="AR1280" t="s">
        <v>88</v>
      </c>
      <c r="AS1280" t="s">
        <v>88</v>
      </c>
      <c r="AT1280" t="s">
        <v>88</v>
      </c>
      <c r="AU1280" t="s">
        <v>88</v>
      </c>
      <c r="AV1280" t="s">
        <v>88</v>
      </c>
      <c r="AW1280" t="s">
        <v>88</v>
      </c>
      <c r="AX1280" t="s">
        <v>88</v>
      </c>
      <c r="AY1280" t="s">
        <v>88</v>
      </c>
      <c r="AZ1280" t="s">
        <v>88</v>
      </c>
      <c r="BA1280" t="s">
        <v>88</v>
      </c>
      <c r="BB1280" t="s">
        <v>88</v>
      </c>
      <c r="BC1280" t="s">
        <v>88</v>
      </c>
      <c r="BD1280" t="s">
        <v>88</v>
      </c>
      <c r="BE1280" t="s">
        <v>88</v>
      </c>
    </row>
    <row r="1281" spans="1:57">
      <c r="A1281" t="s">
        <v>2729</v>
      </c>
      <c r="B1281" t="s">
        <v>80</v>
      </c>
      <c r="C1281" t="s">
        <v>2722</v>
      </c>
      <c r="D1281" t="s">
        <v>82</v>
      </c>
      <c r="E1281" s="2" t="str">
        <f>HYPERLINK("capsilon://?command=openfolder&amp;siteaddress=FAM.docvelocity-na8.net&amp;folderid=FX4086AA95-B045-C6F5-8DFC-127B7FA4DB2A","FX21114131")</f>
        <v>FX21114131</v>
      </c>
      <c r="F1281" t="s">
        <v>19</v>
      </c>
      <c r="G1281" t="s">
        <v>19</v>
      </c>
      <c r="H1281" t="s">
        <v>83</v>
      </c>
      <c r="I1281" t="s">
        <v>2730</v>
      </c>
      <c r="J1281">
        <v>56</v>
      </c>
      <c r="K1281" t="s">
        <v>85</v>
      </c>
      <c r="L1281" t="s">
        <v>86</v>
      </c>
      <c r="M1281" t="s">
        <v>87</v>
      </c>
      <c r="N1281">
        <v>2</v>
      </c>
      <c r="O1281" s="1">
        <v>44512.729837962965</v>
      </c>
      <c r="P1281" s="1">
        <v>44512.827650462961</v>
      </c>
      <c r="Q1281">
        <v>8139</v>
      </c>
      <c r="R1281">
        <v>312</v>
      </c>
      <c r="S1281" t="b">
        <v>0</v>
      </c>
      <c r="T1281" t="s">
        <v>88</v>
      </c>
      <c r="U1281" t="b">
        <v>0</v>
      </c>
      <c r="V1281" t="s">
        <v>1625</v>
      </c>
      <c r="W1281" s="1">
        <v>44512.732731481483</v>
      </c>
      <c r="X1281">
        <v>145</v>
      </c>
      <c r="Y1281">
        <v>42</v>
      </c>
      <c r="Z1281">
        <v>0</v>
      </c>
      <c r="AA1281">
        <v>42</v>
      </c>
      <c r="AB1281">
        <v>0</v>
      </c>
      <c r="AC1281">
        <v>1</v>
      </c>
      <c r="AD1281">
        <v>14</v>
      </c>
      <c r="AE1281">
        <v>0</v>
      </c>
      <c r="AF1281">
        <v>0</v>
      </c>
      <c r="AG1281">
        <v>0</v>
      </c>
      <c r="AH1281" t="s">
        <v>118</v>
      </c>
      <c r="AI1281" s="1">
        <v>44512.827650462961</v>
      </c>
      <c r="AJ1281">
        <v>167</v>
      </c>
      <c r="AK1281">
        <v>1</v>
      </c>
      <c r="AL1281">
        <v>0</v>
      </c>
      <c r="AM1281">
        <v>1</v>
      </c>
      <c r="AN1281">
        <v>0</v>
      </c>
      <c r="AO1281">
        <v>1</v>
      </c>
      <c r="AP1281">
        <v>13</v>
      </c>
      <c r="AQ1281">
        <v>0</v>
      </c>
      <c r="AR1281">
        <v>0</v>
      </c>
      <c r="AS1281">
        <v>0</v>
      </c>
      <c r="AT1281" t="s">
        <v>88</v>
      </c>
      <c r="AU1281" t="s">
        <v>88</v>
      </c>
      <c r="AV1281" t="s">
        <v>88</v>
      </c>
      <c r="AW1281" t="s">
        <v>88</v>
      </c>
      <c r="AX1281" t="s">
        <v>88</v>
      </c>
      <c r="AY1281" t="s">
        <v>88</v>
      </c>
      <c r="AZ1281" t="s">
        <v>88</v>
      </c>
      <c r="BA1281" t="s">
        <v>88</v>
      </c>
      <c r="BB1281" t="s">
        <v>88</v>
      </c>
      <c r="BC1281" t="s">
        <v>88</v>
      </c>
      <c r="BD1281" t="s">
        <v>88</v>
      </c>
      <c r="BE1281" t="s">
        <v>88</v>
      </c>
    </row>
    <row r="1282" spans="1:57">
      <c r="A1282" t="s">
        <v>2731</v>
      </c>
      <c r="B1282" t="s">
        <v>80</v>
      </c>
      <c r="C1282" t="s">
        <v>2722</v>
      </c>
      <c r="D1282" t="s">
        <v>82</v>
      </c>
      <c r="E1282" s="2" t="str">
        <f>HYPERLINK("capsilon://?command=openfolder&amp;siteaddress=FAM.docvelocity-na8.net&amp;folderid=FX4086AA95-B045-C6F5-8DFC-127B7FA4DB2A","FX21114131")</f>
        <v>FX21114131</v>
      </c>
      <c r="F1282" t="s">
        <v>19</v>
      </c>
      <c r="G1282" t="s">
        <v>19</v>
      </c>
      <c r="H1282" t="s">
        <v>83</v>
      </c>
      <c r="I1282" t="s">
        <v>2732</v>
      </c>
      <c r="J1282">
        <v>56</v>
      </c>
      <c r="K1282" t="s">
        <v>85</v>
      </c>
      <c r="L1282" t="s">
        <v>86</v>
      </c>
      <c r="M1282" t="s">
        <v>87</v>
      </c>
      <c r="N1282">
        <v>2</v>
      </c>
      <c r="O1282" s="1">
        <v>44512.730185185188</v>
      </c>
      <c r="P1282" s="1">
        <v>44512.829479166663</v>
      </c>
      <c r="Q1282">
        <v>7537</v>
      </c>
      <c r="R1282">
        <v>1042</v>
      </c>
      <c r="S1282" t="b">
        <v>0</v>
      </c>
      <c r="T1282" t="s">
        <v>88</v>
      </c>
      <c r="U1282" t="b">
        <v>0</v>
      </c>
      <c r="V1282" t="s">
        <v>218</v>
      </c>
      <c r="W1282" s="1">
        <v>44512.742962962962</v>
      </c>
      <c r="X1282">
        <v>817</v>
      </c>
      <c r="Y1282">
        <v>42</v>
      </c>
      <c r="Z1282">
        <v>0</v>
      </c>
      <c r="AA1282">
        <v>42</v>
      </c>
      <c r="AB1282">
        <v>0</v>
      </c>
      <c r="AC1282">
        <v>36</v>
      </c>
      <c r="AD1282">
        <v>14</v>
      </c>
      <c r="AE1282">
        <v>0</v>
      </c>
      <c r="AF1282">
        <v>0</v>
      </c>
      <c r="AG1282">
        <v>0</v>
      </c>
      <c r="AH1282" t="s">
        <v>118</v>
      </c>
      <c r="AI1282" s="1">
        <v>44512.829479166663</v>
      </c>
      <c r="AJ1282">
        <v>157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14</v>
      </c>
      <c r="AQ1282">
        <v>0</v>
      </c>
      <c r="AR1282">
        <v>0</v>
      </c>
      <c r="AS1282">
        <v>0</v>
      </c>
      <c r="AT1282" t="s">
        <v>88</v>
      </c>
      <c r="AU1282" t="s">
        <v>88</v>
      </c>
      <c r="AV1282" t="s">
        <v>88</v>
      </c>
      <c r="AW1282" t="s">
        <v>88</v>
      </c>
      <c r="AX1282" t="s">
        <v>88</v>
      </c>
      <c r="AY1282" t="s">
        <v>88</v>
      </c>
      <c r="AZ1282" t="s">
        <v>88</v>
      </c>
      <c r="BA1282" t="s">
        <v>88</v>
      </c>
      <c r="BB1282" t="s">
        <v>88</v>
      </c>
      <c r="BC1282" t="s">
        <v>88</v>
      </c>
      <c r="BD1282" t="s">
        <v>88</v>
      </c>
      <c r="BE1282" t="s">
        <v>88</v>
      </c>
    </row>
    <row r="1283" spans="1:57">
      <c r="A1283" t="s">
        <v>2733</v>
      </c>
      <c r="B1283" t="s">
        <v>80</v>
      </c>
      <c r="C1283" t="s">
        <v>2581</v>
      </c>
      <c r="D1283" t="s">
        <v>82</v>
      </c>
      <c r="E1283" s="2" t="str">
        <f>HYPERLINK("capsilon://?command=openfolder&amp;siteaddress=FAM.docvelocity-na8.net&amp;folderid=FXAF745DEA-B6D7-AB80-3887-BF8606581EAD","FX21115615")</f>
        <v>FX21115615</v>
      </c>
      <c r="F1283" t="s">
        <v>19</v>
      </c>
      <c r="G1283" t="s">
        <v>19</v>
      </c>
      <c r="H1283" t="s">
        <v>83</v>
      </c>
      <c r="I1283" t="s">
        <v>2734</v>
      </c>
      <c r="J1283">
        <v>30</v>
      </c>
      <c r="K1283" t="s">
        <v>85</v>
      </c>
      <c r="L1283" t="s">
        <v>86</v>
      </c>
      <c r="M1283" t="s">
        <v>87</v>
      </c>
      <c r="N1283">
        <v>2</v>
      </c>
      <c r="O1283" s="1">
        <v>44512.730682870373</v>
      </c>
      <c r="P1283" s="1">
        <v>44512.829641203702</v>
      </c>
      <c r="Q1283">
        <v>8350</v>
      </c>
      <c r="R1283">
        <v>200</v>
      </c>
      <c r="S1283" t="b">
        <v>0</v>
      </c>
      <c r="T1283" t="s">
        <v>88</v>
      </c>
      <c r="U1283" t="b">
        <v>0</v>
      </c>
      <c r="V1283" t="s">
        <v>117</v>
      </c>
      <c r="W1283" s="1">
        <v>44512.732164351852</v>
      </c>
      <c r="X1283">
        <v>39</v>
      </c>
      <c r="Y1283">
        <v>9</v>
      </c>
      <c r="Z1283">
        <v>0</v>
      </c>
      <c r="AA1283">
        <v>9</v>
      </c>
      <c r="AB1283">
        <v>0</v>
      </c>
      <c r="AC1283">
        <v>1</v>
      </c>
      <c r="AD1283">
        <v>21</v>
      </c>
      <c r="AE1283">
        <v>0</v>
      </c>
      <c r="AF1283">
        <v>0</v>
      </c>
      <c r="AG1283">
        <v>0</v>
      </c>
      <c r="AH1283" t="s">
        <v>90</v>
      </c>
      <c r="AI1283" s="1">
        <v>44512.829641203702</v>
      </c>
      <c r="AJ1283">
        <v>161</v>
      </c>
      <c r="AK1283">
        <v>0</v>
      </c>
      <c r="AL1283">
        <v>0</v>
      </c>
      <c r="AM1283">
        <v>0</v>
      </c>
      <c r="AN1283">
        <v>0</v>
      </c>
      <c r="AO1283">
        <v>2</v>
      </c>
      <c r="AP1283">
        <v>21</v>
      </c>
      <c r="AQ1283">
        <v>0</v>
      </c>
      <c r="AR1283">
        <v>0</v>
      </c>
      <c r="AS1283">
        <v>0</v>
      </c>
      <c r="AT1283" t="s">
        <v>88</v>
      </c>
      <c r="AU1283" t="s">
        <v>88</v>
      </c>
      <c r="AV1283" t="s">
        <v>88</v>
      </c>
      <c r="AW1283" t="s">
        <v>88</v>
      </c>
      <c r="AX1283" t="s">
        <v>88</v>
      </c>
      <c r="AY1283" t="s">
        <v>88</v>
      </c>
      <c r="AZ1283" t="s">
        <v>88</v>
      </c>
      <c r="BA1283" t="s">
        <v>88</v>
      </c>
      <c r="BB1283" t="s">
        <v>88</v>
      </c>
      <c r="BC1283" t="s">
        <v>88</v>
      </c>
      <c r="BD1283" t="s">
        <v>88</v>
      </c>
      <c r="BE1283" t="s">
        <v>88</v>
      </c>
    </row>
    <row r="1284" spans="1:57">
      <c r="A1284" t="s">
        <v>2735</v>
      </c>
      <c r="B1284" t="s">
        <v>80</v>
      </c>
      <c r="C1284" t="s">
        <v>2722</v>
      </c>
      <c r="D1284" t="s">
        <v>82</v>
      </c>
      <c r="E1284" s="2" t="str">
        <f>HYPERLINK("capsilon://?command=openfolder&amp;siteaddress=FAM.docvelocity-na8.net&amp;folderid=FX4086AA95-B045-C6F5-8DFC-127B7FA4DB2A","FX21114131")</f>
        <v>FX21114131</v>
      </c>
      <c r="F1284" t="s">
        <v>19</v>
      </c>
      <c r="G1284" t="s">
        <v>19</v>
      </c>
      <c r="H1284" t="s">
        <v>83</v>
      </c>
      <c r="I1284" t="s">
        <v>2736</v>
      </c>
      <c r="J1284">
        <v>56</v>
      </c>
      <c r="K1284" t="s">
        <v>85</v>
      </c>
      <c r="L1284" t="s">
        <v>86</v>
      </c>
      <c r="M1284" t="s">
        <v>87</v>
      </c>
      <c r="N1284">
        <v>2</v>
      </c>
      <c r="O1284" s="1">
        <v>44512.730821759258</v>
      </c>
      <c r="P1284" s="1">
        <v>44512.831296296295</v>
      </c>
      <c r="Q1284">
        <v>8449</v>
      </c>
      <c r="R1284">
        <v>232</v>
      </c>
      <c r="S1284" t="b">
        <v>0</v>
      </c>
      <c r="T1284" t="s">
        <v>88</v>
      </c>
      <c r="U1284" t="b">
        <v>0</v>
      </c>
      <c r="V1284" t="s">
        <v>1625</v>
      </c>
      <c r="W1284" s="1">
        <v>44512.734432870369</v>
      </c>
      <c r="X1284">
        <v>68</v>
      </c>
      <c r="Y1284">
        <v>42</v>
      </c>
      <c r="Z1284">
        <v>0</v>
      </c>
      <c r="AA1284">
        <v>42</v>
      </c>
      <c r="AB1284">
        <v>0</v>
      </c>
      <c r="AC1284">
        <v>0</v>
      </c>
      <c r="AD1284">
        <v>14</v>
      </c>
      <c r="AE1284">
        <v>0</v>
      </c>
      <c r="AF1284">
        <v>0</v>
      </c>
      <c r="AG1284">
        <v>0</v>
      </c>
      <c r="AH1284" t="s">
        <v>118</v>
      </c>
      <c r="AI1284" s="1">
        <v>44512.831296296295</v>
      </c>
      <c r="AJ1284">
        <v>156</v>
      </c>
      <c r="AK1284">
        <v>1</v>
      </c>
      <c r="AL1284">
        <v>0</v>
      </c>
      <c r="AM1284">
        <v>1</v>
      </c>
      <c r="AN1284">
        <v>0</v>
      </c>
      <c r="AO1284">
        <v>1</v>
      </c>
      <c r="AP1284">
        <v>13</v>
      </c>
      <c r="AQ1284">
        <v>0</v>
      </c>
      <c r="AR1284">
        <v>0</v>
      </c>
      <c r="AS1284">
        <v>0</v>
      </c>
      <c r="AT1284" t="s">
        <v>88</v>
      </c>
      <c r="AU1284" t="s">
        <v>88</v>
      </c>
      <c r="AV1284" t="s">
        <v>88</v>
      </c>
      <c r="AW1284" t="s">
        <v>88</v>
      </c>
      <c r="AX1284" t="s">
        <v>88</v>
      </c>
      <c r="AY1284" t="s">
        <v>88</v>
      </c>
      <c r="AZ1284" t="s">
        <v>88</v>
      </c>
      <c r="BA1284" t="s">
        <v>88</v>
      </c>
      <c r="BB1284" t="s">
        <v>88</v>
      </c>
      <c r="BC1284" t="s">
        <v>88</v>
      </c>
      <c r="BD1284" t="s">
        <v>88</v>
      </c>
      <c r="BE1284" t="s">
        <v>88</v>
      </c>
    </row>
    <row r="1285" spans="1:57">
      <c r="A1285" t="s">
        <v>2737</v>
      </c>
      <c r="B1285" t="s">
        <v>80</v>
      </c>
      <c r="C1285" t="s">
        <v>2738</v>
      </c>
      <c r="D1285" t="s">
        <v>82</v>
      </c>
      <c r="E1285" s="2" t="str">
        <f>HYPERLINK("capsilon://?command=openfolder&amp;siteaddress=FAM.docvelocity-na8.net&amp;folderid=FXCA7581FA-1966-28EF-D9C5-524385DF24A5","FX21111846")</f>
        <v>FX21111846</v>
      </c>
      <c r="F1285" t="s">
        <v>19</v>
      </c>
      <c r="G1285" t="s">
        <v>19</v>
      </c>
      <c r="H1285" t="s">
        <v>83</v>
      </c>
      <c r="I1285" t="s">
        <v>2739</v>
      </c>
      <c r="J1285">
        <v>342</v>
      </c>
      <c r="K1285" t="s">
        <v>85</v>
      </c>
      <c r="L1285" t="s">
        <v>86</v>
      </c>
      <c r="M1285" t="s">
        <v>87</v>
      </c>
      <c r="N1285">
        <v>1</v>
      </c>
      <c r="O1285" s="1">
        <v>44512.743645833332</v>
      </c>
      <c r="P1285" s="1">
        <v>44512.792696759258</v>
      </c>
      <c r="Q1285">
        <v>2243</v>
      </c>
      <c r="R1285">
        <v>1995</v>
      </c>
      <c r="S1285" t="b">
        <v>0</v>
      </c>
      <c r="T1285" t="s">
        <v>88</v>
      </c>
      <c r="U1285" t="b">
        <v>0</v>
      </c>
      <c r="V1285" t="s">
        <v>94</v>
      </c>
      <c r="W1285" s="1">
        <v>44512.792696759258</v>
      </c>
      <c r="X1285">
        <v>1937</v>
      </c>
      <c r="Y1285">
        <v>104</v>
      </c>
      <c r="Z1285">
        <v>0</v>
      </c>
      <c r="AA1285">
        <v>104</v>
      </c>
      <c r="AB1285">
        <v>0</v>
      </c>
      <c r="AC1285">
        <v>0</v>
      </c>
      <c r="AD1285">
        <v>238</v>
      </c>
      <c r="AE1285">
        <v>191</v>
      </c>
      <c r="AF1285">
        <v>0</v>
      </c>
      <c r="AG1285">
        <v>7</v>
      </c>
      <c r="AH1285" t="s">
        <v>88</v>
      </c>
      <c r="AI1285" t="s">
        <v>88</v>
      </c>
      <c r="AJ1285" t="s">
        <v>88</v>
      </c>
      <c r="AK1285" t="s">
        <v>88</v>
      </c>
      <c r="AL1285" t="s">
        <v>88</v>
      </c>
      <c r="AM1285" t="s">
        <v>88</v>
      </c>
      <c r="AN1285" t="s">
        <v>88</v>
      </c>
      <c r="AO1285" t="s">
        <v>88</v>
      </c>
      <c r="AP1285" t="s">
        <v>88</v>
      </c>
      <c r="AQ1285" t="s">
        <v>88</v>
      </c>
      <c r="AR1285" t="s">
        <v>88</v>
      </c>
      <c r="AS1285" t="s">
        <v>88</v>
      </c>
      <c r="AT1285" t="s">
        <v>88</v>
      </c>
      <c r="AU1285" t="s">
        <v>88</v>
      </c>
      <c r="AV1285" t="s">
        <v>88</v>
      </c>
      <c r="AW1285" t="s">
        <v>88</v>
      </c>
      <c r="AX1285" t="s">
        <v>88</v>
      </c>
      <c r="AY1285" t="s">
        <v>88</v>
      </c>
      <c r="AZ1285" t="s">
        <v>88</v>
      </c>
      <c r="BA1285" t="s">
        <v>88</v>
      </c>
      <c r="BB1285" t="s">
        <v>88</v>
      </c>
      <c r="BC1285" t="s">
        <v>88</v>
      </c>
      <c r="BD1285" t="s">
        <v>88</v>
      </c>
      <c r="BE1285" t="s">
        <v>88</v>
      </c>
    </row>
    <row r="1286" spans="1:57">
      <c r="A1286" t="s">
        <v>2740</v>
      </c>
      <c r="B1286" t="s">
        <v>80</v>
      </c>
      <c r="C1286" t="s">
        <v>2722</v>
      </c>
      <c r="D1286" t="s">
        <v>82</v>
      </c>
      <c r="E1286" s="2" t="str">
        <f>HYPERLINK("capsilon://?command=openfolder&amp;siteaddress=FAM.docvelocity-na8.net&amp;folderid=FX4086AA95-B045-C6F5-8DFC-127B7FA4DB2A","FX21114131")</f>
        <v>FX21114131</v>
      </c>
      <c r="F1286" t="s">
        <v>19</v>
      </c>
      <c r="G1286" t="s">
        <v>19</v>
      </c>
      <c r="H1286" t="s">
        <v>83</v>
      </c>
      <c r="I1286" t="s">
        <v>2723</v>
      </c>
      <c r="J1286">
        <v>220</v>
      </c>
      <c r="K1286" t="s">
        <v>85</v>
      </c>
      <c r="L1286" t="s">
        <v>86</v>
      </c>
      <c r="M1286" t="s">
        <v>87</v>
      </c>
      <c r="N1286">
        <v>2</v>
      </c>
      <c r="O1286" s="1">
        <v>44512.748206018521</v>
      </c>
      <c r="P1286" s="1">
        <v>44512.821932870371</v>
      </c>
      <c r="Q1286">
        <v>2869</v>
      </c>
      <c r="R1286">
        <v>3501</v>
      </c>
      <c r="S1286" t="b">
        <v>0</v>
      </c>
      <c r="T1286" t="s">
        <v>88</v>
      </c>
      <c r="U1286" t="b">
        <v>1</v>
      </c>
      <c r="V1286" t="s">
        <v>186</v>
      </c>
      <c r="W1286" s="1">
        <v>44512.78025462963</v>
      </c>
      <c r="X1286">
        <v>2325</v>
      </c>
      <c r="Y1286">
        <v>157</v>
      </c>
      <c r="Z1286">
        <v>0</v>
      </c>
      <c r="AA1286">
        <v>157</v>
      </c>
      <c r="AB1286">
        <v>78</v>
      </c>
      <c r="AC1286">
        <v>137</v>
      </c>
      <c r="AD1286">
        <v>63</v>
      </c>
      <c r="AE1286">
        <v>0</v>
      </c>
      <c r="AF1286">
        <v>0</v>
      </c>
      <c r="AG1286">
        <v>0</v>
      </c>
      <c r="AH1286" t="s">
        <v>606</v>
      </c>
      <c r="AI1286" s="1">
        <v>44512.821932870371</v>
      </c>
      <c r="AJ1286">
        <v>1144</v>
      </c>
      <c r="AK1286">
        <v>9</v>
      </c>
      <c r="AL1286">
        <v>0</v>
      </c>
      <c r="AM1286">
        <v>9</v>
      </c>
      <c r="AN1286">
        <v>39</v>
      </c>
      <c r="AO1286">
        <v>9</v>
      </c>
      <c r="AP1286">
        <v>54</v>
      </c>
      <c r="AQ1286">
        <v>0</v>
      </c>
      <c r="AR1286">
        <v>0</v>
      </c>
      <c r="AS1286">
        <v>0</v>
      </c>
      <c r="AT1286" t="s">
        <v>88</v>
      </c>
      <c r="AU1286" t="s">
        <v>88</v>
      </c>
      <c r="AV1286" t="s">
        <v>88</v>
      </c>
      <c r="AW1286" t="s">
        <v>88</v>
      </c>
      <c r="AX1286" t="s">
        <v>88</v>
      </c>
      <c r="AY1286" t="s">
        <v>88</v>
      </c>
      <c r="AZ1286" t="s">
        <v>88</v>
      </c>
      <c r="BA1286" t="s">
        <v>88</v>
      </c>
      <c r="BB1286" t="s">
        <v>88</v>
      </c>
      <c r="BC1286" t="s">
        <v>88</v>
      </c>
      <c r="BD1286" t="s">
        <v>88</v>
      </c>
      <c r="BE1286" t="s">
        <v>88</v>
      </c>
    </row>
    <row r="1287" spans="1:57">
      <c r="A1287" t="s">
        <v>2741</v>
      </c>
      <c r="B1287" t="s">
        <v>80</v>
      </c>
      <c r="C1287" t="s">
        <v>2742</v>
      </c>
      <c r="D1287" t="s">
        <v>82</v>
      </c>
      <c r="E1287" s="2" t="str">
        <f>HYPERLINK("capsilon://?command=openfolder&amp;siteaddress=FAM.docvelocity-na8.net&amp;folderid=FX531D0E7D-658C-B149-53A2-5F207067B33F","FX21115865")</f>
        <v>FX21115865</v>
      </c>
      <c r="F1287" t="s">
        <v>19</v>
      </c>
      <c r="G1287" t="s">
        <v>19</v>
      </c>
      <c r="H1287" t="s">
        <v>83</v>
      </c>
      <c r="I1287" t="s">
        <v>2743</v>
      </c>
      <c r="J1287">
        <v>84</v>
      </c>
      <c r="K1287" t="s">
        <v>85</v>
      </c>
      <c r="L1287" t="s">
        <v>86</v>
      </c>
      <c r="M1287" t="s">
        <v>87</v>
      </c>
      <c r="N1287">
        <v>2</v>
      </c>
      <c r="O1287" s="1">
        <v>44512.748414351852</v>
      </c>
      <c r="P1287" s="1">
        <v>44512.833668981482</v>
      </c>
      <c r="Q1287">
        <v>6917</v>
      </c>
      <c r="R1287">
        <v>449</v>
      </c>
      <c r="S1287" t="b">
        <v>0</v>
      </c>
      <c r="T1287" t="s">
        <v>88</v>
      </c>
      <c r="U1287" t="b">
        <v>0</v>
      </c>
      <c r="V1287" t="s">
        <v>131</v>
      </c>
      <c r="W1287" s="1">
        <v>44512.770902777775</v>
      </c>
      <c r="X1287">
        <v>150</v>
      </c>
      <c r="Y1287">
        <v>63</v>
      </c>
      <c r="Z1287">
        <v>0</v>
      </c>
      <c r="AA1287">
        <v>63</v>
      </c>
      <c r="AB1287">
        <v>0</v>
      </c>
      <c r="AC1287">
        <v>0</v>
      </c>
      <c r="AD1287">
        <v>21</v>
      </c>
      <c r="AE1287">
        <v>0</v>
      </c>
      <c r="AF1287">
        <v>0</v>
      </c>
      <c r="AG1287">
        <v>0</v>
      </c>
      <c r="AH1287" t="s">
        <v>106</v>
      </c>
      <c r="AI1287" s="1">
        <v>44512.833668981482</v>
      </c>
      <c r="AJ1287">
        <v>289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21</v>
      </c>
      <c r="AQ1287">
        <v>0</v>
      </c>
      <c r="AR1287">
        <v>0</v>
      </c>
      <c r="AS1287">
        <v>0</v>
      </c>
      <c r="AT1287" t="s">
        <v>88</v>
      </c>
      <c r="AU1287" t="s">
        <v>88</v>
      </c>
      <c r="AV1287" t="s">
        <v>88</v>
      </c>
      <c r="AW1287" t="s">
        <v>88</v>
      </c>
      <c r="AX1287" t="s">
        <v>88</v>
      </c>
      <c r="AY1287" t="s">
        <v>88</v>
      </c>
      <c r="AZ1287" t="s">
        <v>88</v>
      </c>
      <c r="BA1287" t="s">
        <v>88</v>
      </c>
      <c r="BB1287" t="s">
        <v>88</v>
      </c>
      <c r="BC1287" t="s">
        <v>88</v>
      </c>
      <c r="BD1287" t="s">
        <v>88</v>
      </c>
      <c r="BE1287" t="s">
        <v>88</v>
      </c>
    </row>
    <row r="1288" spans="1:57">
      <c r="A1288" t="s">
        <v>2744</v>
      </c>
      <c r="B1288" t="s">
        <v>80</v>
      </c>
      <c r="C1288" t="s">
        <v>2742</v>
      </c>
      <c r="D1288" t="s">
        <v>82</v>
      </c>
      <c r="E1288" s="2" t="str">
        <f>HYPERLINK("capsilon://?command=openfolder&amp;siteaddress=FAM.docvelocity-na8.net&amp;folderid=FX531D0E7D-658C-B149-53A2-5F207067B33F","FX21115865")</f>
        <v>FX21115865</v>
      </c>
      <c r="F1288" t="s">
        <v>19</v>
      </c>
      <c r="G1288" t="s">
        <v>19</v>
      </c>
      <c r="H1288" t="s">
        <v>83</v>
      </c>
      <c r="I1288" t="s">
        <v>2745</v>
      </c>
      <c r="J1288">
        <v>56</v>
      </c>
      <c r="K1288" t="s">
        <v>85</v>
      </c>
      <c r="L1288" t="s">
        <v>86</v>
      </c>
      <c r="M1288" t="s">
        <v>87</v>
      </c>
      <c r="N1288">
        <v>2</v>
      </c>
      <c r="O1288" s="1">
        <v>44512.748495370368</v>
      </c>
      <c r="P1288" s="1">
        <v>44512.83320601852</v>
      </c>
      <c r="Q1288">
        <v>7026</v>
      </c>
      <c r="R1288">
        <v>293</v>
      </c>
      <c r="S1288" t="b">
        <v>0</v>
      </c>
      <c r="T1288" t="s">
        <v>88</v>
      </c>
      <c r="U1288" t="b">
        <v>0</v>
      </c>
      <c r="V1288" t="s">
        <v>131</v>
      </c>
      <c r="W1288" s="1">
        <v>44512.772407407407</v>
      </c>
      <c r="X1288">
        <v>129</v>
      </c>
      <c r="Y1288">
        <v>42</v>
      </c>
      <c r="Z1288">
        <v>0</v>
      </c>
      <c r="AA1288">
        <v>42</v>
      </c>
      <c r="AB1288">
        <v>0</v>
      </c>
      <c r="AC1288">
        <v>1</v>
      </c>
      <c r="AD1288">
        <v>14</v>
      </c>
      <c r="AE1288">
        <v>0</v>
      </c>
      <c r="AF1288">
        <v>0</v>
      </c>
      <c r="AG1288">
        <v>0</v>
      </c>
      <c r="AH1288" t="s">
        <v>118</v>
      </c>
      <c r="AI1288" s="1">
        <v>44512.83320601852</v>
      </c>
      <c r="AJ1288">
        <v>164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14</v>
      </c>
      <c r="AQ1288">
        <v>0</v>
      </c>
      <c r="AR1288">
        <v>0</v>
      </c>
      <c r="AS1288">
        <v>0</v>
      </c>
      <c r="AT1288" t="s">
        <v>88</v>
      </c>
      <c r="AU1288" t="s">
        <v>88</v>
      </c>
      <c r="AV1288" t="s">
        <v>88</v>
      </c>
      <c r="AW1288" t="s">
        <v>88</v>
      </c>
      <c r="AX1288" t="s">
        <v>88</v>
      </c>
      <c r="AY1288" t="s">
        <v>88</v>
      </c>
      <c r="AZ1288" t="s">
        <v>88</v>
      </c>
      <c r="BA1288" t="s">
        <v>88</v>
      </c>
      <c r="BB1288" t="s">
        <v>88</v>
      </c>
      <c r="BC1288" t="s">
        <v>88</v>
      </c>
      <c r="BD1288" t="s">
        <v>88</v>
      </c>
      <c r="BE1288" t="s">
        <v>88</v>
      </c>
    </row>
    <row r="1289" spans="1:57">
      <c r="A1289" t="s">
        <v>2746</v>
      </c>
      <c r="B1289" t="s">
        <v>80</v>
      </c>
      <c r="C1289" t="s">
        <v>2742</v>
      </c>
      <c r="D1289" t="s">
        <v>82</v>
      </c>
      <c r="E1289" s="2" t="str">
        <f>HYPERLINK("capsilon://?command=openfolder&amp;siteaddress=FAM.docvelocity-na8.net&amp;folderid=FX531D0E7D-658C-B149-53A2-5F207067B33F","FX21115865")</f>
        <v>FX21115865</v>
      </c>
      <c r="F1289" t="s">
        <v>19</v>
      </c>
      <c r="G1289" t="s">
        <v>19</v>
      </c>
      <c r="H1289" t="s">
        <v>83</v>
      </c>
      <c r="I1289" t="s">
        <v>2747</v>
      </c>
      <c r="J1289">
        <v>177</v>
      </c>
      <c r="K1289" t="s">
        <v>85</v>
      </c>
      <c r="L1289" t="s">
        <v>86</v>
      </c>
      <c r="M1289" t="s">
        <v>87</v>
      </c>
      <c r="N1289">
        <v>2</v>
      </c>
      <c r="O1289" s="1">
        <v>44512.748564814814</v>
      </c>
      <c r="P1289" s="1">
        <v>44512.836851851855</v>
      </c>
      <c r="Q1289">
        <v>6994</v>
      </c>
      <c r="R1289">
        <v>634</v>
      </c>
      <c r="S1289" t="b">
        <v>0</v>
      </c>
      <c r="T1289" t="s">
        <v>88</v>
      </c>
      <c r="U1289" t="b">
        <v>0</v>
      </c>
      <c r="V1289" t="s">
        <v>186</v>
      </c>
      <c r="W1289" s="1">
        <v>44512.783842592595</v>
      </c>
      <c r="X1289">
        <v>309</v>
      </c>
      <c r="Y1289">
        <v>162</v>
      </c>
      <c r="Z1289">
        <v>0</v>
      </c>
      <c r="AA1289">
        <v>162</v>
      </c>
      <c r="AB1289">
        <v>0</v>
      </c>
      <c r="AC1289">
        <v>12</v>
      </c>
      <c r="AD1289">
        <v>15</v>
      </c>
      <c r="AE1289">
        <v>0</v>
      </c>
      <c r="AF1289">
        <v>0</v>
      </c>
      <c r="AG1289">
        <v>0</v>
      </c>
      <c r="AH1289" t="s">
        <v>118</v>
      </c>
      <c r="AI1289" s="1">
        <v>44512.836851851855</v>
      </c>
      <c r="AJ1289">
        <v>314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15</v>
      </c>
      <c r="AQ1289">
        <v>0</v>
      </c>
      <c r="AR1289">
        <v>0</v>
      </c>
      <c r="AS1289">
        <v>0</v>
      </c>
      <c r="AT1289" t="s">
        <v>88</v>
      </c>
      <c r="AU1289" t="s">
        <v>88</v>
      </c>
      <c r="AV1289" t="s">
        <v>88</v>
      </c>
      <c r="AW1289" t="s">
        <v>88</v>
      </c>
      <c r="AX1289" t="s">
        <v>88</v>
      </c>
      <c r="AY1289" t="s">
        <v>88</v>
      </c>
      <c r="AZ1289" t="s">
        <v>88</v>
      </c>
      <c r="BA1289" t="s">
        <v>88</v>
      </c>
      <c r="BB1289" t="s">
        <v>88</v>
      </c>
      <c r="BC1289" t="s">
        <v>88</v>
      </c>
      <c r="BD1289" t="s">
        <v>88</v>
      </c>
      <c r="BE1289" t="s">
        <v>88</v>
      </c>
    </row>
    <row r="1290" spans="1:57">
      <c r="A1290" t="s">
        <v>2748</v>
      </c>
      <c r="B1290" t="s">
        <v>80</v>
      </c>
      <c r="C1290" t="s">
        <v>2742</v>
      </c>
      <c r="D1290" t="s">
        <v>82</v>
      </c>
      <c r="E1290" s="2" t="str">
        <f>HYPERLINK("capsilon://?command=openfolder&amp;siteaddress=FAM.docvelocity-na8.net&amp;folderid=FX531D0E7D-658C-B149-53A2-5F207067B33F","FX21115865")</f>
        <v>FX21115865</v>
      </c>
      <c r="F1290" t="s">
        <v>19</v>
      </c>
      <c r="G1290" t="s">
        <v>19</v>
      </c>
      <c r="H1290" t="s">
        <v>83</v>
      </c>
      <c r="I1290" t="s">
        <v>2749</v>
      </c>
      <c r="J1290">
        <v>191</v>
      </c>
      <c r="K1290" t="s">
        <v>85</v>
      </c>
      <c r="L1290" t="s">
        <v>86</v>
      </c>
      <c r="M1290" t="s">
        <v>87</v>
      </c>
      <c r="N1290">
        <v>2</v>
      </c>
      <c r="O1290" s="1">
        <v>44512.748703703706</v>
      </c>
      <c r="P1290" s="1">
        <v>44512.840694444443</v>
      </c>
      <c r="Q1290">
        <v>6749</v>
      </c>
      <c r="R1290">
        <v>1199</v>
      </c>
      <c r="S1290" t="b">
        <v>0</v>
      </c>
      <c r="T1290" t="s">
        <v>88</v>
      </c>
      <c r="U1290" t="b">
        <v>0</v>
      </c>
      <c r="V1290" t="s">
        <v>131</v>
      </c>
      <c r="W1290" s="1">
        <v>44512.78738425926</v>
      </c>
      <c r="X1290">
        <v>593</v>
      </c>
      <c r="Y1290">
        <v>138</v>
      </c>
      <c r="Z1290">
        <v>0</v>
      </c>
      <c r="AA1290">
        <v>138</v>
      </c>
      <c r="AB1290">
        <v>0</v>
      </c>
      <c r="AC1290">
        <v>14</v>
      </c>
      <c r="AD1290">
        <v>53</v>
      </c>
      <c r="AE1290">
        <v>0</v>
      </c>
      <c r="AF1290">
        <v>0</v>
      </c>
      <c r="AG1290">
        <v>0</v>
      </c>
      <c r="AH1290" t="s">
        <v>106</v>
      </c>
      <c r="AI1290" s="1">
        <v>44512.840694444443</v>
      </c>
      <c r="AJ1290">
        <v>606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53</v>
      </c>
      <c r="AQ1290">
        <v>0</v>
      </c>
      <c r="AR1290">
        <v>0</v>
      </c>
      <c r="AS1290">
        <v>0</v>
      </c>
      <c r="AT1290" t="s">
        <v>88</v>
      </c>
      <c r="AU1290" t="s">
        <v>88</v>
      </c>
      <c r="AV1290" t="s">
        <v>88</v>
      </c>
      <c r="AW1290" t="s">
        <v>88</v>
      </c>
      <c r="AX1290" t="s">
        <v>88</v>
      </c>
      <c r="AY1290" t="s">
        <v>88</v>
      </c>
      <c r="AZ1290" t="s">
        <v>88</v>
      </c>
      <c r="BA1290" t="s">
        <v>88</v>
      </c>
      <c r="BB1290" t="s">
        <v>88</v>
      </c>
      <c r="BC1290" t="s">
        <v>88</v>
      </c>
      <c r="BD1290" t="s">
        <v>88</v>
      </c>
      <c r="BE1290" t="s">
        <v>88</v>
      </c>
    </row>
    <row r="1291" spans="1:57">
      <c r="A1291" t="s">
        <v>2750</v>
      </c>
      <c r="B1291" t="s">
        <v>80</v>
      </c>
      <c r="C1291" t="s">
        <v>2722</v>
      </c>
      <c r="D1291" t="s">
        <v>82</v>
      </c>
      <c r="E1291" s="2" t="str">
        <f>HYPERLINK("capsilon://?command=openfolder&amp;siteaddress=FAM.docvelocity-na8.net&amp;folderid=FX4086AA95-B045-C6F5-8DFC-127B7FA4DB2A","FX21114131")</f>
        <v>FX21114131</v>
      </c>
      <c r="F1291" t="s">
        <v>19</v>
      </c>
      <c r="G1291" t="s">
        <v>19</v>
      </c>
      <c r="H1291" t="s">
        <v>83</v>
      </c>
      <c r="I1291" t="s">
        <v>2725</v>
      </c>
      <c r="J1291">
        <v>191</v>
      </c>
      <c r="K1291" t="s">
        <v>85</v>
      </c>
      <c r="L1291" t="s">
        <v>86</v>
      </c>
      <c r="M1291" t="s">
        <v>87</v>
      </c>
      <c r="N1291">
        <v>2</v>
      </c>
      <c r="O1291" s="1">
        <v>44512.751238425924</v>
      </c>
      <c r="P1291" s="1">
        <v>44512.826608796298</v>
      </c>
      <c r="Q1291">
        <v>3076</v>
      </c>
      <c r="R1291">
        <v>3436</v>
      </c>
      <c r="S1291" t="b">
        <v>0</v>
      </c>
      <c r="T1291" t="s">
        <v>88</v>
      </c>
      <c r="U1291" t="b">
        <v>1</v>
      </c>
      <c r="V1291" t="s">
        <v>123</v>
      </c>
      <c r="W1291" s="1">
        <v>44512.783020833333</v>
      </c>
      <c r="X1291">
        <v>1892</v>
      </c>
      <c r="Y1291">
        <v>171</v>
      </c>
      <c r="Z1291">
        <v>0</v>
      </c>
      <c r="AA1291">
        <v>171</v>
      </c>
      <c r="AB1291">
        <v>0</v>
      </c>
      <c r="AC1291">
        <v>138</v>
      </c>
      <c r="AD1291">
        <v>20</v>
      </c>
      <c r="AE1291">
        <v>0</v>
      </c>
      <c r="AF1291">
        <v>0</v>
      </c>
      <c r="AG1291">
        <v>0</v>
      </c>
      <c r="AH1291" t="s">
        <v>90</v>
      </c>
      <c r="AI1291" s="1">
        <v>44512.826608796298</v>
      </c>
      <c r="AJ1291">
        <v>1534</v>
      </c>
      <c r="AK1291">
        <v>14</v>
      </c>
      <c r="AL1291">
        <v>0</v>
      </c>
      <c r="AM1291">
        <v>14</v>
      </c>
      <c r="AN1291">
        <v>0</v>
      </c>
      <c r="AO1291">
        <v>12</v>
      </c>
      <c r="AP1291">
        <v>6</v>
      </c>
      <c r="AQ1291">
        <v>0</v>
      </c>
      <c r="AR1291">
        <v>0</v>
      </c>
      <c r="AS1291">
        <v>0</v>
      </c>
      <c r="AT1291" t="s">
        <v>88</v>
      </c>
      <c r="AU1291" t="s">
        <v>88</v>
      </c>
      <c r="AV1291" t="s">
        <v>88</v>
      </c>
      <c r="AW1291" t="s">
        <v>88</v>
      </c>
      <c r="AX1291" t="s">
        <v>88</v>
      </c>
      <c r="AY1291" t="s">
        <v>88</v>
      </c>
      <c r="AZ1291" t="s">
        <v>88</v>
      </c>
      <c r="BA1291" t="s">
        <v>88</v>
      </c>
      <c r="BB1291" t="s">
        <v>88</v>
      </c>
      <c r="BC1291" t="s">
        <v>88</v>
      </c>
      <c r="BD1291" t="s">
        <v>88</v>
      </c>
      <c r="BE1291" t="s">
        <v>88</v>
      </c>
    </row>
    <row r="1292" spans="1:57">
      <c r="A1292" t="s">
        <v>2751</v>
      </c>
      <c r="B1292" t="s">
        <v>80</v>
      </c>
      <c r="C1292" t="s">
        <v>2752</v>
      </c>
      <c r="D1292" t="s">
        <v>82</v>
      </c>
      <c r="E1292" s="2" t="str">
        <f>HYPERLINK("capsilon://?command=openfolder&amp;siteaddress=FAM.docvelocity-na8.net&amp;folderid=FX92E8EBD0-3094-DAFC-CB64-FD2C4BAE3ECD","FX21115781")</f>
        <v>FX21115781</v>
      </c>
      <c r="F1292" t="s">
        <v>19</v>
      </c>
      <c r="G1292" t="s">
        <v>19</v>
      </c>
      <c r="H1292" t="s">
        <v>83</v>
      </c>
      <c r="I1292" t="s">
        <v>2753</v>
      </c>
      <c r="J1292">
        <v>230</v>
      </c>
      <c r="K1292" t="s">
        <v>85</v>
      </c>
      <c r="L1292" t="s">
        <v>86</v>
      </c>
      <c r="M1292" t="s">
        <v>87</v>
      </c>
      <c r="N1292">
        <v>1</v>
      </c>
      <c r="O1292" s="1">
        <v>44512.753969907404</v>
      </c>
      <c r="P1292" s="1">
        <v>44515.187581018516</v>
      </c>
      <c r="Q1292">
        <v>208922</v>
      </c>
      <c r="R1292">
        <v>1342</v>
      </c>
      <c r="S1292" t="b">
        <v>0</v>
      </c>
      <c r="T1292" t="s">
        <v>88</v>
      </c>
      <c r="U1292" t="b">
        <v>0</v>
      </c>
      <c r="V1292" t="s">
        <v>1964</v>
      </c>
      <c r="W1292" s="1">
        <v>44515.187581018516</v>
      </c>
      <c r="X1292">
        <v>779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230</v>
      </c>
      <c r="AE1292">
        <v>217</v>
      </c>
      <c r="AF1292">
        <v>0</v>
      </c>
      <c r="AG1292">
        <v>8</v>
      </c>
      <c r="AH1292" t="s">
        <v>88</v>
      </c>
      <c r="AI1292" t="s">
        <v>88</v>
      </c>
      <c r="AJ1292" t="s">
        <v>88</v>
      </c>
      <c r="AK1292" t="s">
        <v>88</v>
      </c>
      <c r="AL1292" t="s">
        <v>88</v>
      </c>
      <c r="AM1292" t="s">
        <v>88</v>
      </c>
      <c r="AN1292" t="s">
        <v>88</v>
      </c>
      <c r="AO1292" t="s">
        <v>88</v>
      </c>
      <c r="AP1292" t="s">
        <v>88</v>
      </c>
      <c r="AQ1292" t="s">
        <v>88</v>
      </c>
      <c r="AR1292" t="s">
        <v>88</v>
      </c>
      <c r="AS1292" t="s">
        <v>88</v>
      </c>
      <c r="AT1292" t="s">
        <v>88</v>
      </c>
      <c r="AU1292" t="s">
        <v>88</v>
      </c>
      <c r="AV1292" t="s">
        <v>88</v>
      </c>
      <c r="AW1292" t="s">
        <v>88</v>
      </c>
      <c r="AX1292" t="s">
        <v>88</v>
      </c>
      <c r="AY1292" t="s">
        <v>88</v>
      </c>
      <c r="AZ1292" t="s">
        <v>88</v>
      </c>
      <c r="BA1292" t="s">
        <v>88</v>
      </c>
      <c r="BB1292" t="s">
        <v>88</v>
      </c>
      <c r="BC1292" t="s">
        <v>88</v>
      </c>
      <c r="BD1292" t="s">
        <v>88</v>
      </c>
      <c r="BE1292" t="s">
        <v>88</v>
      </c>
    </row>
    <row r="1293" spans="1:57">
      <c r="A1293" t="s">
        <v>2754</v>
      </c>
      <c r="B1293" t="s">
        <v>80</v>
      </c>
      <c r="C1293" t="s">
        <v>2755</v>
      </c>
      <c r="D1293" t="s">
        <v>82</v>
      </c>
      <c r="E1293" s="2" t="str">
        <f>HYPERLINK("capsilon://?command=openfolder&amp;siteaddress=FAM.docvelocity-na8.net&amp;folderid=FXF16EFE2E-AFCE-A842-9AE4-2A6CD949D85F","FX21115581")</f>
        <v>FX21115581</v>
      </c>
      <c r="F1293" t="s">
        <v>19</v>
      </c>
      <c r="G1293" t="s">
        <v>19</v>
      </c>
      <c r="H1293" t="s">
        <v>83</v>
      </c>
      <c r="I1293" t="s">
        <v>2756</v>
      </c>
      <c r="J1293">
        <v>28</v>
      </c>
      <c r="K1293" t="s">
        <v>85</v>
      </c>
      <c r="L1293" t="s">
        <v>86</v>
      </c>
      <c r="M1293" t="s">
        <v>87</v>
      </c>
      <c r="N1293">
        <v>2</v>
      </c>
      <c r="O1293" s="1">
        <v>44512.755995370368</v>
      </c>
      <c r="P1293" s="1">
        <v>44512.838587962964</v>
      </c>
      <c r="Q1293">
        <v>6620</v>
      </c>
      <c r="R1293">
        <v>516</v>
      </c>
      <c r="S1293" t="b">
        <v>0</v>
      </c>
      <c r="T1293" t="s">
        <v>88</v>
      </c>
      <c r="U1293" t="b">
        <v>0</v>
      </c>
      <c r="V1293" t="s">
        <v>123</v>
      </c>
      <c r="W1293" s="1">
        <v>44512.784872685188</v>
      </c>
      <c r="X1293">
        <v>128</v>
      </c>
      <c r="Y1293">
        <v>21</v>
      </c>
      <c r="Z1293">
        <v>0</v>
      </c>
      <c r="AA1293">
        <v>21</v>
      </c>
      <c r="AB1293">
        <v>0</v>
      </c>
      <c r="AC1293">
        <v>5</v>
      </c>
      <c r="AD1293">
        <v>7</v>
      </c>
      <c r="AE1293">
        <v>0</v>
      </c>
      <c r="AF1293">
        <v>0</v>
      </c>
      <c r="AG1293">
        <v>0</v>
      </c>
      <c r="AH1293" t="s">
        <v>90</v>
      </c>
      <c r="AI1293" s="1">
        <v>44512.838587962964</v>
      </c>
      <c r="AJ1293">
        <v>388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7</v>
      </c>
      <c r="AQ1293">
        <v>0</v>
      </c>
      <c r="AR1293">
        <v>0</v>
      </c>
      <c r="AS1293">
        <v>0</v>
      </c>
      <c r="AT1293" t="s">
        <v>88</v>
      </c>
      <c r="AU1293" t="s">
        <v>88</v>
      </c>
      <c r="AV1293" t="s">
        <v>88</v>
      </c>
      <c r="AW1293" t="s">
        <v>88</v>
      </c>
      <c r="AX1293" t="s">
        <v>88</v>
      </c>
      <c r="AY1293" t="s">
        <v>88</v>
      </c>
      <c r="AZ1293" t="s">
        <v>88</v>
      </c>
      <c r="BA1293" t="s">
        <v>88</v>
      </c>
      <c r="BB1293" t="s">
        <v>88</v>
      </c>
      <c r="BC1293" t="s">
        <v>88</v>
      </c>
      <c r="BD1293" t="s">
        <v>88</v>
      </c>
      <c r="BE1293" t="s">
        <v>88</v>
      </c>
    </row>
    <row r="1294" spans="1:57">
      <c r="A1294" t="s">
        <v>2757</v>
      </c>
      <c r="B1294" t="s">
        <v>80</v>
      </c>
      <c r="C1294" t="s">
        <v>2755</v>
      </c>
      <c r="D1294" t="s">
        <v>82</v>
      </c>
      <c r="E1294" s="2" t="str">
        <f>HYPERLINK("capsilon://?command=openfolder&amp;siteaddress=FAM.docvelocity-na8.net&amp;folderid=FXF16EFE2E-AFCE-A842-9AE4-2A6CD949D85F","FX21115581")</f>
        <v>FX21115581</v>
      </c>
      <c r="F1294" t="s">
        <v>19</v>
      </c>
      <c r="G1294" t="s">
        <v>19</v>
      </c>
      <c r="H1294" t="s">
        <v>83</v>
      </c>
      <c r="I1294" t="s">
        <v>2758</v>
      </c>
      <c r="J1294">
        <v>56</v>
      </c>
      <c r="K1294" t="s">
        <v>85</v>
      </c>
      <c r="L1294" t="s">
        <v>86</v>
      </c>
      <c r="M1294" t="s">
        <v>87</v>
      </c>
      <c r="N1294">
        <v>2</v>
      </c>
      <c r="O1294" s="1">
        <v>44512.756076388891</v>
      </c>
      <c r="P1294" s="1">
        <v>44512.838171296295</v>
      </c>
      <c r="Q1294">
        <v>6882</v>
      </c>
      <c r="R1294">
        <v>211</v>
      </c>
      <c r="S1294" t="b">
        <v>0</v>
      </c>
      <c r="T1294" t="s">
        <v>88</v>
      </c>
      <c r="U1294" t="b">
        <v>0</v>
      </c>
      <c r="V1294" t="s">
        <v>186</v>
      </c>
      <c r="W1294" s="1">
        <v>44512.785405092596</v>
      </c>
      <c r="X1294">
        <v>98</v>
      </c>
      <c r="Y1294">
        <v>51</v>
      </c>
      <c r="Z1294">
        <v>0</v>
      </c>
      <c r="AA1294">
        <v>51</v>
      </c>
      <c r="AB1294">
        <v>0</v>
      </c>
      <c r="AC1294">
        <v>1</v>
      </c>
      <c r="AD1294">
        <v>5</v>
      </c>
      <c r="AE1294">
        <v>0</v>
      </c>
      <c r="AF1294">
        <v>0</v>
      </c>
      <c r="AG1294">
        <v>0</v>
      </c>
      <c r="AH1294" t="s">
        <v>118</v>
      </c>
      <c r="AI1294" s="1">
        <v>44512.838171296295</v>
      </c>
      <c r="AJ1294">
        <v>113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5</v>
      </c>
      <c r="AQ1294">
        <v>0</v>
      </c>
      <c r="AR1294">
        <v>0</v>
      </c>
      <c r="AS1294">
        <v>0</v>
      </c>
      <c r="AT1294" t="s">
        <v>88</v>
      </c>
      <c r="AU1294" t="s">
        <v>88</v>
      </c>
      <c r="AV1294" t="s">
        <v>88</v>
      </c>
      <c r="AW1294" t="s">
        <v>88</v>
      </c>
      <c r="AX1294" t="s">
        <v>88</v>
      </c>
      <c r="AY1294" t="s">
        <v>88</v>
      </c>
      <c r="AZ1294" t="s">
        <v>88</v>
      </c>
      <c r="BA1294" t="s">
        <v>88</v>
      </c>
      <c r="BB1294" t="s">
        <v>88</v>
      </c>
      <c r="BC1294" t="s">
        <v>88</v>
      </c>
      <c r="BD1294" t="s">
        <v>88</v>
      </c>
      <c r="BE1294" t="s">
        <v>88</v>
      </c>
    </row>
    <row r="1295" spans="1:57">
      <c r="A1295" t="s">
        <v>2759</v>
      </c>
      <c r="B1295" t="s">
        <v>80</v>
      </c>
      <c r="C1295" t="s">
        <v>2755</v>
      </c>
      <c r="D1295" t="s">
        <v>82</v>
      </c>
      <c r="E1295" s="2" t="str">
        <f>HYPERLINK("capsilon://?command=openfolder&amp;siteaddress=FAM.docvelocity-na8.net&amp;folderid=FXF16EFE2E-AFCE-A842-9AE4-2A6CD949D85F","FX21115581")</f>
        <v>FX21115581</v>
      </c>
      <c r="F1295" t="s">
        <v>19</v>
      </c>
      <c r="G1295" t="s">
        <v>19</v>
      </c>
      <c r="H1295" t="s">
        <v>83</v>
      </c>
      <c r="I1295" t="s">
        <v>2760</v>
      </c>
      <c r="J1295">
        <v>28</v>
      </c>
      <c r="K1295" t="s">
        <v>85</v>
      </c>
      <c r="L1295" t="s">
        <v>86</v>
      </c>
      <c r="M1295" t="s">
        <v>87</v>
      </c>
      <c r="N1295">
        <v>2</v>
      </c>
      <c r="O1295" s="1">
        <v>44512.756111111114</v>
      </c>
      <c r="P1295" s="1">
        <v>44512.839270833334</v>
      </c>
      <c r="Q1295">
        <v>6969</v>
      </c>
      <c r="R1295">
        <v>216</v>
      </c>
      <c r="S1295" t="b">
        <v>0</v>
      </c>
      <c r="T1295" t="s">
        <v>88</v>
      </c>
      <c r="U1295" t="b">
        <v>0</v>
      </c>
      <c r="V1295" t="s">
        <v>123</v>
      </c>
      <c r="W1295" s="1">
        <v>44512.786296296297</v>
      </c>
      <c r="X1295">
        <v>122</v>
      </c>
      <c r="Y1295">
        <v>21</v>
      </c>
      <c r="Z1295">
        <v>0</v>
      </c>
      <c r="AA1295">
        <v>21</v>
      </c>
      <c r="AB1295">
        <v>0</v>
      </c>
      <c r="AC1295">
        <v>3</v>
      </c>
      <c r="AD1295">
        <v>7</v>
      </c>
      <c r="AE1295">
        <v>0</v>
      </c>
      <c r="AF1295">
        <v>0</v>
      </c>
      <c r="AG1295">
        <v>0</v>
      </c>
      <c r="AH1295" t="s">
        <v>118</v>
      </c>
      <c r="AI1295" s="1">
        <v>44512.839270833334</v>
      </c>
      <c r="AJ1295">
        <v>94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7</v>
      </c>
      <c r="AQ1295">
        <v>0</v>
      </c>
      <c r="AR1295">
        <v>0</v>
      </c>
      <c r="AS1295">
        <v>0</v>
      </c>
      <c r="AT1295" t="s">
        <v>88</v>
      </c>
      <c r="AU1295" t="s">
        <v>88</v>
      </c>
      <c r="AV1295" t="s">
        <v>88</v>
      </c>
      <c r="AW1295" t="s">
        <v>88</v>
      </c>
      <c r="AX1295" t="s">
        <v>88</v>
      </c>
      <c r="AY1295" t="s">
        <v>88</v>
      </c>
      <c r="AZ1295" t="s">
        <v>88</v>
      </c>
      <c r="BA1295" t="s">
        <v>88</v>
      </c>
      <c r="BB1295" t="s">
        <v>88</v>
      </c>
      <c r="BC1295" t="s">
        <v>88</v>
      </c>
      <c r="BD1295" t="s">
        <v>88</v>
      </c>
      <c r="BE1295" t="s">
        <v>88</v>
      </c>
    </row>
    <row r="1296" spans="1:57">
      <c r="A1296" t="s">
        <v>2761</v>
      </c>
      <c r="B1296" t="s">
        <v>80</v>
      </c>
      <c r="C1296" t="s">
        <v>1903</v>
      </c>
      <c r="D1296" t="s">
        <v>82</v>
      </c>
      <c r="E1296" s="2" t="str">
        <f>HYPERLINK("capsilon://?command=openfolder&amp;siteaddress=FAM.docvelocity-na8.net&amp;folderid=FX8281B0C1-F489-2E8E-32AB-ECCB1353A5C2","FX21114562")</f>
        <v>FX21114562</v>
      </c>
      <c r="F1296" t="s">
        <v>19</v>
      </c>
      <c r="G1296" t="s">
        <v>19</v>
      </c>
      <c r="H1296" t="s">
        <v>83</v>
      </c>
      <c r="I1296" t="s">
        <v>2762</v>
      </c>
      <c r="J1296">
        <v>28</v>
      </c>
      <c r="K1296" t="s">
        <v>85</v>
      </c>
      <c r="L1296" t="s">
        <v>86</v>
      </c>
      <c r="M1296" t="s">
        <v>87</v>
      </c>
      <c r="N1296">
        <v>2</v>
      </c>
      <c r="O1296" s="1">
        <v>44512.760925925926</v>
      </c>
      <c r="P1296" s="1">
        <v>44512.840648148151</v>
      </c>
      <c r="Q1296">
        <v>6651</v>
      </c>
      <c r="R1296">
        <v>237</v>
      </c>
      <c r="S1296" t="b">
        <v>0</v>
      </c>
      <c r="T1296" t="s">
        <v>88</v>
      </c>
      <c r="U1296" t="b">
        <v>0</v>
      </c>
      <c r="V1296" t="s">
        <v>186</v>
      </c>
      <c r="W1296" s="1">
        <v>44512.78670138889</v>
      </c>
      <c r="X1296">
        <v>112</v>
      </c>
      <c r="Y1296">
        <v>21</v>
      </c>
      <c r="Z1296">
        <v>0</v>
      </c>
      <c r="AA1296">
        <v>21</v>
      </c>
      <c r="AB1296">
        <v>0</v>
      </c>
      <c r="AC1296">
        <v>1</v>
      </c>
      <c r="AD1296">
        <v>7</v>
      </c>
      <c r="AE1296">
        <v>0</v>
      </c>
      <c r="AF1296">
        <v>0</v>
      </c>
      <c r="AG1296">
        <v>0</v>
      </c>
      <c r="AH1296" t="s">
        <v>118</v>
      </c>
      <c r="AI1296" s="1">
        <v>44512.840648148151</v>
      </c>
      <c r="AJ1296">
        <v>119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7</v>
      </c>
      <c r="AQ1296">
        <v>0</v>
      </c>
      <c r="AR1296">
        <v>0</v>
      </c>
      <c r="AS1296">
        <v>0</v>
      </c>
      <c r="AT1296" t="s">
        <v>88</v>
      </c>
      <c r="AU1296" t="s">
        <v>88</v>
      </c>
      <c r="AV1296" t="s">
        <v>88</v>
      </c>
      <c r="AW1296" t="s">
        <v>88</v>
      </c>
      <c r="AX1296" t="s">
        <v>88</v>
      </c>
      <c r="AY1296" t="s">
        <v>88</v>
      </c>
      <c r="AZ1296" t="s">
        <v>88</v>
      </c>
      <c r="BA1296" t="s">
        <v>88</v>
      </c>
      <c r="BB1296" t="s">
        <v>88</v>
      </c>
      <c r="BC1296" t="s">
        <v>88</v>
      </c>
      <c r="BD1296" t="s">
        <v>88</v>
      </c>
      <c r="BE1296" t="s">
        <v>88</v>
      </c>
    </row>
    <row r="1297" spans="1:57">
      <c r="A1297" t="s">
        <v>2763</v>
      </c>
      <c r="B1297" t="s">
        <v>80</v>
      </c>
      <c r="C1297" t="s">
        <v>1903</v>
      </c>
      <c r="D1297" t="s">
        <v>82</v>
      </c>
      <c r="E1297" s="2" t="str">
        <f>HYPERLINK("capsilon://?command=openfolder&amp;siteaddress=FAM.docvelocity-na8.net&amp;folderid=FX8281B0C1-F489-2E8E-32AB-ECCB1353A5C2","FX21114562")</f>
        <v>FX21114562</v>
      </c>
      <c r="F1297" t="s">
        <v>19</v>
      </c>
      <c r="G1297" t="s">
        <v>19</v>
      </c>
      <c r="H1297" t="s">
        <v>83</v>
      </c>
      <c r="I1297" t="s">
        <v>2764</v>
      </c>
      <c r="J1297">
        <v>28</v>
      </c>
      <c r="K1297" t="s">
        <v>85</v>
      </c>
      <c r="L1297" t="s">
        <v>86</v>
      </c>
      <c r="M1297" t="s">
        <v>87</v>
      </c>
      <c r="N1297">
        <v>2</v>
      </c>
      <c r="O1297" s="1">
        <v>44512.761099537034</v>
      </c>
      <c r="P1297" s="1">
        <v>44512.843333333331</v>
      </c>
      <c r="Q1297">
        <v>6691</v>
      </c>
      <c r="R1297">
        <v>414</v>
      </c>
      <c r="S1297" t="b">
        <v>0</v>
      </c>
      <c r="T1297" t="s">
        <v>88</v>
      </c>
      <c r="U1297" t="b">
        <v>0</v>
      </c>
      <c r="V1297" t="s">
        <v>218</v>
      </c>
      <c r="W1297" s="1">
        <v>44512.787523148145</v>
      </c>
      <c r="X1297">
        <v>133</v>
      </c>
      <c r="Y1297">
        <v>21</v>
      </c>
      <c r="Z1297">
        <v>0</v>
      </c>
      <c r="AA1297">
        <v>21</v>
      </c>
      <c r="AB1297">
        <v>0</v>
      </c>
      <c r="AC1297">
        <v>0</v>
      </c>
      <c r="AD1297">
        <v>7</v>
      </c>
      <c r="AE1297">
        <v>0</v>
      </c>
      <c r="AF1297">
        <v>0</v>
      </c>
      <c r="AG1297">
        <v>0</v>
      </c>
      <c r="AH1297" t="s">
        <v>90</v>
      </c>
      <c r="AI1297" s="1">
        <v>44512.843333333331</v>
      </c>
      <c r="AJ1297">
        <v>281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7</v>
      </c>
      <c r="AQ1297">
        <v>0</v>
      </c>
      <c r="AR1297">
        <v>0</v>
      </c>
      <c r="AS1297">
        <v>0</v>
      </c>
      <c r="AT1297" t="s">
        <v>88</v>
      </c>
      <c r="AU1297" t="s">
        <v>88</v>
      </c>
      <c r="AV1297" t="s">
        <v>88</v>
      </c>
      <c r="AW1297" t="s">
        <v>88</v>
      </c>
      <c r="AX1297" t="s">
        <v>88</v>
      </c>
      <c r="AY1297" t="s">
        <v>88</v>
      </c>
      <c r="AZ1297" t="s">
        <v>88</v>
      </c>
      <c r="BA1297" t="s">
        <v>88</v>
      </c>
      <c r="BB1297" t="s">
        <v>88</v>
      </c>
      <c r="BC1297" t="s">
        <v>88</v>
      </c>
      <c r="BD1297" t="s">
        <v>88</v>
      </c>
      <c r="BE1297" t="s">
        <v>88</v>
      </c>
    </row>
    <row r="1298" spans="1:57">
      <c r="A1298" t="s">
        <v>2765</v>
      </c>
      <c r="B1298" t="s">
        <v>80</v>
      </c>
      <c r="C1298" t="s">
        <v>1903</v>
      </c>
      <c r="D1298" t="s">
        <v>82</v>
      </c>
      <c r="E1298" s="2" t="str">
        <f>HYPERLINK("capsilon://?command=openfolder&amp;siteaddress=FAM.docvelocity-na8.net&amp;folderid=FX8281B0C1-F489-2E8E-32AB-ECCB1353A5C2","FX21114562")</f>
        <v>FX21114562</v>
      </c>
      <c r="F1298" t="s">
        <v>19</v>
      </c>
      <c r="G1298" t="s">
        <v>19</v>
      </c>
      <c r="H1298" t="s">
        <v>83</v>
      </c>
      <c r="I1298" t="s">
        <v>2766</v>
      </c>
      <c r="J1298">
        <v>28</v>
      </c>
      <c r="K1298" t="s">
        <v>85</v>
      </c>
      <c r="L1298" t="s">
        <v>86</v>
      </c>
      <c r="M1298" t="s">
        <v>87</v>
      </c>
      <c r="N1298">
        <v>2</v>
      </c>
      <c r="O1298" s="1">
        <v>44512.761261574073</v>
      </c>
      <c r="P1298" s="1">
        <v>44512.841678240744</v>
      </c>
      <c r="Q1298">
        <v>6556</v>
      </c>
      <c r="R1298">
        <v>392</v>
      </c>
      <c r="S1298" t="b">
        <v>0</v>
      </c>
      <c r="T1298" t="s">
        <v>88</v>
      </c>
      <c r="U1298" t="b">
        <v>0</v>
      </c>
      <c r="V1298" t="s">
        <v>123</v>
      </c>
      <c r="W1298" s="1">
        <v>44512.789826388886</v>
      </c>
      <c r="X1298">
        <v>304</v>
      </c>
      <c r="Y1298">
        <v>21</v>
      </c>
      <c r="Z1298">
        <v>0</v>
      </c>
      <c r="AA1298">
        <v>21</v>
      </c>
      <c r="AB1298">
        <v>0</v>
      </c>
      <c r="AC1298">
        <v>7</v>
      </c>
      <c r="AD1298">
        <v>7</v>
      </c>
      <c r="AE1298">
        <v>0</v>
      </c>
      <c r="AF1298">
        <v>0</v>
      </c>
      <c r="AG1298">
        <v>0</v>
      </c>
      <c r="AH1298" t="s">
        <v>118</v>
      </c>
      <c r="AI1298" s="1">
        <v>44512.841678240744</v>
      </c>
      <c r="AJ1298">
        <v>88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7</v>
      </c>
      <c r="AQ1298">
        <v>0</v>
      </c>
      <c r="AR1298">
        <v>0</v>
      </c>
      <c r="AS1298">
        <v>0</v>
      </c>
      <c r="AT1298" t="s">
        <v>88</v>
      </c>
      <c r="AU1298" t="s">
        <v>88</v>
      </c>
      <c r="AV1298" t="s">
        <v>88</v>
      </c>
      <c r="AW1298" t="s">
        <v>88</v>
      </c>
      <c r="AX1298" t="s">
        <v>88</v>
      </c>
      <c r="AY1298" t="s">
        <v>88</v>
      </c>
      <c r="AZ1298" t="s">
        <v>88</v>
      </c>
      <c r="BA1298" t="s">
        <v>88</v>
      </c>
      <c r="BB1298" t="s">
        <v>88</v>
      </c>
      <c r="BC1298" t="s">
        <v>88</v>
      </c>
      <c r="BD1298" t="s">
        <v>88</v>
      </c>
      <c r="BE1298" t="s">
        <v>88</v>
      </c>
    </row>
    <row r="1299" spans="1:57">
      <c r="A1299" t="s">
        <v>2767</v>
      </c>
      <c r="B1299" t="s">
        <v>80</v>
      </c>
      <c r="C1299" t="s">
        <v>1903</v>
      </c>
      <c r="D1299" t="s">
        <v>82</v>
      </c>
      <c r="E1299" s="2" t="str">
        <f>HYPERLINK("capsilon://?command=openfolder&amp;siteaddress=FAM.docvelocity-na8.net&amp;folderid=FX8281B0C1-F489-2E8E-32AB-ECCB1353A5C2","FX21114562")</f>
        <v>FX21114562</v>
      </c>
      <c r="F1299" t="s">
        <v>19</v>
      </c>
      <c r="G1299" t="s">
        <v>19</v>
      </c>
      <c r="H1299" t="s">
        <v>83</v>
      </c>
      <c r="I1299" t="s">
        <v>2768</v>
      </c>
      <c r="J1299">
        <v>69</v>
      </c>
      <c r="K1299" t="s">
        <v>85</v>
      </c>
      <c r="L1299" t="s">
        <v>86</v>
      </c>
      <c r="M1299" t="s">
        <v>87</v>
      </c>
      <c r="N1299">
        <v>2</v>
      </c>
      <c r="O1299" s="1">
        <v>44512.763009259259</v>
      </c>
      <c r="P1299" s="1">
        <v>44512.843506944446</v>
      </c>
      <c r="Q1299">
        <v>6563</v>
      </c>
      <c r="R1299">
        <v>392</v>
      </c>
      <c r="S1299" t="b">
        <v>0</v>
      </c>
      <c r="T1299" t="s">
        <v>88</v>
      </c>
      <c r="U1299" t="b">
        <v>0</v>
      </c>
      <c r="V1299" t="s">
        <v>186</v>
      </c>
      <c r="W1299" s="1">
        <v>44512.788437499999</v>
      </c>
      <c r="X1299">
        <v>150</v>
      </c>
      <c r="Y1299">
        <v>64</v>
      </c>
      <c r="Z1299">
        <v>0</v>
      </c>
      <c r="AA1299">
        <v>64</v>
      </c>
      <c r="AB1299">
        <v>0</v>
      </c>
      <c r="AC1299">
        <v>2</v>
      </c>
      <c r="AD1299">
        <v>5</v>
      </c>
      <c r="AE1299">
        <v>0</v>
      </c>
      <c r="AF1299">
        <v>0</v>
      </c>
      <c r="AG1299">
        <v>0</v>
      </c>
      <c r="AH1299" t="s">
        <v>106</v>
      </c>
      <c r="AI1299" s="1">
        <v>44512.843506944446</v>
      </c>
      <c r="AJ1299">
        <v>242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5</v>
      </c>
      <c r="AQ1299">
        <v>0</v>
      </c>
      <c r="AR1299">
        <v>0</v>
      </c>
      <c r="AS1299">
        <v>0</v>
      </c>
      <c r="AT1299" t="s">
        <v>88</v>
      </c>
      <c r="AU1299" t="s">
        <v>88</v>
      </c>
      <c r="AV1299" t="s">
        <v>88</v>
      </c>
      <c r="AW1299" t="s">
        <v>88</v>
      </c>
      <c r="AX1299" t="s">
        <v>88</v>
      </c>
      <c r="AY1299" t="s">
        <v>88</v>
      </c>
      <c r="AZ1299" t="s">
        <v>88</v>
      </c>
      <c r="BA1299" t="s">
        <v>88</v>
      </c>
      <c r="BB1299" t="s">
        <v>88</v>
      </c>
      <c r="BC1299" t="s">
        <v>88</v>
      </c>
      <c r="BD1299" t="s">
        <v>88</v>
      </c>
      <c r="BE1299" t="s">
        <v>88</v>
      </c>
    </row>
    <row r="1300" spans="1:57">
      <c r="A1300" t="s">
        <v>2769</v>
      </c>
      <c r="B1300" t="s">
        <v>80</v>
      </c>
      <c r="C1300" t="s">
        <v>1903</v>
      </c>
      <c r="D1300" t="s">
        <v>82</v>
      </c>
      <c r="E1300" s="2" t="str">
        <f>HYPERLINK("capsilon://?command=openfolder&amp;siteaddress=FAM.docvelocity-na8.net&amp;folderid=FX8281B0C1-F489-2E8E-32AB-ECCB1353A5C2","FX21114562")</f>
        <v>FX21114562</v>
      </c>
      <c r="F1300" t="s">
        <v>19</v>
      </c>
      <c r="G1300" t="s">
        <v>19</v>
      </c>
      <c r="H1300" t="s">
        <v>83</v>
      </c>
      <c r="I1300" t="s">
        <v>2770</v>
      </c>
      <c r="J1300">
        <v>69</v>
      </c>
      <c r="K1300" t="s">
        <v>85</v>
      </c>
      <c r="L1300" t="s">
        <v>86</v>
      </c>
      <c r="M1300" t="s">
        <v>87</v>
      </c>
      <c r="N1300">
        <v>2</v>
      </c>
      <c r="O1300" s="1">
        <v>44512.763043981482</v>
      </c>
      <c r="P1300" s="1">
        <v>44512.844872685186</v>
      </c>
      <c r="Q1300">
        <v>6712</v>
      </c>
      <c r="R1300">
        <v>358</v>
      </c>
      <c r="S1300" t="b">
        <v>0</v>
      </c>
      <c r="T1300" t="s">
        <v>88</v>
      </c>
      <c r="U1300" t="b">
        <v>0</v>
      </c>
      <c r="V1300" t="s">
        <v>131</v>
      </c>
      <c r="W1300" s="1">
        <v>44512.789664351854</v>
      </c>
      <c r="X1300">
        <v>196</v>
      </c>
      <c r="Y1300">
        <v>64</v>
      </c>
      <c r="Z1300">
        <v>0</v>
      </c>
      <c r="AA1300">
        <v>64</v>
      </c>
      <c r="AB1300">
        <v>0</v>
      </c>
      <c r="AC1300">
        <v>4</v>
      </c>
      <c r="AD1300">
        <v>5</v>
      </c>
      <c r="AE1300">
        <v>0</v>
      </c>
      <c r="AF1300">
        <v>0</v>
      </c>
      <c r="AG1300">
        <v>0</v>
      </c>
      <c r="AH1300" t="s">
        <v>118</v>
      </c>
      <c r="AI1300" s="1">
        <v>44512.844872685186</v>
      </c>
      <c r="AJ1300">
        <v>162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5</v>
      </c>
      <c r="AQ1300">
        <v>0</v>
      </c>
      <c r="AR1300">
        <v>0</v>
      </c>
      <c r="AS1300">
        <v>0</v>
      </c>
      <c r="AT1300" t="s">
        <v>88</v>
      </c>
      <c r="AU1300" t="s">
        <v>88</v>
      </c>
      <c r="AV1300" t="s">
        <v>88</v>
      </c>
      <c r="AW1300" t="s">
        <v>88</v>
      </c>
      <c r="AX1300" t="s">
        <v>88</v>
      </c>
      <c r="AY1300" t="s">
        <v>88</v>
      </c>
      <c r="AZ1300" t="s">
        <v>88</v>
      </c>
      <c r="BA1300" t="s">
        <v>88</v>
      </c>
      <c r="BB1300" t="s">
        <v>88</v>
      </c>
      <c r="BC1300" t="s">
        <v>88</v>
      </c>
      <c r="BD1300" t="s">
        <v>88</v>
      </c>
      <c r="BE1300" t="s">
        <v>88</v>
      </c>
    </row>
    <row r="1301" spans="1:57">
      <c r="A1301" t="s">
        <v>2771</v>
      </c>
      <c r="B1301" t="s">
        <v>80</v>
      </c>
      <c r="C1301" t="s">
        <v>1903</v>
      </c>
      <c r="D1301" t="s">
        <v>82</v>
      </c>
      <c r="E1301" s="2" t="str">
        <f>HYPERLINK("capsilon://?command=openfolder&amp;siteaddress=FAM.docvelocity-na8.net&amp;folderid=FX8281B0C1-F489-2E8E-32AB-ECCB1353A5C2","FX21114562")</f>
        <v>FX21114562</v>
      </c>
      <c r="F1301" t="s">
        <v>19</v>
      </c>
      <c r="G1301" t="s">
        <v>19</v>
      </c>
      <c r="H1301" t="s">
        <v>83</v>
      </c>
      <c r="I1301" t="s">
        <v>2772</v>
      </c>
      <c r="J1301">
        <v>69</v>
      </c>
      <c r="K1301" t="s">
        <v>85</v>
      </c>
      <c r="L1301" t="s">
        <v>86</v>
      </c>
      <c r="M1301" t="s">
        <v>87</v>
      </c>
      <c r="N1301">
        <v>2</v>
      </c>
      <c r="O1301" s="1">
        <v>44512.763124999998</v>
      </c>
      <c r="P1301" s="1">
        <v>44512.847094907411</v>
      </c>
      <c r="Q1301">
        <v>6743</v>
      </c>
      <c r="R1301">
        <v>512</v>
      </c>
      <c r="S1301" t="b">
        <v>0</v>
      </c>
      <c r="T1301" t="s">
        <v>88</v>
      </c>
      <c r="U1301" t="b">
        <v>0</v>
      </c>
      <c r="V1301" t="s">
        <v>218</v>
      </c>
      <c r="W1301" s="1">
        <v>44512.78979166667</v>
      </c>
      <c r="X1301">
        <v>195</v>
      </c>
      <c r="Y1301">
        <v>64</v>
      </c>
      <c r="Z1301">
        <v>0</v>
      </c>
      <c r="AA1301">
        <v>64</v>
      </c>
      <c r="AB1301">
        <v>0</v>
      </c>
      <c r="AC1301">
        <v>1</v>
      </c>
      <c r="AD1301">
        <v>5</v>
      </c>
      <c r="AE1301">
        <v>0</v>
      </c>
      <c r="AF1301">
        <v>0</v>
      </c>
      <c r="AG1301">
        <v>0</v>
      </c>
      <c r="AH1301" t="s">
        <v>106</v>
      </c>
      <c r="AI1301" s="1">
        <v>44512.847094907411</v>
      </c>
      <c r="AJ1301">
        <v>309</v>
      </c>
      <c r="AK1301">
        <v>1</v>
      </c>
      <c r="AL1301">
        <v>0</v>
      </c>
      <c r="AM1301">
        <v>1</v>
      </c>
      <c r="AN1301">
        <v>0</v>
      </c>
      <c r="AO1301">
        <v>1</v>
      </c>
      <c r="AP1301">
        <v>4</v>
      </c>
      <c r="AQ1301">
        <v>0</v>
      </c>
      <c r="AR1301">
        <v>0</v>
      </c>
      <c r="AS1301">
        <v>0</v>
      </c>
      <c r="AT1301" t="s">
        <v>88</v>
      </c>
      <c r="AU1301" t="s">
        <v>88</v>
      </c>
      <c r="AV1301" t="s">
        <v>88</v>
      </c>
      <c r="AW1301" t="s">
        <v>88</v>
      </c>
      <c r="AX1301" t="s">
        <v>88</v>
      </c>
      <c r="AY1301" t="s">
        <v>88</v>
      </c>
      <c r="AZ1301" t="s">
        <v>88</v>
      </c>
      <c r="BA1301" t="s">
        <v>88</v>
      </c>
      <c r="BB1301" t="s">
        <v>88</v>
      </c>
      <c r="BC1301" t="s">
        <v>88</v>
      </c>
      <c r="BD1301" t="s">
        <v>88</v>
      </c>
      <c r="BE1301" t="s">
        <v>88</v>
      </c>
    </row>
    <row r="1302" spans="1:57">
      <c r="A1302" t="s">
        <v>2773</v>
      </c>
      <c r="B1302" t="s">
        <v>80</v>
      </c>
      <c r="C1302" t="s">
        <v>2727</v>
      </c>
      <c r="D1302" t="s">
        <v>82</v>
      </c>
      <c r="E1302" s="2" t="str">
        <f>HYPERLINK("capsilon://?command=openfolder&amp;siteaddress=FAM.docvelocity-na8.net&amp;folderid=FX85C5515F-63DC-0C9A-69B3-80AAAD628497","FX21115047")</f>
        <v>FX21115047</v>
      </c>
      <c r="F1302" t="s">
        <v>19</v>
      </c>
      <c r="G1302" t="s">
        <v>19</v>
      </c>
      <c r="H1302" t="s">
        <v>83</v>
      </c>
      <c r="I1302" t="s">
        <v>2728</v>
      </c>
      <c r="J1302">
        <v>217</v>
      </c>
      <c r="K1302" t="s">
        <v>85</v>
      </c>
      <c r="L1302" t="s">
        <v>86</v>
      </c>
      <c r="M1302" t="s">
        <v>87</v>
      </c>
      <c r="N1302">
        <v>2</v>
      </c>
      <c r="O1302" s="1">
        <v>44512.77103009259</v>
      </c>
      <c r="P1302" s="1">
        <v>44512.815254629626</v>
      </c>
      <c r="Q1302">
        <v>2648</v>
      </c>
      <c r="R1302">
        <v>1173</v>
      </c>
      <c r="S1302" t="b">
        <v>0</v>
      </c>
      <c r="T1302" t="s">
        <v>88</v>
      </c>
      <c r="U1302" t="b">
        <v>1</v>
      </c>
      <c r="V1302" t="s">
        <v>131</v>
      </c>
      <c r="W1302" s="1">
        <v>44512.78052083333</v>
      </c>
      <c r="X1302">
        <v>700</v>
      </c>
      <c r="Y1302">
        <v>151</v>
      </c>
      <c r="Z1302">
        <v>0</v>
      </c>
      <c r="AA1302">
        <v>151</v>
      </c>
      <c r="AB1302">
        <v>0</v>
      </c>
      <c r="AC1302">
        <v>37</v>
      </c>
      <c r="AD1302">
        <v>66</v>
      </c>
      <c r="AE1302">
        <v>0</v>
      </c>
      <c r="AF1302">
        <v>0</v>
      </c>
      <c r="AG1302">
        <v>0</v>
      </c>
      <c r="AH1302" t="s">
        <v>118</v>
      </c>
      <c r="AI1302" s="1">
        <v>44512.815254629626</v>
      </c>
      <c r="AJ1302">
        <v>401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66</v>
      </c>
      <c r="AQ1302">
        <v>0</v>
      </c>
      <c r="AR1302">
        <v>0</v>
      </c>
      <c r="AS1302">
        <v>0</v>
      </c>
      <c r="AT1302" t="s">
        <v>88</v>
      </c>
      <c r="AU1302" t="s">
        <v>88</v>
      </c>
      <c r="AV1302" t="s">
        <v>88</v>
      </c>
      <c r="AW1302" t="s">
        <v>88</v>
      </c>
      <c r="AX1302" t="s">
        <v>88</v>
      </c>
      <c r="AY1302" t="s">
        <v>88</v>
      </c>
      <c r="AZ1302" t="s">
        <v>88</v>
      </c>
      <c r="BA1302" t="s">
        <v>88</v>
      </c>
      <c r="BB1302" t="s">
        <v>88</v>
      </c>
      <c r="BC1302" t="s">
        <v>88</v>
      </c>
      <c r="BD1302" t="s">
        <v>88</v>
      </c>
      <c r="BE1302" t="s">
        <v>88</v>
      </c>
    </row>
    <row r="1303" spans="1:57">
      <c r="A1303" t="s">
        <v>2774</v>
      </c>
      <c r="B1303" t="s">
        <v>80</v>
      </c>
      <c r="C1303" t="s">
        <v>2738</v>
      </c>
      <c r="D1303" t="s">
        <v>82</v>
      </c>
      <c r="E1303" s="2" t="str">
        <f>HYPERLINK("capsilon://?command=openfolder&amp;siteaddress=FAM.docvelocity-na8.net&amp;folderid=FXCA7581FA-1966-28EF-D9C5-524385DF24A5","FX21111846")</f>
        <v>FX21111846</v>
      </c>
      <c r="F1303" t="s">
        <v>19</v>
      </c>
      <c r="G1303" t="s">
        <v>19</v>
      </c>
      <c r="H1303" t="s">
        <v>83</v>
      </c>
      <c r="I1303" t="s">
        <v>2739</v>
      </c>
      <c r="J1303">
        <v>314</v>
      </c>
      <c r="K1303" t="s">
        <v>85</v>
      </c>
      <c r="L1303" t="s">
        <v>86</v>
      </c>
      <c r="M1303" t="s">
        <v>87</v>
      </c>
      <c r="N1303">
        <v>2</v>
      </c>
      <c r="O1303" s="1">
        <v>44512.793715277781</v>
      </c>
      <c r="P1303" s="1">
        <v>44515.215405092589</v>
      </c>
      <c r="Q1303">
        <v>203894</v>
      </c>
      <c r="R1303">
        <v>5340</v>
      </c>
      <c r="S1303" t="b">
        <v>0</v>
      </c>
      <c r="T1303" t="s">
        <v>88</v>
      </c>
      <c r="U1303" t="b">
        <v>1</v>
      </c>
      <c r="V1303" t="s">
        <v>186</v>
      </c>
      <c r="W1303" s="1">
        <v>44512.840960648151</v>
      </c>
      <c r="X1303">
        <v>2144</v>
      </c>
      <c r="Y1303">
        <v>375</v>
      </c>
      <c r="Z1303">
        <v>0</v>
      </c>
      <c r="AA1303">
        <v>375</v>
      </c>
      <c r="AB1303">
        <v>0</v>
      </c>
      <c r="AC1303">
        <v>115</v>
      </c>
      <c r="AD1303">
        <v>-61</v>
      </c>
      <c r="AE1303">
        <v>0</v>
      </c>
      <c r="AF1303">
        <v>0</v>
      </c>
      <c r="AG1303">
        <v>0</v>
      </c>
      <c r="AH1303" t="s">
        <v>1043</v>
      </c>
      <c r="AI1303" s="1">
        <v>44515.215405092589</v>
      </c>
      <c r="AJ1303">
        <v>2674</v>
      </c>
      <c r="AK1303">
        <v>3</v>
      </c>
      <c r="AL1303">
        <v>0</v>
      </c>
      <c r="AM1303">
        <v>3</v>
      </c>
      <c r="AN1303">
        <v>0</v>
      </c>
      <c r="AO1303">
        <v>2</v>
      </c>
      <c r="AP1303">
        <v>-64</v>
      </c>
      <c r="AQ1303">
        <v>0</v>
      </c>
      <c r="AR1303">
        <v>0</v>
      </c>
      <c r="AS1303">
        <v>0</v>
      </c>
      <c r="AT1303" t="s">
        <v>88</v>
      </c>
      <c r="AU1303" t="s">
        <v>88</v>
      </c>
      <c r="AV1303" t="s">
        <v>88</v>
      </c>
      <c r="AW1303" t="s">
        <v>88</v>
      </c>
      <c r="AX1303" t="s">
        <v>88</v>
      </c>
      <c r="AY1303" t="s">
        <v>88</v>
      </c>
      <c r="AZ1303" t="s">
        <v>88</v>
      </c>
      <c r="BA1303" t="s">
        <v>88</v>
      </c>
      <c r="BB1303" t="s">
        <v>88</v>
      </c>
      <c r="BC1303" t="s">
        <v>88</v>
      </c>
      <c r="BD1303" t="s">
        <v>88</v>
      </c>
      <c r="BE1303" t="s">
        <v>88</v>
      </c>
    </row>
    <row r="1304" spans="1:57">
      <c r="A1304" t="s">
        <v>2775</v>
      </c>
      <c r="B1304" t="s">
        <v>80</v>
      </c>
      <c r="C1304" t="s">
        <v>2776</v>
      </c>
      <c r="D1304" t="s">
        <v>82</v>
      </c>
      <c r="E1304" s="2" t="str">
        <f>HYPERLINK("capsilon://?command=openfolder&amp;siteaddress=FAM.docvelocity-na8.net&amp;folderid=FX2BA7EF97-F4B4-27FC-8F0A-DD40A7D7CE00","FX21116125")</f>
        <v>FX21116125</v>
      </c>
      <c r="F1304" t="s">
        <v>19</v>
      </c>
      <c r="G1304" t="s">
        <v>19</v>
      </c>
      <c r="H1304" t="s">
        <v>83</v>
      </c>
      <c r="I1304" t="s">
        <v>2777</v>
      </c>
      <c r="J1304">
        <v>80</v>
      </c>
      <c r="K1304" t="s">
        <v>85</v>
      </c>
      <c r="L1304" t="s">
        <v>86</v>
      </c>
      <c r="M1304" t="s">
        <v>87</v>
      </c>
      <c r="N1304">
        <v>1</v>
      </c>
      <c r="O1304" s="1">
        <v>44512.801261574074</v>
      </c>
      <c r="P1304" s="1">
        <v>44515.190625000003</v>
      </c>
      <c r="Q1304">
        <v>205983</v>
      </c>
      <c r="R1304">
        <v>458</v>
      </c>
      <c r="S1304" t="b">
        <v>0</v>
      </c>
      <c r="T1304" t="s">
        <v>88</v>
      </c>
      <c r="U1304" t="b">
        <v>0</v>
      </c>
      <c r="V1304" t="s">
        <v>1964</v>
      </c>
      <c r="W1304" s="1">
        <v>44515.190625000003</v>
      </c>
      <c r="X1304">
        <v>262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80</v>
      </c>
      <c r="AE1304">
        <v>68</v>
      </c>
      <c r="AF1304">
        <v>0</v>
      </c>
      <c r="AG1304">
        <v>4</v>
      </c>
      <c r="AH1304" t="s">
        <v>88</v>
      </c>
      <c r="AI1304" t="s">
        <v>88</v>
      </c>
      <c r="AJ1304" t="s">
        <v>88</v>
      </c>
      <c r="AK1304" t="s">
        <v>88</v>
      </c>
      <c r="AL1304" t="s">
        <v>88</v>
      </c>
      <c r="AM1304" t="s">
        <v>88</v>
      </c>
      <c r="AN1304" t="s">
        <v>88</v>
      </c>
      <c r="AO1304" t="s">
        <v>88</v>
      </c>
      <c r="AP1304" t="s">
        <v>88</v>
      </c>
      <c r="AQ1304" t="s">
        <v>88</v>
      </c>
      <c r="AR1304" t="s">
        <v>88</v>
      </c>
      <c r="AS1304" t="s">
        <v>88</v>
      </c>
      <c r="AT1304" t="s">
        <v>88</v>
      </c>
      <c r="AU1304" t="s">
        <v>88</v>
      </c>
      <c r="AV1304" t="s">
        <v>88</v>
      </c>
      <c r="AW1304" t="s">
        <v>88</v>
      </c>
      <c r="AX1304" t="s">
        <v>88</v>
      </c>
      <c r="AY1304" t="s">
        <v>88</v>
      </c>
      <c r="AZ1304" t="s">
        <v>88</v>
      </c>
      <c r="BA1304" t="s">
        <v>88</v>
      </c>
      <c r="BB1304" t="s">
        <v>88</v>
      </c>
      <c r="BC1304" t="s">
        <v>88</v>
      </c>
      <c r="BD1304" t="s">
        <v>88</v>
      </c>
      <c r="BE1304" t="s">
        <v>88</v>
      </c>
    </row>
    <row r="1305" spans="1:57">
      <c r="A1305" t="s">
        <v>2778</v>
      </c>
      <c r="B1305" t="s">
        <v>80</v>
      </c>
      <c r="C1305" t="s">
        <v>2779</v>
      </c>
      <c r="D1305" t="s">
        <v>82</v>
      </c>
      <c r="E1305" s="2" t="str">
        <f>HYPERLINK("capsilon://?command=openfolder&amp;siteaddress=FAM.docvelocity-na8.net&amp;folderid=FX4DFCD3DF-0D3D-8324-4425-89B723C770D8","FX21115684")</f>
        <v>FX21115684</v>
      </c>
      <c r="F1305" t="s">
        <v>19</v>
      </c>
      <c r="G1305" t="s">
        <v>19</v>
      </c>
      <c r="H1305" t="s">
        <v>83</v>
      </c>
      <c r="I1305" t="s">
        <v>2780</v>
      </c>
      <c r="J1305">
        <v>161</v>
      </c>
      <c r="K1305" t="s">
        <v>85</v>
      </c>
      <c r="L1305" t="s">
        <v>86</v>
      </c>
      <c r="M1305" t="s">
        <v>87</v>
      </c>
      <c r="N1305">
        <v>1</v>
      </c>
      <c r="O1305" s="1">
        <v>44512.811030092591</v>
      </c>
      <c r="P1305" s="1">
        <v>44515.193206018521</v>
      </c>
      <c r="Q1305">
        <v>205499</v>
      </c>
      <c r="R1305">
        <v>321</v>
      </c>
      <c r="S1305" t="b">
        <v>0</v>
      </c>
      <c r="T1305" t="s">
        <v>88</v>
      </c>
      <c r="U1305" t="b">
        <v>0</v>
      </c>
      <c r="V1305" t="s">
        <v>1964</v>
      </c>
      <c r="W1305" s="1">
        <v>44515.193206018521</v>
      </c>
      <c r="X1305">
        <v>222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161</v>
      </c>
      <c r="AE1305">
        <v>156</v>
      </c>
      <c r="AF1305">
        <v>0</v>
      </c>
      <c r="AG1305">
        <v>2</v>
      </c>
      <c r="AH1305" t="s">
        <v>88</v>
      </c>
      <c r="AI1305" t="s">
        <v>88</v>
      </c>
      <c r="AJ1305" t="s">
        <v>88</v>
      </c>
      <c r="AK1305" t="s">
        <v>88</v>
      </c>
      <c r="AL1305" t="s">
        <v>88</v>
      </c>
      <c r="AM1305" t="s">
        <v>88</v>
      </c>
      <c r="AN1305" t="s">
        <v>88</v>
      </c>
      <c r="AO1305" t="s">
        <v>88</v>
      </c>
      <c r="AP1305" t="s">
        <v>88</v>
      </c>
      <c r="AQ1305" t="s">
        <v>88</v>
      </c>
      <c r="AR1305" t="s">
        <v>88</v>
      </c>
      <c r="AS1305" t="s">
        <v>88</v>
      </c>
      <c r="AT1305" t="s">
        <v>88</v>
      </c>
      <c r="AU1305" t="s">
        <v>88</v>
      </c>
      <c r="AV1305" t="s">
        <v>88</v>
      </c>
      <c r="AW1305" t="s">
        <v>88</v>
      </c>
      <c r="AX1305" t="s">
        <v>88</v>
      </c>
      <c r="AY1305" t="s">
        <v>88</v>
      </c>
      <c r="AZ1305" t="s">
        <v>88</v>
      </c>
      <c r="BA1305" t="s">
        <v>88</v>
      </c>
      <c r="BB1305" t="s">
        <v>88</v>
      </c>
      <c r="BC1305" t="s">
        <v>88</v>
      </c>
      <c r="BD1305" t="s">
        <v>88</v>
      </c>
      <c r="BE1305" t="s">
        <v>88</v>
      </c>
    </row>
    <row r="1306" spans="1:57">
      <c r="A1306" t="s">
        <v>2781</v>
      </c>
      <c r="B1306" t="s">
        <v>80</v>
      </c>
      <c r="C1306" t="s">
        <v>2779</v>
      </c>
      <c r="D1306" t="s">
        <v>82</v>
      </c>
      <c r="E1306" s="2" t="str">
        <f>HYPERLINK("capsilon://?command=openfolder&amp;siteaddress=FAM.docvelocity-na8.net&amp;folderid=FX4DFCD3DF-0D3D-8324-4425-89B723C770D8","FX21115684")</f>
        <v>FX21115684</v>
      </c>
      <c r="F1306" t="s">
        <v>19</v>
      </c>
      <c r="G1306" t="s">
        <v>19</v>
      </c>
      <c r="H1306" t="s">
        <v>83</v>
      </c>
      <c r="I1306" t="s">
        <v>2782</v>
      </c>
      <c r="J1306">
        <v>98</v>
      </c>
      <c r="K1306" t="s">
        <v>85</v>
      </c>
      <c r="L1306" t="s">
        <v>86</v>
      </c>
      <c r="M1306" t="s">
        <v>87</v>
      </c>
      <c r="N1306">
        <v>1</v>
      </c>
      <c r="O1306" s="1">
        <v>44512.811064814814</v>
      </c>
      <c r="P1306" s="1">
        <v>44515.194756944446</v>
      </c>
      <c r="Q1306">
        <v>205688</v>
      </c>
      <c r="R1306">
        <v>263</v>
      </c>
      <c r="S1306" t="b">
        <v>0</v>
      </c>
      <c r="T1306" t="s">
        <v>88</v>
      </c>
      <c r="U1306" t="b">
        <v>0</v>
      </c>
      <c r="V1306" t="s">
        <v>1964</v>
      </c>
      <c r="W1306" s="1">
        <v>44515.194756944446</v>
      </c>
      <c r="X1306">
        <v>133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98</v>
      </c>
      <c r="AE1306">
        <v>93</v>
      </c>
      <c r="AF1306">
        <v>0</v>
      </c>
      <c r="AG1306">
        <v>2</v>
      </c>
      <c r="AH1306" t="s">
        <v>88</v>
      </c>
      <c r="AI1306" t="s">
        <v>88</v>
      </c>
      <c r="AJ1306" t="s">
        <v>88</v>
      </c>
      <c r="AK1306" t="s">
        <v>88</v>
      </c>
      <c r="AL1306" t="s">
        <v>88</v>
      </c>
      <c r="AM1306" t="s">
        <v>88</v>
      </c>
      <c r="AN1306" t="s">
        <v>88</v>
      </c>
      <c r="AO1306" t="s">
        <v>88</v>
      </c>
      <c r="AP1306" t="s">
        <v>88</v>
      </c>
      <c r="AQ1306" t="s">
        <v>88</v>
      </c>
      <c r="AR1306" t="s">
        <v>88</v>
      </c>
      <c r="AS1306" t="s">
        <v>88</v>
      </c>
      <c r="AT1306" t="s">
        <v>88</v>
      </c>
      <c r="AU1306" t="s">
        <v>88</v>
      </c>
      <c r="AV1306" t="s">
        <v>88</v>
      </c>
      <c r="AW1306" t="s">
        <v>88</v>
      </c>
      <c r="AX1306" t="s">
        <v>88</v>
      </c>
      <c r="AY1306" t="s">
        <v>88</v>
      </c>
      <c r="AZ1306" t="s">
        <v>88</v>
      </c>
      <c r="BA1306" t="s">
        <v>88</v>
      </c>
      <c r="BB1306" t="s">
        <v>88</v>
      </c>
      <c r="BC1306" t="s">
        <v>88</v>
      </c>
      <c r="BD1306" t="s">
        <v>88</v>
      </c>
      <c r="BE1306" t="s">
        <v>88</v>
      </c>
    </row>
    <row r="1307" spans="1:57">
      <c r="A1307" t="s">
        <v>2783</v>
      </c>
      <c r="B1307" t="s">
        <v>80</v>
      </c>
      <c r="C1307" t="s">
        <v>2779</v>
      </c>
      <c r="D1307" t="s">
        <v>82</v>
      </c>
      <c r="E1307" s="2" t="str">
        <f>HYPERLINK("capsilon://?command=openfolder&amp;siteaddress=FAM.docvelocity-na8.net&amp;folderid=FX4DFCD3DF-0D3D-8324-4425-89B723C770D8","FX21115684")</f>
        <v>FX21115684</v>
      </c>
      <c r="F1307" t="s">
        <v>19</v>
      </c>
      <c r="G1307" t="s">
        <v>19</v>
      </c>
      <c r="H1307" t="s">
        <v>83</v>
      </c>
      <c r="I1307" t="s">
        <v>2784</v>
      </c>
      <c r="J1307">
        <v>28</v>
      </c>
      <c r="K1307" t="s">
        <v>85</v>
      </c>
      <c r="L1307" t="s">
        <v>86</v>
      </c>
      <c r="M1307" t="s">
        <v>87</v>
      </c>
      <c r="N1307">
        <v>1</v>
      </c>
      <c r="O1307" s="1">
        <v>44512.811516203707</v>
      </c>
      <c r="P1307" s="1">
        <v>44515.225590277776</v>
      </c>
      <c r="Q1307">
        <v>208041</v>
      </c>
      <c r="R1307">
        <v>535</v>
      </c>
      <c r="S1307" t="b">
        <v>0</v>
      </c>
      <c r="T1307" t="s">
        <v>88</v>
      </c>
      <c r="U1307" t="b">
        <v>0</v>
      </c>
      <c r="V1307" t="s">
        <v>1964</v>
      </c>
      <c r="W1307" s="1">
        <v>44515.225590277776</v>
      </c>
      <c r="X1307">
        <v>401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28</v>
      </c>
      <c r="AE1307">
        <v>21</v>
      </c>
      <c r="AF1307">
        <v>0</v>
      </c>
      <c r="AG1307">
        <v>4</v>
      </c>
      <c r="AH1307" t="s">
        <v>88</v>
      </c>
      <c r="AI1307" t="s">
        <v>88</v>
      </c>
      <c r="AJ1307" t="s">
        <v>88</v>
      </c>
      <c r="AK1307" t="s">
        <v>88</v>
      </c>
      <c r="AL1307" t="s">
        <v>88</v>
      </c>
      <c r="AM1307" t="s">
        <v>88</v>
      </c>
      <c r="AN1307" t="s">
        <v>88</v>
      </c>
      <c r="AO1307" t="s">
        <v>88</v>
      </c>
      <c r="AP1307" t="s">
        <v>88</v>
      </c>
      <c r="AQ1307" t="s">
        <v>88</v>
      </c>
      <c r="AR1307" t="s">
        <v>88</v>
      </c>
      <c r="AS1307" t="s">
        <v>88</v>
      </c>
      <c r="AT1307" t="s">
        <v>88</v>
      </c>
      <c r="AU1307" t="s">
        <v>88</v>
      </c>
      <c r="AV1307" t="s">
        <v>88</v>
      </c>
      <c r="AW1307" t="s">
        <v>88</v>
      </c>
      <c r="AX1307" t="s">
        <v>88</v>
      </c>
      <c r="AY1307" t="s">
        <v>88</v>
      </c>
      <c r="AZ1307" t="s">
        <v>88</v>
      </c>
      <c r="BA1307" t="s">
        <v>88</v>
      </c>
      <c r="BB1307" t="s">
        <v>88</v>
      </c>
      <c r="BC1307" t="s">
        <v>88</v>
      </c>
      <c r="BD1307" t="s">
        <v>88</v>
      </c>
      <c r="BE1307" t="s">
        <v>88</v>
      </c>
    </row>
    <row r="1308" spans="1:57">
      <c r="A1308" t="s">
        <v>2785</v>
      </c>
      <c r="B1308" t="s">
        <v>80</v>
      </c>
      <c r="C1308" t="s">
        <v>2786</v>
      </c>
      <c r="D1308" t="s">
        <v>82</v>
      </c>
      <c r="E1308" s="2" t="str">
        <f>HYPERLINK("capsilon://?command=openfolder&amp;siteaddress=FAM.docvelocity-na8.net&amp;folderid=FX07C3D1AE-CFB0-B37B-9A11-6D246A32A5A1","FX21116710")</f>
        <v>FX21116710</v>
      </c>
      <c r="F1308" t="s">
        <v>19</v>
      </c>
      <c r="G1308" t="s">
        <v>19</v>
      </c>
      <c r="H1308" t="s">
        <v>83</v>
      </c>
      <c r="I1308" t="s">
        <v>2787</v>
      </c>
      <c r="J1308">
        <v>120</v>
      </c>
      <c r="K1308" t="s">
        <v>85</v>
      </c>
      <c r="L1308" t="s">
        <v>86</v>
      </c>
      <c r="M1308" t="s">
        <v>87</v>
      </c>
      <c r="N1308">
        <v>2</v>
      </c>
      <c r="O1308" s="1">
        <v>44512.817002314812</v>
      </c>
      <c r="P1308" s="1">
        <v>44515.421006944445</v>
      </c>
      <c r="Q1308">
        <v>223142</v>
      </c>
      <c r="R1308">
        <v>1844</v>
      </c>
      <c r="S1308" t="b">
        <v>0</v>
      </c>
      <c r="T1308" t="s">
        <v>88</v>
      </c>
      <c r="U1308" t="b">
        <v>0</v>
      </c>
      <c r="V1308" t="s">
        <v>110</v>
      </c>
      <c r="W1308" s="1">
        <v>44515.163784722223</v>
      </c>
      <c r="X1308">
        <v>503</v>
      </c>
      <c r="Y1308">
        <v>108</v>
      </c>
      <c r="Z1308">
        <v>0</v>
      </c>
      <c r="AA1308">
        <v>108</v>
      </c>
      <c r="AB1308">
        <v>0</v>
      </c>
      <c r="AC1308">
        <v>2</v>
      </c>
      <c r="AD1308">
        <v>12</v>
      </c>
      <c r="AE1308">
        <v>0</v>
      </c>
      <c r="AF1308">
        <v>0</v>
      </c>
      <c r="AG1308">
        <v>0</v>
      </c>
      <c r="AH1308" t="s">
        <v>106</v>
      </c>
      <c r="AI1308" s="1">
        <v>44515.421006944445</v>
      </c>
      <c r="AJ1308">
        <v>1282</v>
      </c>
      <c r="AK1308">
        <v>10</v>
      </c>
      <c r="AL1308">
        <v>0</v>
      </c>
      <c r="AM1308">
        <v>10</v>
      </c>
      <c r="AN1308">
        <v>0</v>
      </c>
      <c r="AO1308">
        <v>8</v>
      </c>
      <c r="AP1308">
        <v>2</v>
      </c>
      <c r="AQ1308">
        <v>0</v>
      </c>
      <c r="AR1308">
        <v>0</v>
      </c>
      <c r="AS1308">
        <v>0</v>
      </c>
      <c r="AT1308" t="s">
        <v>88</v>
      </c>
      <c r="AU1308" t="s">
        <v>88</v>
      </c>
      <c r="AV1308" t="s">
        <v>88</v>
      </c>
      <c r="AW1308" t="s">
        <v>88</v>
      </c>
      <c r="AX1308" t="s">
        <v>88</v>
      </c>
      <c r="AY1308" t="s">
        <v>88</v>
      </c>
      <c r="AZ1308" t="s">
        <v>88</v>
      </c>
      <c r="BA1308" t="s">
        <v>88</v>
      </c>
      <c r="BB1308" t="s">
        <v>88</v>
      </c>
      <c r="BC1308" t="s">
        <v>88</v>
      </c>
      <c r="BD1308" t="s">
        <v>88</v>
      </c>
      <c r="BE1308" t="s">
        <v>88</v>
      </c>
    </row>
    <row r="1309" spans="1:57">
      <c r="A1309" t="s">
        <v>2788</v>
      </c>
      <c r="B1309" t="s">
        <v>80</v>
      </c>
      <c r="C1309" t="s">
        <v>2789</v>
      </c>
      <c r="D1309" t="s">
        <v>82</v>
      </c>
      <c r="E1309" s="2" t="str">
        <f>HYPERLINK("capsilon://?command=openfolder&amp;siteaddress=FAM.docvelocity-na8.net&amp;folderid=FX76F2CC31-8F69-E461-A4BE-F00D5DC13B3D","FX21115732")</f>
        <v>FX21115732</v>
      </c>
      <c r="F1309" t="s">
        <v>19</v>
      </c>
      <c r="G1309" t="s">
        <v>19</v>
      </c>
      <c r="H1309" t="s">
        <v>83</v>
      </c>
      <c r="I1309" t="s">
        <v>2790</v>
      </c>
      <c r="J1309">
        <v>370</v>
      </c>
      <c r="K1309" t="s">
        <v>85</v>
      </c>
      <c r="L1309" t="s">
        <v>86</v>
      </c>
      <c r="M1309" t="s">
        <v>87</v>
      </c>
      <c r="N1309">
        <v>1</v>
      </c>
      <c r="O1309" s="1">
        <v>44512.81759259259</v>
      </c>
      <c r="P1309" s="1">
        <v>44515.232152777775</v>
      </c>
      <c r="Q1309">
        <v>207959</v>
      </c>
      <c r="R1309">
        <v>659</v>
      </c>
      <c r="S1309" t="b">
        <v>0</v>
      </c>
      <c r="T1309" t="s">
        <v>88</v>
      </c>
      <c r="U1309" t="b">
        <v>0</v>
      </c>
      <c r="V1309" t="s">
        <v>1964</v>
      </c>
      <c r="W1309" s="1">
        <v>44515.232152777775</v>
      </c>
      <c r="X1309">
        <v>567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370</v>
      </c>
      <c r="AE1309">
        <v>360</v>
      </c>
      <c r="AF1309">
        <v>0</v>
      </c>
      <c r="AG1309">
        <v>6</v>
      </c>
      <c r="AH1309" t="s">
        <v>88</v>
      </c>
      <c r="AI1309" t="s">
        <v>88</v>
      </c>
      <c r="AJ1309" t="s">
        <v>88</v>
      </c>
      <c r="AK1309" t="s">
        <v>88</v>
      </c>
      <c r="AL1309" t="s">
        <v>88</v>
      </c>
      <c r="AM1309" t="s">
        <v>88</v>
      </c>
      <c r="AN1309" t="s">
        <v>88</v>
      </c>
      <c r="AO1309" t="s">
        <v>88</v>
      </c>
      <c r="AP1309" t="s">
        <v>88</v>
      </c>
      <c r="AQ1309" t="s">
        <v>88</v>
      </c>
      <c r="AR1309" t="s">
        <v>88</v>
      </c>
      <c r="AS1309" t="s">
        <v>88</v>
      </c>
      <c r="AT1309" t="s">
        <v>88</v>
      </c>
      <c r="AU1309" t="s">
        <v>88</v>
      </c>
      <c r="AV1309" t="s">
        <v>88</v>
      </c>
      <c r="AW1309" t="s">
        <v>88</v>
      </c>
      <c r="AX1309" t="s">
        <v>88</v>
      </c>
      <c r="AY1309" t="s">
        <v>88</v>
      </c>
      <c r="AZ1309" t="s">
        <v>88</v>
      </c>
      <c r="BA1309" t="s">
        <v>88</v>
      </c>
      <c r="BB1309" t="s">
        <v>88</v>
      </c>
      <c r="BC1309" t="s">
        <v>88</v>
      </c>
      <c r="BD1309" t="s">
        <v>88</v>
      </c>
      <c r="BE1309" t="s">
        <v>88</v>
      </c>
    </row>
    <row r="1310" spans="1:57">
      <c r="A1310" t="s">
        <v>2791</v>
      </c>
      <c r="B1310" t="s">
        <v>80</v>
      </c>
      <c r="C1310" t="s">
        <v>2792</v>
      </c>
      <c r="D1310" t="s">
        <v>82</v>
      </c>
      <c r="E1310" s="2" t="str">
        <f>HYPERLINK("capsilon://?command=openfolder&amp;siteaddress=FAM.docvelocity-na8.net&amp;folderid=FX786B1AAB-8D12-ACC6-54BC-3C5C5DB5A005","FX2111849")</f>
        <v>FX2111849</v>
      </c>
      <c r="F1310" t="s">
        <v>19</v>
      </c>
      <c r="G1310" t="s">
        <v>19</v>
      </c>
      <c r="H1310" t="s">
        <v>83</v>
      </c>
      <c r="I1310" t="s">
        <v>2793</v>
      </c>
      <c r="J1310">
        <v>110</v>
      </c>
      <c r="K1310" t="s">
        <v>85</v>
      </c>
      <c r="L1310" t="s">
        <v>86</v>
      </c>
      <c r="M1310" t="s">
        <v>87</v>
      </c>
      <c r="N1310">
        <v>1</v>
      </c>
      <c r="O1310" s="1">
        <v>44512.831469907411</v>
      </c>
      <c r="P1310" s="1">
        <v>44515.236643518518</v>
      </c>
      <c r="Q1310">
        <v>207320</v>
      </c>
      <c r="R1310">
        <v>487</v>
      </c>
      <c r="S1310" t="b">
        <v>0</v>
      </c>
      <c r="T1310" t="s">
        <v>88</v>
      </c>
      <c r="U1310" t="b">
        <v>0</v>
      </c>
      <c r="V1310" t="s">
        <v>1964</v>
      </c>
      <c r="W1310" s="1">
        <v>44515.236643518518</v>
      </c>
      <c r="X1310">
        <v>387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110</v>
      </c>
      <c r="AE1310">
        <v>98</v>
      </c>
      <c r="AF1310">
        <v>0</v>
      </c>
      <c r="AG1310">
        <v>4</v>
      </c>
      <c r="AH1310" t="s">
        <v>88</v>
      </c>
      <c r="AI1310" t="s">
        <v>88</v>
      </c>
      <c r="AJ1310" t="s">
        <v>88</v>
      </c>
      <c r="AK1310" t="s">
        <v>88</v>
      </c>
      <c r="AL1310" t="s">
        <v>88</v>
      </c>
      <c r="AM1310" t="s">
        <v>88</v>
      </c>
      <c r="AN1310" t="s">
        <v>88</v>
      </c>
      <c r="AO1310" t="s">
        <v>88</v>
      </c>
      <c r="AP1310" t="s">
        <v>88</v>
      </c>
      <c r="AQ1310" t="s">
        <v>88</v>
      </c>
      <c r="AR1310" t="s">
        <v>88</v>
      </c>
      <c r="AS1310" t="s">
        <v>88</v>
      </c>
      <c r="AT1310" t="s">
        <v>88</v>
      </c>
      <c r="AU1310" t="s">
        <v>88</v>
      </c>
      <c r="AV1310" t="s">
        <v>88</v>
      </c>
      <c r="AW1310" t="s">
        <v>88</v>
      </c>
      <c r="AX1310" t="s">
        <v>88</v>
      </c>
      <c r="AY1310" t="s">
        <v>88</v>
      </c>
      <c r="AZ1310" t="s">
        <v>88</v>
      </c>
      <c r="BA1310" t="s">
        <v>88</v>
      </c>
      <c r="BB1310" t="s">
        <v>88</v>
      </c>
      <c r="BC1310" t="s">
        <v>88</v>
      </c>
      <c r="BD1310" t="s">
        <v>88</v>
      </c>
      <c r="BE1310" t="s">
        <v>88</v>
      </c>
    </row>
    <row r="1311" spans="1:57">
      <c r="A1311" t="s">
        <v>2794</v>
      </c>
      <c r="B1311" t="s">
        <v>80</v>
      </c>
      <c r="C1311" t="s">
        <v>2795</v>
      </c>
      <c r="D1311" t="s">
        <v>82</v>
      </c>
      <c r="E1311" s="2" t="str">
        <f>HYPERLINK("capsilon://?command=openfolder&amp;siteaddress=FAM.docvelocity-na8.net&amp;folderid=FXA02F85D5-B114-DC86-9A87-F6500AD29F43","FX21115826")</f>
        <v>FX21115826</v>
      </c>
      <c r="F1311" t="s">
        <v>19</v>
      </c>
      <c r="G1311" t="s">
        <v>19</v>
      </c>
      <c r="H1311" t="s">
        <v>83</v>
      </c>
      <c r="I1311" t="s">
        <v>2796</v>
      </c>
      <c r="J1311">
        <v>161</v>
      </c>
      <c r="K1311" t="s">
        <v>85</v>
      </c>
      <c r="L1311" t="s">
        <v>86</v>
      </c>
      <c r="M1311" t="s">
        <v>87</v>
      </c>
      <c r="N1311">
        <v>1</v>
      </c>
      <c r="O1311" s="1">
        <v>44512.844895833332</v>
      </c>
      <c r="P1311" s="1">
        <v>44515.239050925928</v>
      </c>
      <c r="Q1311">
        <v>206530</v>
      </c>
      <c r="R1311">
        <v>325</v>
      </c>
      <c r="S1311" t="b">
        <v>0</v>
      </c>
      <c r="T1311" t="s">
        <v>88</v>
      </c>
      <c r="U1311" t="b">
        <v>0</v>
      </c>
      <c r="V1311" t="s">
        <v>1964</v>
      </c>
      <c r="W1311" s="1">
        <v>44515.239050925928</v>
      </c>
      <c r="X1311">
        <v>207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161</v>
      </c>
      <c r="AE1311">
        <v>149</v>
      </c>
      <c r="AF1311">
        <v>0</v>
      </c>
      <c r="AG1311">
        <v>3</v>
      </c>
      <c r="AH1311" t="s">
        <v>88</v>
      </c>
      <c r="AI1311" t="s">
        <v>88</v>
      </c>
      <c r="AJ1311" t="s">
        <v>88</v>
      </c>
      <c r="AK1311" t="s">
        <v>88</v>
      </c>
      <c r="AL1311" t="s">
        <v>88</v>
      </c>
      <c r="AM1311" t="s">
        <v>88</v>
      </c>
      <c r="AN1311" t="s">
        <v>88</v>
      </c>
      <c r="AO1311" t="s">
        <v>88</v>
      </c>
      <c r="AP1311" t="s">
        <v>88</v>
      </c>
      <c r="AQ1311" t="s">
        <v>88</v>
      </c>
      <c r="AR1311" t="s">
        <v>88</v>
      </c>
      <c r="AS1311" t="s">
        <v>88</v>
      </c>
      <c r="AT1311" t="s">
        <v>88</v>
      </c>
      <c r="AU1311" t="s">
        <v>88</v>
      </c>
      <c r="AV1311" t="s">
        <v>88</v>
      </c>
      <c r="AW1311" t="s">
        <v>88</v>
      </c>
      <c r="AX1311" t="s">
        <v>88</v>
      </c>
      <c r="AY1311" t="s">
        <v>88</v>
      </c>
      <c r="AZ1311" t="s">
        <v>88</v>
      </c>
      <c r="BA1311" t="s">
        <v>88</v>
      </c>
      <c r="BB1311" t="s">
        <v>88</v>
      </c>
      <c r="BC1311" t="s">
        <v>88</v>
      </c>
      <c r="BD1311" t="s">
        <v>88</v>
      </c>
      <c r="BE1311" t="s">
        <v>88</v>
      </c>
    </row>
    <row r="1312" spans="1:57">
      <c r="A1312" t="s">
        <v>2797</v>
      </c>
      <c r="B1312" t="s">
        <v>80</v>
      </c>
      <c r="C1312" t="s">
        <v>2798</v>
      </c>
      <c r="D1312" t="s">
        <v>82</v>
      </c>
      <c r="E1312" s="2" t="str">
        <f>HYPERLINK("capsilon://?command=openfolder&amp;siteaddress=FAM.docvelocity-na8.net&amp;folderid=FX74E3D942-36DF-D8B1-9BAD-0243EA3ECC5E","FX2111476")</f>
        <v>FX2111476</v>
      </c>
      <c r="F1312" t="s">
        <v>19</v>
      </c>
      <c r="G1312" t="s">
        <v>19</v>
      </c>
      <c r="H1312" t="s">
        <v>83</v>
      </c>
      <c r="I1312" t="s">
        <v>2799</v>
      </c>
      <c r="J1312">
        <v>82</v>
      </c>
      <c r="K1312" t="s">
        <v>85</v>
      </c>
      <c r="L1312" t="s">
        <v>86</v>
      </c>
      <c r="M1312" t="s">
        <v>87</v>
      </c>
      <c r="N1312">
        <v>1</v>
      </c>
      <c r="O1312" s="1">
        <v>44501.845046296294</v>
      </c>
      <c r="P1312" s="1">
        <v>44502.192673611113</v>
      </c>
      <c r="Q1312">
        <v>28994</v>
      </c>
      <c r="R1312">
        <v>1041</v>
      </c>
      <c r="S1312" t="b">
        <v>0</v>
      </c>
      <c r="T1312" t="s">
        <v>88</v>
      </c>
      <c r="U1312" t="b">
        <v>0</v>
      </c>
      <c r="V1312" t="s">
        <v>190</v>
      </c>
      <c r="W1312" s="1">
        <v>44502.192673611113</v>
      </c>
      <c r="X1312">
        <v>902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82</v>
      </c>
      <c r="AE1312">
        <v>73</v>
      </c>
      <c r="AF1312">
        <v>0</v>
      </c>
      <c r="AG1312">
        <v>4</v>
      </c>
      <c r="AH1312" t="s">
        <v>88</v>
      </c>
      <c r="AI1312" t="s">
        <v>88</v>
      </c>
      <c r="AJ1312" t="s">
        <v>88</v>
      </c>
      <c r="AK1312" t="s">
        <v>88</v>
      </c>
      <c r="AL1312" t="s">
        <v>88</v>
      </c>
      <c r="AM1312" t="s">
        <v>88</v>
      </c>
      <c r="AN1312" t="s">
        <v>88</v>
      </c>
      <c r="AO1312" t="s">
        <v>88</v>
      </c>
      <c r="AP1312" t="s">
        <v>88</v>
      </c>
      <c r="AQ1312" t="s">
        <v>88</v>
      </c>
      <c r="AR1312" t="s">
        <v>88</v>
      </c>
      <c r="AS1312" t="s">
        <v>88</v>
      </c>
      <c r="AT1312" t="s">
        <v>88</v>
      </c>
      <c r="AU1312" t="s">
        <v>88</v>
      </c>
      <c r="AV1312" t="s">
        <v>88</v>
      </c>
      <c r="AW1312" t="s">
        <v>88</v>
      </c>
      <c r="AX1312" t="s">
        <v>88</v>
      </c>
      <c r="AY1312" t="s">
        <v>88</v>
      </c>
      <c r="AZ1312" t="s">
        <v>88</v>
      </c>
      <c r="BA1312" t="s">
        <v>88</v>
      </c>
      <c r="BB1312" t="s">
        <v>88</v>
      </c>
      <c r="BC1312" t="s">
        <v>88</v>
      </c>
      <c r="BD1312" t="s">
        <v>88</v>
      </c>
      <c r="BE1312" t="s">
        <v>88</v>
      </c>
    </row>
    <row r="1313" spans="1:57">
      <c r="A1313" t="s">
        <v>2800</v>
      </c>
      <c r="B1313" t="s">
        <v>80</v>
      </c>
      <c r="C1313" t="s">
        <v>2214</v>
      </c>
      <c r="D1313" t="s">
        <v>82</v>
      </c>
      <c r="E1313" s="2" t="str">
        <f>HYPERLINK("capsilon://?command=openfolder&amp;siteaddress=FAM.docvelocity-na8.net&amp;folderid=FX85FA9E3B-6CD9-8B6D-95CE-EF5F9A87EAAD","FX21113311")</f>
        <v>FX21113311</v>
      </c>
      <c r="F1313" t="s">
        <v>19</v>
      </c>
      <c r="G1313" t="s">
        <v>19</v>
      </c>
      <c r="H1313" t="s">
        <v>83</v>
      </c>
      <c r="I1313" t="s">
        <v>2801</v>
      </c>
      <c r="J1313">
        <v>100</v>
      </c>
      <c r="K1313" t="s">
        <v>85</v>
      </c>
      <c r="L1313" t="s">
        <v>86</v>
      </c>
      <c r="M1313" t="s">
        <v>87</v>
      </c>
      <c r="N1313">
        <v>1</v>
      </c>
      <c r="O1313" s="1">
        <v>44512.849548611113</v>
      </c>
      <c r="P1313" s="1">
        <v>44515.243171296293</v>
      </c>
      <c r="Q1313">
        <v>206314</v>
      </c>
      <c r="R1313">
        <v>495</v>
      </c>
      <c r="S1313" t="b">
        <v>0</v>
      </c>
      <c r="T1313" t="s">
        <v>88</v>
      </c>
      <c r="U1313" t="b">
        <v>0</v>
      </c>
      <c r="V1313" t="s">
        <v>1964</v>
      </c>
      <c r="W1313" s="1">
        <v>44515.243171296293</v>
      </c>
      <c r="X1313">
        <v>355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100</v>
      </c>
      <c r="AE1313">
        <v>88</v>
      </c>
      <c r="AF1313">
        <v>0</v>
      </c>
      <c r="AG1313">
        <v>5</v>
      </c>
      <c r="AH1313" t="s">
        <v>88</v>
      </c>
      <c r="AI1313" t="s">
        <v>88</v>
      </c>
      <c r="AJ1313" t="s">
        <v>88</v>
      </c>
      <c r="AK1313" t="s">
        <v>88</v>
      </c>
      <c r="AL1313" t="s">
        <v>88</v>
      </c>
      <c r="AM1313" t="s">
        <v>88</v>
      </c>
      <c r="AN1313" t="s">
        <v>88</v>
      </c>
      <c r="AO1313" t="s">
        <v>88</v>
      </c>
      <c r="AP1313" t="s">
        <v>88</v>
      </c>
      <c r="AQ1313" t="s">
        <v>88</v>
      </c>
      <c r="AR1313" t="s">
        <v>88</v>
      </c>
      <c r="AS1313" t="s">
        <v>88</v>
      </c>
      <c r="AT1313" t="s">
        <v>88</v>
      </c>
      <c r="AU1313" t="s">
        <v>88</v>
      </c>
      <c r="AV1313" t="s">
        <v>88</v>
      </c>
      <c r="AW1313" t="s">
        <v>88</v>
      </c>
      <c r="AX1313" t="s">
        <v>88</v>
      </c>
      <c r="AY1313" t="s">
        <v>88</v>
      </c>
      <c r="AZ1313" t="s">
        <v>88</v>
      </c>
      <c r="BA1313" t="s">
        <v>88</v>
      </c>
      <c r="BB1313" t="s">
        <v>88</v>
      </c>
      <c r="BC1313" t="s">
        <v>88</v>
      </c>
      <c r="BD1313" t="s">
        <v>88</v>
      </c>
      <c r="BE1313" t="s">
        <v>88</v>
      </c>
    </row>
    <row r="1314" spans="1:57">
      <c r="A1314" t="s">
        <v>2802</v>
      </c>
      <c r="B1314" t="s">
        <v>80</v>
      </c>
      <c r="C1314" t="s">
        <v>2803</v>
      </c>
      <c r="D1314" t="s">
        <v>82</v>
      </c>
      <c r="E1314" s="2" t="str">
        <f>HYPERLINK("capsilon://?command=openfolder&amp;siteaddress=FAM.docvelocity-na8.net&amp;folderid=FX6A81A4CF-43D5-6018-0FCE-93EBA72FABAC","FX21116503")</f>
        <v>FX21116503</v>
      </c>
      <c r="F1314" t="s">
        <v>19</v>
      </c>
      <c r="G1314" t="s">
        <v>19</v>
      </c>
      <c r="H1314" t="s">
        <v>83</v>
      </c>
      <c r="I1314" t="s">
        <v>2804</v>
      </c>
      <c r="J1314">
        <v>197</v>
      </c>
      <c r="K1314" t="s">
        <v>85</v>
      </c>
      <c r="L1314" t="s">
        <v>86</v>
      </c>
      <c r="M1314" t="s">
        <v>87</v>
      </c>
      <c r="N1314">
        <v>1</v>
      </c>
      <c r="O1314" s="1">
        <v>44512.855092592596</v>
      </c>
      <c r="P1314" s="1">
        <v>44515.24763888889</v>
      </c>
      <c r="Q1314">
        <v>206256</v>
      </c>
      <c r="R1314">
        <v>460</v>
      </c>
      <c r="S1314" t="b">
        <v>0</v>
      </c>
      <c r="T1314" t="s">
        <v>88</v>
      </c>
      <c r="U1314" t="b">
        <v>0</v>
      </c>
      <c r="V1314" t="s">
        <v>1964</v>
      </c>
      <c r="W1314" s="1">
        <v>44515.24763888889</v>
      </c>
      <c r="X1314">
        <v>385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197</v>
      </c>
      <c r="AE1314">
        <v>185</v>
      </c>
      <c r="AF1314">
        <v>0</v>
      </c>
      <c r="AG1314">
        <v>4</v>
      </c>
      <c r="AH1314" t="s">
        <v>88</v>
      </c>
      <c r="AI1314" t="s">
        <v>88</v>
      </c>
      <c r="AJ1314" t="s">
        <v>88</v>
      </c>
      <c r="AK1314" t="s">
        <v>88</v>
      </c>
      <c r="AL1314" t="s">
        <v>88</v>
      </c>
      <c r="AM1314" t="s">
        <v>88</v>
      </c>
      <c r="AN1314" t="s">
        <v>88</v>
      </c>
      <c r="AO1314" t="s">
        <v>88</v>
      </c>
      <c r="AP1314" t="s">
        <v>88</v>
      </c>
      <c r="AQ1314" t="s">
        <v>88</v>
      </c>
      <c r="AR1314" t="s">
        <v>88</v>
      </c>
      <c r="AS1314" t="s">
        <v>88</v>
      </c>
      <c r="AT1314" t="s">
        <v>88</v>
      </c>
      <c r="AU1314" t="s">
        <v>88</v>
      </c>
      <c r="AV1314" t="s">
        <v>88</v>
      </c>
      <c r="AW1314" t="s">
        <v>88</v>
      </c>
      <c r="AX1314" t="s">
        <v>88</v>
      </c>
      <c r="AY1314" t="s">
        <v>88</v>
      </c>
      <c r="AZ1314" t="s">
        <v>88</v>
      </c>
      <c r="BA1314" t="s">
        <v>88</v>
      </c>
      <c r="BB1314" t="s">
        <v>88</v>
      </c>
      <c r="BC1314" t="s">
        <v>88</v>
      </c>
      <c r="BD1314" t="s">
        <v>88</v>
      </c>
      <c r="BE1314" t="s">
        <v>88</v>
      </c>
    </row>
    <row r="1315" spans="1:57">
      <c r="A1315" t="s">
        <v>2805</v>
      </c>
      <c r="B1315" t="s">
        <v>80</v>
      </c>
      <c r="C1315" t="s">
        <v>2806</v>
      </c>
      <c r="D1315" t="s">
        <v>82</v>
      </c>
      <c r="E1315" s="2" t="str">
        <f>HYPERLINK("capsilon://?command=openfolder&amp;siteaddress=FAM.docvelocity-na8.net&amp;folderid=FX3FF825D4-DB4C-7781-FBF3-66C7BBF733C7","FX21113187")</f>
        <v>FX21113187</v>
      </c>
      <c r="F1315" t="s">
        <v>19</v>
      </c>
      <c r="G1315" t="s">
        <v>19</v>
      </c>
      <c r="H1315" t="s">
        <v>83</v>
      </c>
      <c r="I1315" t="s">
        <v>2807</v>
      </c>
      <c r="J1315">
        <v>402</v>
      </c>
      <c r="K1315" t="s">
        <v>85</v>
      </c>
      <c r="L1315" t="s">
        <v>86</v>
      </c>
      <c r="M1315" t="s">
        <v>87</v>
      </c>
      <c r="N1315">
        <v>1</v>
      </c>
      <c r="O1315" s="1">
        <v>44512.865856481483</v>
      </c>
      <c r="P1315" s="1">
        <v>44515.259594907409</v>
      </c>
      <c r="Q1315">
        <v>205622</v>
      </c>
      <c r="R1315">
        <v>1197</v>
      </c>
      <c r="S1315" t="b">
        <v>0</v>
      </c>
      <c r="T1315" t="s">
        <v>88</v>
      </c>
      <c r="U1315" t="b">
        <v>0</v>
      </c>
      <c r="V1315" t="s">
        <v>1964</v>
      </c>
      <c r="W1315" s="1">
        <v>44515.259594907409</v>
      </c>
      <c r="X1315">
        <v>1032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402</v>
      </c>
      <c r="AE1315">
        <v>373</v>
      </c>
      <c r="AF1315">
        <v>0</v>
      </c>
      <c r="AG1315">
        <v>11</v>
      </c>
      <c r="AH1315" t="s">
        <v>88</v>
      </c>
      <c r="AI1315" t="s">
        <v>88</v>
      </c>
      <c r="AJ1315" t="s">
        <v>88</v>
      </c>
      <c r="AK1315" t="s">
        <v>88</v>
      </c>
      <c r="AL1315" t="s">
        <v>88</v>
      </c>
      <c r="AM1315" t="s">
        <v>88</v>
      </c>
      <c r="AN1315" t="s">
        <v>88</v>
      </c>
      <c r="AO1315" t="s">
        <v>88</v>
      </c>
      <c r="AP1315" t="s">
        <v>88</v>
      </c>
      <c r="AQ1315" t="s">
        <v>88</v>
      </c>
      <c r="AR1315" t="s">
        <v>88</v>
      </c>
      <c r="AS1315" t="s">
        <v>88</v>
      </c>
      <c r="AT1315" t="s">
        <v>88</v>
      </c>
      <c r="AU1315" t="s">
        <v>88</v>
      </c>
      <c r="AV1315" t="s">
        <v>88</v>
      </c>
      <c r="AW1315" t="s">
        <v>88</v>
      </c>
      <c r="AX1315" t="s">
        <v>88</v>
      </c>
      <c r="AY1315" t="s">
        <v>88</v>
      </c>
      <c r="AZ1315" t="s">
        <v>88</v>
      </c>
      <c r="BA1315" t="s">
        <v>88</v>
      </c>
      <c r="BB1315" t="s">
        <v>88</v>
      </c>
      <c r="BC1315" t="s">
        <v>88</v>
      </c>
      <c r="BD1315" t="s">
        <v>88</v>
      </c>
      <c r="BE1315" t="s">
        <v>88</v>
      </c>
    </row>
    <row r="1316" spans="1:57">
      <c r="A1316" t="s">
        <v>2808</v>
      </c>
      <c r="B1316" t="s">
        <v>80</v>
      </c>
      <c r="C1316" t="s">
        <v>2809</v>
      </c>
      <c r="D1316" t="s">
        <v>82</v>
      </c>
      <c r="E1316" s="2" t="str">
        <f>HYPERLINK("capsilon://?command=openfolder&amp;siteaddress=FAM.docvelocity-na8.net&amp;folderid=FX2895D42A-BCFE-4816-D97F-05B60B23C9A0","FX21116478")</f>
        <v>FX21116478</v>
      </c>
      <c r="F1316" t="s">
        <v>19</v>
      </c>
      <c r="G1316" t="s">
        <v>19</v>
      </c>
      <c r="H1316" t="s">
        <v>83</v>
      </c>
      <c r="I1316" t="s">
        <v>2810</v>
      </c>
      <c r="J1316">
        <v>335</v>
      </c>
      <c r="K1316" t="s">
        <v>85</v>
      </c>
      <c r="L1316" t="s">
        <v>86</v>
      </c>
      <c r="M1316" t="s">
        <v>87</v>
      </c>
      <c r="N1316">
        <v>1</v>
      </c>
      <c r="O1316" s="1">
        <v>44512.911782407406</v>
      </c>
      <c r="P1316" s="1">
        <v>44515.269004629627</v>
      </c>
      <c r="Q1316">
        <v>202188</v>
      </c>
      <c r="R1316">
        <v>1476</v>
      </c>
      <c r="S1316" t="b">
        <v>0</v>
      </c>
      <c r="T1316" t="s">
        <v>88</v>
      </c>
      <c r="U1316" t="b">
        <v>0</v>
      </c>
      <c r="V1316" t="s">
        <v>1964</v>
      </c>
      <c r="W1316" s="1">
        <v>44515.269004629627</v>
      </c>
      <c r="X1316">
        <v>813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335</v>
      </c>
      <c r="AE1316">
        <v>311</v>
      </c>
      <c r="AF1316">
        <v>0</v>
      </c>
      <c r="AG1316">
        <v>9</v>
      </c>
      <c r="AH1316" t="s">
        <v>88</v>
      </c>
      <c r="AI1316" t="s">
        <v>88</v>
      </c>
      <c r="AJ1316" t="s">
        <v>88</v>
      </c>
      <c r="AK1316" t="s">
        <v>88</v>
      </c>
      <c r="AL1316" t="s">
        <v>88</v>
      </c>
      <c r="AM1316" t="s">
        <v>88</v>
      </c>
      <c r="AN1316" t="s">
        <v>88</v>
      </c>
      <c r="AO1316" t="s">
        <v>88</v>
      </c>
      <c r="AP1316" t="s">
        <v>88</v>
      </c>
      <c r="AQ1316" t="s">
        <v>88</v>
      </c>
      <c r="AR1316" t="s">
        <v>88</v>
      </c>
      <c r="AS1316" t="s">
        <v>88</v>
      </c>
      <c r="AT1316" t="s">
        <v>88</v>
      </c>
      <c r="AU1316" t="s">
        <v>88</v>
      </c>
      <c r="AV1316" t="s">
        <v>88</v>
      </c>
      <c r="AW1316" t="s">
        <v>88</v>
      </c>
      <c r="AX1316" t="s">
        <v>88</v>
      </c>
      <c r="AY1316" t="s">
        <v>88</v>
      </c>
      <c r="AZ1316" t="s">
        <v>88</v>
      </c>
      <c r="BA1316" t="s">
        <v>88</v>
      </c>
      <c r="BB1316" t="s">
        <v>88</v>
      </c>
      <c r="BC1316" t="s">
        <v>88</v>
      </c>
      <c r="BD1316" t="s">
        <v>88</v>
      </c>
      <c r="BE1316" t="s">
        <v>88</v>
      </c>
    </row>
    <row r="1317" spans="1:57">
      <c r="A1317" t="s">
        <v>2811</v>
      </c>
      <c r="B1317" t="s">
        <v>80</v>
      </c>
      <c r="C1317" t="s">
        <v>2581</v>
      </c>
      <c r="D1317" t="s">
        <v>82</v>
      </c>
      <c r="E1317" s="2" t="str">
        <f>HYPERLINK("capsilon://?command=openfolder&amp;siteaddress=FAM.docvelocity-na8.net&amp;folderid=FXAF745DEA-B6D7-AB80-3887-BF8606581EAD","FX21115615")</f>
        <v>FX21115615</v>
      </c>
      <c r="F1317" t="s">
        <v>19</v>
      </c>
      <c r="G1317" t="s">
        <v>19</v>
      </c>
      <c r="H1317" t="s">
        <v>83</v>
      </c>
      <c r="I1317" t="s">
        <v>2812</v>
      </c>
      <c r="J1317">
        <v>28</v>
      </c>
      <c r="K1317" t="s">
        <v>85</v>
      </c>
      <c r="L1317" t="s">
        <v>86</v>
      </c>
      <c r="M1317" t="s">
        <v>87</v>
      </c>
      <c r="N1317">
        <v>2</v>
      </c>
      <c r="O1317" s="1">
        <v>44512.953275462962</v>
      </c>
      <c r="P1317" s="1">
        <v>44515.425034722219</v>
      </c>
      <c r="Q1317">
        <v>212561</v>
      </c>
      <c r="R1317">
        <v>999</v>
      </c>
      <c r="S1317" t="b">
        <v>0</v>
      </c>
      <c r="T1317" t="s">
        <v>88</v>
      </c>
      <c r="U1317" t="b">
        <v>0</v>
      </c>
      <c r="V1317" t="s">
        <v>388</v>
      </c>
      <c r="W1317" s="1">
        <v>44515.167141203703</v>
      </c>
      <c r="X1317">
        <v>652</v>
      </c>
      <c r="Y1317">
        <v>21</v>
      </c>
      <c r="Z1317">
        <v>0</v>
      </c>
      <c r="AA1317">
        <v>21</v>
      </c>
      <c r="AB1317">
        <v>0</v>
      </c>
      <c r="AC1317">
        <v>17</v>
      </c>
      <c r="AD1317">
        <v>7</v>
      </c>
      <c r="AE1317">
        <v>0</v>
      </c>
      <c r="AF1317">
        <v>0</v>
      </c>
      <c r="AG1317">
        <v>0</v>
      </c>
      <c r="AH1317" t="s">
        <v>106</v>
      </c>
      <c r="AI1317" s="1">
        <v>44515.425034722219</v>
      </c>
      <c r="AJ1317">
        <v>347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7</v>
      </c>
      <c r="AQ1317">
        <v>0</v>
      </c>
      <c r="AR1317">
        <v>0</v>
      </c>
      <c r="AS1317">
        <v>0</v>
      </c>
      <c r="AT1317" t="s">
        <v>88</v>
      </c>
      <c r="AU1317" t="s">
        <v>88</v>
      </c>
      <c r="AV1317" t="s">
        <v>88</v>
      </c>
      <c r="AW1317" t="s">
        <v>88</v>
      </c>
      <c r="AX1317" t="s">
        <v>88</v>
      </c>
      <c r="AY1317" t="s">
        <v>88</v>
      </c>
      <c r="AZ1317" t="s">
        <v>88</v>
      </c>
      <c r="BA1317" t="s">
        <v>88</v>
      </c>
      <c r="BB1317" t="s">
        <v>88</v>
      </c>
      <c r="BC1317" t="s">
        <v>88</v>
      </c>
      <c r="BD1317" t="s">
        <v>88</v>
      </c>
      <c r="BE1317" t="s">
        <v>88</v>
      </c>
    </row>
    <row r="1318" spans="1:57">
      <c r="A1318" t="s">
        <v>2813</v>
      </c>
      <c r="B1318" t="s">
        <v>80</v>
      </c>
      <c r="C1318" t="s">
        <v>2814</v>
      </c>
      <c r="D1318" t="s">
        <v>82</v>
      </c>
      <c r="E1318" s="2" t="str">
        <f>HYPERLINK("capsilon://?command=openfolder&amp;siteaddress=FAM.docvelocity-na8.net&amp;folderid=FXB4C1D7FC-D9F8-9C75-2F11-698FFA77C057","FX21112848")</f>
        <v>FX21112848</v>
      </c>
      <c r="F1318" t="s">
        <v>19</v>
      </c>
      <c r="G1318" t="s">
        <v>19</v>
      </c>
      <c r="H1318" t="s">
        <v>83</v>
      </c>
      <c r="I1318" t="s">
        <v>2815</v>
      </c>
      <c r="J1318">
        <v>298</v>
      </c>
      <c r="K1318" t="s">
        <v>85</v>
      </c>
      <c r="L1318" t="s">
        <v>86</v>
      </c>
      <c r="M1318" t="s">
        <v>87</v>
      </c>
      <c r="N1318">
        <v>1</v>
      </c>
      <c r="O1318" s="1">
        <v>44513.003831018519</v>
      </c>
      <c r="P1318" s="1">
        <v>44515.271967592591</v>
      </c>
      <c r="Q1318">
        <v>195632</v>
      </c>
      <c r="R1318">
        <v>335</v>
      </c>
      <c r="S1318" t="b">
        <v>0</v>
      </c>
      <c r="T1318" t="s">
        <v>88</v>
      </c>
      <c r="U1318" t="b">
        <v>0</v>
      </c>
      <c r="V1318" t="s">
        <v>1964</v>
      </c>
      <c r="W1318" s="1">
        <v>44515.271967592591</v>
      </c>
      <c r="X1318">
        <v>255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298</v>
      </c>
      <c r="AE1318">
        <v>274</v>
      </c>
      <c r="AF1318">
        <v>0</v>
      </c>
      <c r="AG1318">
        <v>6</v>
      </c>
      <c r="AH1318" t="s">
        <v>88</v>
      </c>
      <c r="AI1318" t="s">
        <v>88</v>
      </c>
      <c r="AJ1318" t="s">
        <v>88</v>
      </c>
      <c r="AK1318" t="s">
        <v>88</v>
      </c>
      <c r="AL1318" t="s">
        <v>88</v>
      </c>
      <c r="AM1318" t="s">
        <v>88</v>
      </c>
      <c r="AN1318" t="s">
        <v>88</v>
      </c>
      <c r="AO1318" t="s">
        <v>88</v>
      </c>
      <c r="AP1318" t="s">
        <v>88</v>
      </c>
      <c r="AQ1318" t="s">
        <v>88</v>
      </c>
      <c r="AR1318" t="s">
        <v>88</v>
      </c>
      <c r="AS1318" t="s">
        <v>88</v>
      </c>
      <c r="AT1318" t="s">
        <v>88</v>
      </c>
      <c r="AU1318" t="s">
        <v>88</v>
      </c>
      <c r="AV1318" t="s">
        <v>88</v>
      </c>
      <c r="AW1318" t="s">
        <v>88</v>
      </c>
      <c r="AX1318" t="s">
        <v>88</v>
      </c>
      <c r="AY1318" t="s">
        <v>88</v>
      </c>
      <c r="AZ1318" t="s">
        <v>88</v>
      </c>
      <c r="BA1318" t="s">
        <v>88</v>
      </c>
      <c r="BB1318" t="s">
        <v>88</v>
      </c>
      <c r="BC1318" t="s">
        <v>88</v>
      </c>
      <c r="BD1318" t="s">
        <v>88</v>
      </c>
      <c r="BE1318" t="s">
        <v>88</v>
      </c>
    </row>
    <row r="1319" spans="1:57">
      <c r="A1319" t="s">
        <v>2816</v>
      </c>
      <c r="B1319" t="s">
        <v>80</v>
      </c>
      <c r="C1319" t="s">
        <v>2817</v>
      </c>
      <c r="D1319" t="s">
        <v>82</v>
      </c>
      <c r="E1319" s="2" t="str">
        <f>HYPERLINK("capsilon://?command=openfolder&amp;siteaddress=FAM.docvelocity-na8.net&amp;folderid=FXB601F0A2-B88D-B404-EE2A-A5E4BBE9FF14","FX21116805")</f>
        <v>FX21116805</v>
      </c>
      <c r="F1319" t="s">
        <v>19</v>
      </c>
      <c r="G1319" t="s">
        <v>19</v>
      </c>
      <c r="H1319" t="s">
        <v>83</v>
      </c>
      <c r="I1319" t="s">
        <v>2818</v>
      </c>
      <c r="J1319">
        <v>160</v>
      </c>
      <c r="K1319" t="s">
        <v>85</v>
      </c>
      <c r="L1319" t="s">
        <v>86</v>
      </c>
      <c r="M1319" t="s">
        <v>87</v>
      </c>
      <c r="N1319">
        <v>1</v>
      </c>
      <c r="O1319" s="1">
        <v>44513.018171296295</v>
      </c>
      <c r="P1319" s="1">
        <v>44515.273425925923</v>
      </c>
      <c r="Q1319">
        <v>194660</v>
      </c>
      <c r="R1319">
        <v>194</v>
      </c>
      <c r="S1319" t="b">
        <v>0</v>
      </c>
      <c r="T1319" t="s">
        <v>88</v>
      </c>
      <c r="U1319" t="b">
        <v>0</v>
      </c>
      <c r="V1319" t="s">
        <v>1964</v>
      </c>
      <c r="W1319" s="1">
        <v>44515.273425925923</v>
      </c>
      <c r="X1319">
        <v>125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160</v>
      </c>
      <c r="AE1319">
        <v>148</v>
      </c>
      <c r="AF1319">
        <v>0</v>
      </c>
      <c r="AG1319">
        <v>4</v>
      </c>
      <c r="AH1319" t="s">
        <v>88</v>
      </c>
      <c r="AI1319" t="s">
        <v>88</v>
      </c>
      <c r="AJ1319" t="s">
        <v>88</v>
      </c>
      <c r="AK1319" t="s">
        <v>88</v>
      </c>
      <c r="AL1319" t="s">
        <v>88</v>
      </c>
      <c r="AM1319" t="s">
        <v>88</v>
      </c>
      <c r="AN1319" t="s">
        <v>88</v>
      </c>
      <c r="AO1319" t="s">
        <v>88</v>
      </c>
      <c r="AP1319" t="s">
        <v>88</v>
      </c>
      <c r="AQ1319" t="s">
        <v>88</v>
      </c>
      <c r="AR1319" t="s">
        <v>88</v>
      </c>
      <c r="AS1319" t="s">
        <v>88</v>
      </c>
      <c r="AT1319" t="s">
        <v>88</v>
      </c>
      <c r="AU1319" t="s">
        <v>88</v>
      </c>
      <c r="AV1319" t="s">
        <v>88</v>
      </c>
      <c r="AW1319" t="s">
        <v>88</v>
      </c>
      <c r="AX1319" t="s">
        <v>88</v>
      </c>
      <c r="AY1319" t="s">
        <v>88</v>
      </c>
      <c r="AZ1319" t="s">
        <v>88</v>
      </c>
      <c r="BA1319" t="s">
        <v>88</v>
      </c>
      <c r="BB1319" t="s">
        <v>88</v>
      </c>
      <c r="BC1319" t="s">
        <v>88</v>
      </c>
      <c r="BD1319" t="s">
        <v>88</v>
      </c>
      <c r="BE1319" t="s">
        <v>88</v>
      </c>
    </row>
    <row r="1320" spans="1:57">
      <c r="A1320" t="s">
        <v>2819</v>
      </c>
      <c r="B1320" t="s">
        <v>80</v>
      </c>
      <c r="C1320" t="s">
        <v>2820</v>
      </c>
      <c r="D1320" t="s">
        <v>82</v>
      </c>
      <c r="E1320" s="2" t="str">
        <f>HYPERLINK("capsilon://?command=openfolder&amp;siteaddress=FAM.docvelocity-na8.net&amp;folderid=FXD3203926-A2BA-3D7E-B00E-C6D6C00910FE","FX21116431")</f>
        <v>FX21116431</v>
      </c>
      <c r="F1320" t="s">
        <v>19</v>
      </c>
      <c r="G1320" t="s">
        <v>19</v>
      </c>
      <c r="H1320" t="s">
        <v>83</v>
      </c>
      <c r="I1320" t="s">
        <v>2821</v>
      </c>
      <c r="J1320">
        <v>56</v>
      </c>
      <c r="K1320" t="s">
        <v>85</v>
      </c>
      <c r="L1320" t="s">
        <v>86</v>
      </c>
      <c r="M1320" t="s">
        <v>87</v>
      </c>
      <c r="N1320">
        <v>2</v>
      </c>
      <c r="O1320" s="1">
        <v>44513.039965277778</v>
      </c>
      <c r="P1320" s="1">
        <v>44515.428715277776</v>
      </c>
      <c r="Q1320">
        <v>205927</v>
      </c>
      <c r="R1320">
        <v>461</v>
      </c>
      <c r="S1320" t="b">
        <v>0</v>
      </c>
      <c r="T1320" t="s">
        <v>88</v>
      </c>
      <c r="U1320" t="b">
        <v>0</v>
      </c>
      <c r="V1320" t="s">
        <v>110</v>
      </c>
      <c r="W1320" s="1">
        <v>44515.167662037034</v>
      </c>
      <c r="X1320">
        <v>143</v>
      </c>
      <c r="Y1320">
        <v>51</v>
      </c>
      <c r="Z1320">
        <v>0</v>
      </c>
      <c r="AA1320">
        <v>51</v>
      </c>
      <c r="AB1320">
        <v>0</v>
      </c>
      <c r="AC1320">
        <v>0</v>
      </c>
      <c r="AD1320">
        <v>5</v>
      </c>
      <c r="AE1320">
        <v>0</v>
      </c>
      <c r="AF1320">
        <v>0</v>
      </c>
      <c r="AG1320">
        <v>0</v>
      </c>
      <c r="AH1320" t="s">
        <v>106</v>
      </c>
      <c r="AI1320" s="1">
        <v>44515.428715277776</v>
      </c>
      <c r="AJ1320">
        <v>318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5</v>
      </c>
      <c r="AQ1320">
        <v>0</v>
      </c>
      <c r="AR1320">
        <v>0</v>
      </c>
      <c r="AS1320">
        <v>0</v>
      </c>
      <c r="AT1320" t="s">
        <v>88</v>
      </c>
      <c r="AU1320" t="s">
        <v>88</v>
      </c>
      <c r="AV1320" t="s">
        <v>88</v>
      </c>
      <c r="AW1320" t="s">
        <v>88</v>
      </c>
      <c r="AX1320" t="s">
        <v>88</v>
      </c>
      <c r="AY1320" t="s">
        <v>88</v>
      </c>
      <c r="AZ1320" t="s">
        <v>88</v>
      </c>
      <c r="BA1320" t="s">
        <v>88</v>
      </c>
      <c r="BB1320" t="s">
        <v>88</v>
      </c>
      <c r="BC1320" t="s">
        <v>88</v>
      </c>
      <c r="BD1320" t="s">
        <v>88</v>
      </c>
      <c r="BE1320" t="s">
        <v>88</v>
      </c>
    </row>
    <row r="1321" spans="1:57">
      <c r="A1321" t="s">
        <v>2822</v>
      </c>
      <c r="B1321" t="s">
        <v>80</v>
      </c>
      <c r="C1321" t="s">
        <v>2820</v>
      </c>
      <c r="D1321" t="s">
        <v>82</v>
      </c>
      <c r="E1321" s="2" t="str">
        <f>HYPERLINK("capsilon://?command=openfolder&amp;siteaddress=FAM.docvelocity-na8.net&amp;folderid=FXD3203926-A2BA-3D7E-B00E-C6D6C00910FE","FX21116431")</f>
        <v>FX21116431</v>
      </c>
      <c r="F1321" t="s">
        <v>19</v>
      </c>
      <c r="G1321" t="s">
        <v>19</v>
      </c>
      <c r="H1321" t="s">
        <v>83</v>
      </c>
      <c r="I1321" t="s">
        <v>2823</v>
      </c>
      <c r="J1321">
        <v>51</v>
      </c>
      <c r="K1321" t="s">
        <v>85</v>
      </c>
      <c r="L1321" t="s">
        <v>86</v>
      </c>
      <c r="M1321" t="s">
        <v>87</v>
      </c>
      <c r="N1321">
        <v>2</v>
      </c>
      <c r="O1321" s="1">
        <v>44513.041504629633</v>
      </c>
      <c r="P1321" s="1">
        <v>44515.434108796297</v>
      </c>
      <c r="Q1321">
        <v>206038</v>
      </c>
      <c r="R1321">
        <v>683</v>
      </c>
      <c r="S1321" t="b">
        <v>0</v>
      </c>
      <c r="T1321" t="s">
        <v>88</v>
      </c>
      <c r="U1321" t="b">
        <v>0</v>
      </c>
      <c r="V1321" t="s">
        <v>388</v>
      </c>
      <c r="W1321" s="1">
        <v>44515.170011574075</v>
      </c>
      <c r="X1321">
        <v>218</v>
      </c>
      <c r="Y1321">
        <v>46</v>
      </c>
      <c r="Z1321">
        <v>0</v>
      </c>
      <c r="AA1321">
        <v>46</v>
      </c>
      <c r="AB1321">
        <v>0</v>
      </c>
      <c r="AC1321">
        <v>0</v>
      </c>
      <c r="AD1321">
        <v>5</v>
      </c>
      <c r="AE1321">
        <v>0</v>
      </c>
      <c r="AF1321">
        <v>0</v>
      </c>
      <c r="AG1321">
        <v>0</v>
      </c>
      <c r="AH1321" t="s">
        <v>106</v>
      </c>
      <c r="AI1321" s="1">
        <v>44515.434108796297</v>
      </c>
      <c r="AJ1321">
        <v>465</v>
      </c>
      <c r="AK1321">
        <v>1</v>
      </c>
      <c r="AL1321">
        <v>0</v>
      </c>
      <c r="AM1321">
        <v>1</v>
      </c>
      <c r="AN1321">
        <v>0</v>
      </c>
      <c r="AO1321">
        <v>1</v>
      </c>
      <c r="AP1321">
        <v>4</v>
      </c>
      <c r="AQ1321">
        <v>0</v>
      </c>
      <c r="AR1321">
        <v>0</v>
      </c>
      <c r="AS1321">
        <v>0</v>
      </c>
      <c r="AT1321" t="s">
        <v>88</v>
      </c>
      <c r="AU1321" t="s">
        <v>88</v>
      </c>
      <c r="AV1321" t="s">
        <v>88</v>
      </c>
      <c r="AW1321" t="s">
        <v>88</v>
      </c>
      <c r="AX1321" t="s">
        <v>88</v>
      </c>
      <c r="AY1321" t="s">
        <v>88</v>
      </c>
      <c r="AZ1321" t="s">
        <v>88</v>
      </c>
      <c r="BA1321" t="s">
        <v>88</v>
      </c>
      <c r="BB1321" t="s">
        <v>88</v>
      </c>
      <c r="BC1321" t="s">
        <v>88</v>
      </c>
      <c r="BD1321" t="s">
        <v>88</v>
      </c>
      <c r="BE1321" t="s">
        <v>88</v>
      </c>
    </row>
    <row r="1322" spans="1:57">
      <c r="A1322" t="s">
        <v>2824</v>
      </c>
      <c r="B1322" t="s">
        <v>80</v>
      </c>
      <c r="C1322" t="s">
        <v>2820</v>
      </c>
      <c r="D1322" t="s">
        <v>82</v>
      </c>
      <c r="E1322" s="2" t="str">
        <f>HYPERLINK("capsilon://?command=openfolder&amp;siteaddress=FAM.docvelocity-na8.net&amp;folderid=FXD3203926-A2BA-3D7E-B00E-C6D6C00910FE","FX21116431")</f>
        <v>FX21116431</v>
      </c>
      <c r="F1322" t="s">
        <v>19</v>
      </c>
      <c r="G1322" t="s">
        <v>19</v>
      </c>
      <c r="H1322" t="s">
        <v>83</v>
      </c>
      <c r="I1322" t="s">
        <v>2825</v>
      </c>
      <c r="J1322">
        <v>28</v>
      </c>
      <c r="K1322" t="s">
        <v>85</v>
      </c>
      <c r="L1322" t="s">
        <v>86</v>
      </c>
      <c r="M1322" t="s">
        <v>87</v>
      </c>
      <c r="N1322">
        <v>2</v>
      </c>
      <c r="O1322" s="1">
        <v>44513.042303240742</v>
      </c>
      <c r="P1322" s="1">
        <v>44515.43677083333</v>
      </c>
      <c r="Q1322">
        <v>206571</v>
      </c>
      <c r="R1322">
        <v>311</v>
      </c>
      <c r="S1322" t="b">
        <v>0</v>
      </c>
      <c r="T1322" t="s">
        <v>88</v>
      </c>
      <c r="U1322" t="b">
        <v>0</v>
      </c>
      <c r="V1322" t="s">
        <v>110</v>
      </c>
      <c r="W1322" s="1">
        <v>44515.168622685182</v>
      </c>
      <c r="X1322">
        <v>82</v>
      </c>
      <c r="Y1322">
        <v>21</v>
      </c>
      <c r="Z1322">
        <v>0</v>
      </c>
      <c r="AA1322">
        <v>21</v>
      </c>
      <c r="AB1322">
        <v>0</v>
      </c>
      <c r="AC1322">
        <v>0</v>
      </c>
      <c r="AD1322">
        <v>7</v>
      </c>
      <c r="AE1322">
        <v>0</v>
      </c>
      <c r="AF1322">
        <v>0</v>
      </c>
      <c r="AG1322">
        <v>0</v>
      </c>
      <c r="AH1322" t="s">
        <v>106</v>
      </c>
      <c r="AI1322" s="1">
        <v>44515.43677083333</v>
      </c>
      <c r="AJ1322">
        <v>229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7</v>
      </c>
      <c r="AQ1322">
        <v>0</v>
      </c>
      <c r="AR1322">
        <v>0</v>
      </c>
      <c r="AS1322">
        <v>0</v>
      </c>
      <c r="AT1322" t="s">
        <v>88</v>
      </c>
      <c r="AU1322" t="s">
        <v>88</v>
      </c>
      <c r="AV1322" t="s">
        <v>88</v>
      </c>
      <c r="AW1322" t="s">
        <v>88</v>
      </c>
      <c r="AX1322" t="s">
        <v>88</v>
      </c>
      <c r="AY1322" t="s">
        <v>88</v>
      </c>
      <c r="AZ1322" t="s">
        <v>88</v>
      </c>
      <c r="BA1322" t="s">
        <v>88</v>
      </c>
      <c r="BB1322" t="s">
        <v>88</v>
      </c>
      <c r="BC1322" t="s">
        <v>88</v>
      </c>
      <c r="BD1322" t="s">
        <v>88</v>
      </c>
      <c r="BE1322" t="s">
        <v>88</v>
      </c>
    </row>
    <row r="1323" spans="1:57">
      <c r="A1323" t="s">
        <v>2826</v>
      </c>
      <c r="B1323" t="s">
        <v>80</v>
      </c>
      <c r="C1323" t="s">
        <v>2820</v>
      </c>
      <c r="D1323" t="s">
        <v>82</v>
      </c>
      <c r="E1323" s="2" t="str">
        <f>HYPERLINK("capsilon://?command=openfolder&amp;siteaddress=FAM.docvelocity-na8.net&amp;folderid=FXD3203926-A2BA-3D7E-B00E-C6D6C00910FE","FX21116431")</f>
        <v>FX21116431</v>
      </c>
      <c r="F1323" t="s">
        <v>19</v>
      </c>
      <c r="G1323" t="s">
        <v>19</v>
      </c>
      <c r="H1323" t="s">
        <v>83</v>
      </c>
      <c r="I1323" t="s">
        <v>2827</v>
      </c>
      <c r="J1323">
        <v>28</v>
      </c>
      <c r="K1323" t="s">
        <v>85</v>
      </c>
      <c r="L1323" t="s">
        <v>86</v>
      </c>
      <c r="M1323" t="s">
        <v>87</v>
      </c>
      <c r="N1323">
        <v>2</v>
      </c>
      <c r="O1323" s="1">
        <v>44513.042384259257</v>
      </c>
      <c r="P1323" s="1">
        <v>44515.438981481479</v>
      </c>
      <c r="Q1323">
        <v>206766</v>
      </c>
      <c r="R1323">
        <v>300</v>
      </c>
      <c r="S1323" t="b">
        <v>0</v>
      </c>
      <c r="T1323" t="s">
        <v>88</v>
      </c>
      <c r="U1323" t="b">
        <v>0</v>
      </c>
      <c r="V1323" t="s">
        <v>110</v>
      </c>
      <c r="W1323" s="1">
        <v>44515.169907407406</v>
      </c>
      <c r="X1323">
        <v>110</v>
      </c>
      <c r="Y1323">
        <v>21</v>
      </c>
      <c r="Z1323">
        <v>0</v>
      </c>
      <c r="AA1323">
        <v>21</v>
      </c>
      <c r="AB1323">
        <v>0</v>
      </c>
      <c r="AC1323">
        <v>1</v>
      </c>
      <c r="AD1323">
        <v>7</v>
      </c>
      <c r="AE1323">
        <v>0</v>
      </c>
      <c r="AF1323">
        <v>0</v>
      </c>
      <c r="AG1323">
        <v>0</v>
      </c>
      <c r="AH1323" t="s">
        <v>106</v>
      </c>
      <c r="AI1323" s="1">
        <v>44515.438981481479</v>
      </c>
      <c r="AJ1323">
        <v>190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7</v>
      </c>
      <c r="AQ1323">
        <v>0</v>
      </c>
      <c r="AR1323">
        <v>0</v>
      </c>
      <c r="AS1323">
        <v>0</v>
      </c>
      <c r="AT1323" t="s">
        <v>88</v>
      </c>
      <c r="AU1323" t="s">
        <v>88</v>
      </c>
      <c r="AV1323" t="s">
        <v>88</v>
      </c>
      <c r="AW1323" t="s">
        <v>88</v>
      </c>
      <c r="AX1323" t="s">
        <v>88</v>
      </c>
      <c r="AY1323" t="s">
        <v>88</v>
      </c>
      <c r="AZ1323" t="s">
        <v>88</v>
      </c>
      <c r="BA1323" t="s">
        <v>88</v>
      </c>
      <c r="BB1323" t="s">
        <v>88</v>
      </c>
      <c r="BC1323" t="s">
        <v>88</v>
      </c>
      <c r="BD1323" t="s">
        <v>88</v>
      </c>
      <c r="BE1323" t="s">
        <v>88</v>
      </c>
    </row>
    <row r="1324" spans="1:57">
      <c r="A1324" t="s">
        <v>2828</v>
      </c>
      <c r="B1324" t="s">
        <v>80</v>
      </c>
      <c r="C1324" t="s">
        <v>2829</v>
      </c>
      <c r="D1324" t="s">
        <v>82</v>
      </c>
      <c r="E1324" s="2" t="str">
        <f>HYPERLINK("capsilon://?command=openfolder&amp;siteaddress=FAM.docvelocity-na8.net&amp;folderid=FXF9337FCD-2E49-246B-B991-62C345826DD6","FX21116918")</f>
        <v>FX21116918</v>
      </c>
      <c r="F1324" t="s">
        <v>19</v>
      </c>
      <c r="G1324" t="s">
        <v>19</v>
      </c>
      <c r="H1324" t="s">
        <v>83</v>
      </c>
      <c r="I1324" t="s">
        <v>2830</v>
      </c>
      <c r="J1324">
        <v>790</v>
      </c>
      <c r="K1324" t="s">
        <v>85</v>
      </c>
      <c r="L1324" t="s">
        <v>86</v>
      </c>
      <c r="M1324" t="s">
        <v>87</v>
      </c>
      <c r="N1324">
        <v>1</v>
      </c>
      <c r="O1324" s="1">
        <v>44513.055648148147</v>
      </c>
      <c r="P1324" s="1">
        <v>44515.301608796297</v>
      </c>
      <c r="Q1324">
        <v>192876</v>
      </c>
      <c r="R1324">
        <v>1175</v>
      </c>
      <c r="S1324" t="b">
        <v>0</v>
      </c>
      <c r="T1324" t="s">
        <v>88</v>
      </c>
      <c r="U1324" t="b">
        <v>0</v>
      </c>
      <c r="V1324" t="s">
        <v>1964</v>
      </c>
      <c r="W1324" s="1">
        <v>44515.301608796297</v>
      </c>
      <c r="X1324">
        <v>957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790</v>
      </c>
      <c r="AE1324">
        <v>766</v>
      </c>
      <c r="AF1324">
        <v>0</v>
      </c>
      <c r="AG1324">
        <v>15</v>
      </c>
      <c r="AH1324" t="s">
        <v>88</v>
      </c>
      <c r="AI1324" t="s">
        <v>88</v>
      </c>
      <c r="AJ1324" t="s">
        <v>88</v>
      </c>
      <c r="AK1324" t="s">
        <v>88</v>
      </c>
      <c r="AL1324" t="s">
        <v>88</v>
      </c>
      <c r="AM1324" t="s">
        <v>88</v>
      </c>
      <c r="AN1324" t="s">
        <v>88</v>
      </c>
      <c r="AO1324" t="s">
        <v>88</v>
      </c>
      <c r="AP1324" t="s">
        <v>88</v>
      </c>
      <c r="AQ1324" t="s">
        <v>88</v>
      </c>
      <c r="AR1324" t="s">
        <v>88</v>
      </c>
      <c r="AS1324" t="s">
        <v>88</v>
      </c>
      <c r="AT1324" t="s">
        <v>88</v>
      </c>
      <c r="AU1324" t="s">
        <v>88</v>
      </c>
      <c r="AV1324" t="s">
        <v>88</v>
      </c>
      <c r="AW1324" t="s">
        <v>88</v>
      </c>
      <c r="AX1324" t="s">
        <v>88</v>
      </c>
      <c r="AY1324" t="s">
        <v>88</v>
      </c>
      <c r="AZ1324" t="s">
        <v>88</v>
      </c>
      <c r="BA1324" t="s">
        <v>88</v>
      </c>
      <c r="BB1324" t="s">
        <v>88</v>
      </c>
      <c r="BC1324" t="s">
        <v>88</v>
      </c>
      <c r="BD1324" t="s">
        <v>88</v>
      </c>
      <c r="BE1324" t="s">
        <v>88</v>
      </c>
    </row>
    <row r="1325" spans="1:57">
      <c r="A1325" t="s">
        <v>2831</v>
      </c>
      <c r="B1325" t="s">
        <v>80</v>
      </c>
      <c r="C1325" t="s">
        <v>2752</v>
      </c>
      <c r="D1325" t="s">
        <v>82</v>
      </c>
      <c r="E1325" s="2" t="str">
        <f>HYPERLINK("capsilon://?command=openfolder&amp;siteaddress=FAM.docvelocity-na8.net&amp;folderid=FX92E8EBD0-3094-DAFC-CB64-FD2C4BAE3ECD","FX21115781")</f>
        <v>FX21115781</v>
      </c>
      <c r="F1325" t="s">
        <v>19</v>
      </c>
      <c r="G1325" t="s">
        <v>19</v>
      </c>
      <c r="H1325" t="s">
        <v>83</v>
      </c>
      <c r="I1325" t="s">
        <v>2753</v>
      </c>
      <c r="J1325">
        <v>546</v>
      </c>
      <c r="K1325" t="s">
        <v>85</v>
      </c>
      <c r="L1325" t="s">
        <v>86</v>
      </c>
      <c r="M1325" t="s">
        <v>87</v>
      </c>
      <c r="N1325">
        <v>2</v>
      </c>
      <c r="O1325" s="1">
        <v>44515.188935185186</v>
      </c>
      <c r="P1325" s="1">
        <v>44515.24291666667</v>
      </c>
      <c r="Q1325">
        <v>1434</v>
      </c>
      <c r="R1325">
        <v>3230</v>
      </c>
      <c r="S1325" t="b">
        <v>0</v>
      </c>
      <c r="T1325" t="s">
        <v>88</v>
      </c>
      <c r="U1325" t="b">
        <v>1</v>
      </c>
      <c r="V1325" t="s">
        <v>388</v>
      </c>
      <c r="W1325" s="1">
        <v>44515.213819444441</v>
      </c>
      <c r="X1325">
        <v>2131</v>
      </c>
      <c r="Y1325">
        <v>108</v>
      </c>
      <c r="Z1325">
        <v>0</v>
      </c>
      <c r="AA1325">
        <v>108</v>
      </c>
      <c r="AB1325">
        <v>115</v>
      </c>
      <c r="AC1325">
        <v>36</v>
      </c>
      <c r="AD1325">
        <v>438</v>
      </c>
      <c r="AE1325">
        <v>0</v>
      </c>
      <c r="AF1325">
        <v>0</v>
      </c>
      <c r="AG1325">
        <v>0</v>
      </c>
      <c r="AH1325" t="s">
        <v>1043</v>
      </c>
      <c r="AI1325" s="1">
        <v>44515.24291666667</v>
      </c>
      <c r="AJ1325">
        <v>1054</v>
      </c>
      <c r="AK1325">
        <v>0</v>
      </c>
      <c r="AL1325">
        <v>0</v>
      </c>
      <c r="AM1325">
        <v>0</v>
      </c>
      <c r="AN1325">
        <v>115</v>
      </c>
      <c r="AO1325">
        <v>0</v>
      </c>
      <c r="AP1325">
        <v>438</v>
      </c>
      <c r="AQ1325">
        <v>0</v>
      </c>
      <c r="AR1325">
        <v>0</v>
      </c>
      <c r="AS1325">
        <v>0</v>
      </c>
      <c r="AT1325" t="s">
        <v>88</v>
      </c>
      <c r="AU1325" t="s">
        <v>88</v>
      </c>
      <c r="AV1325" t="s">
        <v>88</v>
      </c>
      <c r="AW1325" t="s">
        <v>88</v>
      </c>
      <c r="AX1325" t="s">
        <v>88</v>
      </c>
      <c r="AY1325" t="s">
        <v>88</v>
      </c>
      <c r="AZ1325" t="s">
        <v>88</v>
      </c>
      <c r="BA1325" t="s">
        <v>88</v>
      </c>
      <c r="BB1325" t="s">
        <v>88</v>
      </c>
      <c r="BC1325" t="s">
        <v>88</v>
      </c>
      <c r="BD1325" t="s">
        <v>88</v>
      </c>
      <c r="BE1325" t="s">
        <v>88</v>
      </c>
    </row>
    <row r="1326" spans="1:57">
      <c r="A1326" t="s">
        <v>2832</v>
      </c>
      <c r="B1326" t="s">
        <v>80</v>
      </c>
      <c r="C1326" t="s">
        <v>2776</v>
      </c>
      <c r="D1326" t="s">
        <v>82</v>
      </c>
      <c r="E1326" s="2" t="str">
        <f>HYPERLINK("capsilon://?command=openfolder&amp;siteaddress=FAM.docvelocity-na8.net&amp;folderid=FX2BA7EF97-F4B4-27FC-8F0A-DD40A7D7CE00","FX21116125")</f>
        <v>FX21116125</v>
      </c>
      <c r="F1326" t="s">
        <v>19</v>
      </c>
      <c r="G1326" t="s">
        <v>19</v>
      </c>
      <c r="H1326" t="s">
        <v>83</v>
      </c>
      <c r="I1326" t="s">
        <v>2777</v>
      </c>
      <c r="J1326">
        <v>132</v>
      </c>
      <c r="K1326" t="s">
        <v>85</v>
      </c>
      <c r="L1326" t="s">
        <v>86</v>
      </c>
      <c r="M1326" t="s">
        <v>87</v>
      </c>
      <c r="N1326">
        <v>2</v>
      </c>
      <c r="O1326" s="1">
        <v>44515.191412037035</v>
      </c>
      <c r="P1326" s="1">
        <v>44515.224259259259</v>
      </c>
      <c r="Q1326">
        <v>732</v>
      </c>
      <c r="R1326">
        <v>2106</v>
      </c>
      <c r="S1326" t="b">
        <v>0</v>
      </c>
      <c r="T1326" t="s">
        <v>88</v>
      </c>
      <c r="U1326" t="b">
        <v>1</v>
      </c>
      <c r="V1326" t="s">
        <v>110</v>
      </c>
      <c r="W1326" s="1">
        <v>44515.196921296294</v>
      </c>
      <c r="X1326">
        <v>444</v>
      </c>
      <c r="Y1326">
        <v>120</v>
      </c>
      <c r="Z1326">
        <v>0</v>
      </c>
      <c r="AA1326">
        <v>120</v>
      </c>
      <c r="AB1326">
        <v>0</v>
      </c>
      <c r="AC1326">
        <v>32</v>
      </c>
      <c r="AD1326">
        <v>12</v>
      </c>
      <c r="AE1326">
        <v>0</v>
      </c>
      <c r="AF1326">
        <v>0</v>
      </c>
      <c r="AG1326">
        <v>0</v>
      </c>
      <c r="AH1326" t="s">
        <v>106</v>
      </c>
      <c r="AI1326" s="1">
        <v>44515.224259259259</v>
      </c>
      <c r="AJ1326">
        <v>1653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12</v>
      </c>
      <c r="AQ1326">
        <v>0</v>
      </c>
      <c r="AR1326">
        <v>0</v>
      </c>
      <c r="AS1326">
        <v>0</v>
      </c>
      <c r="AT1326" t="s">
        <v>88</v>
      </c>
      <c r="AU1326" t="s">
        <v>88</v>
      </c>
      <c r="AV1326" t="s">
        <v>88</v>
      </c>
      <c r="AW1326" t="s">
        <v>88</v>
      </c>
      <c r="AX1326" t="s">
        <v>88</v>
      </c>
      <c r="AY1326" t="s">
        <v>88</v>
      </c>
      <c r="AZ1326" t="s">
        <v>88</v>
      </c>
      <c r="BA1326" t="s">
        <v>88</v>
      </c>
      <c r="BB1326" t="s">
        <v>88</v>
      </c>
      <c r="BC1326" t="s">
        <v>88</v>
      </c>
      <c r="BD1326" t="s">
        <v>88</v>
      </c>
      <c r="BE1326" t="s">
        <v>88</v>
      </c>
    </row>
    <row r="1327" spans="1:57">
      <c r="A1327" t="s">
        <v>2833</v>
      </c>
      <c r="B1327" t="s">
        <v>80</v>
      </c>
      <c r="C1327" t="s">
        <v>2779</v>
      </c>
      <c r="D1327" t="s">
        <v>82</v>
      </c>
      <c r="E1327" s="2" t="str">
        <f>HYPERLINK("capsilon://?command=openfolder&amp;siteaddress=FAM.docvelocity-na8.net&amp;folderid=FX4DFCD3DF-0D3D-8324-4425-89B723C770D8","FX21115684")</f>
        <v>FX21115684</v>
      </c>
      <c r="F1327" t="s">
        <v>19</v>
      </c>
      <c r="G1327" t="s">
        <v>19</v>
      </c>
      <c r="H1327" t="s">
        <v>83</v>
      </c>
      <c r="I1327" t="s">
        <v>2780</v>
      </c>
      <c r="J1327">
        <v>188</v>
      </c>
      <c r="K1327" t="s">
        <v>85</v>
      </c>
      <c r="L1327" t="s">
        <v>86</v>
      </c>
      <c r="M1327" t="s">
        <v>87</v>
      </c>
      <c r="N1327">
        <v>2</v>
      </c>
      <c r="O1327" s="1">
        <v>44515.193958333337</v>
      </c>
      <c r="P1327" s="1">
        <v>44515.26221064815</v>
      </c>
      <c r="Q1327">
        <v>1781</v>
      </c>
      <c r="R1327">
        <v>4116</v>
      </c>
      <c r="S1327" t="b">
        <v>0</v>
      </c>
      <c r="T1327" t="s">
        <v>88</v>
      </c>
      <c r="U1327" t="b">
        <v>1</v>
      </c>
      <c r="V1327" t="s">
        <v>1964</v>
      </c>
      <c r="W1327" s="1">
        <v>44515.220937500002</v>
      </c>
      <c r="X1327">
        <v>1577</v>
      </c>
      <c r="Y1327">
        <v>183</v>
      </c>
      <c r="Z1327">
        <v>0</v>
      </c>
      <c r="AA1327">
        <v>183</v>
      </c>
      <c r="AB1327">
        <v>0</v>
      </c>
      <c r="AC1327">
        <v>21</v>
      </c>
      <c r="AD1327">
        <v>5</v>
      </c>
      <c r="AE1327">
        <v>0</v>
      </c>
      <c r="AF1327">
        <v>0</v>
      </c>
      <c r="AG1327">
        <v>0</v>
      </c>
      <c r="AH1327" t="s">
        <v>106</v>
      </c>
      <c r="AI1327" s="1">
        <v>44515.26221064815</v>
      </c>
      <c r="AJ1327">
        <v>1970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5</v>
      </c>
      <c r="AQ1327">
        <v>0</v>
      </c>
      <c r="AR1327">
        <v>0</v>
      </c>
      <c r="AS1327">
        <v>0</v>
      </c>
      <c r="AT1327" t="s">
        <v>88</v>
      </c>
      <c r="AU1327" t="s">
        <v>88</v>
      </c>
      <c r="AV1327" t="s">
        <v>88</v>
      </c>
      <c r="AW1327" t="s">
        <v>88</v>
      </c>
      <c r="AX1327" t="s">
        <v>88</v>
      </c>
      <c r="AY1327" t="s">
        <v>88</v>
      </c>
      <c r="AZ1327" t="s">
        <v>88</v>
      </c>
      <c r="BA1327" t="s">
        <v>88</v>
      </c>
      <c r="BB1327" t="s">
        <v>88</v>
      </c>
      <c r="BC1327" t="s">
        <v>88</v>
      </c>
      <c r="BD1327" t="s">
        <v>88</v>
      </c>
      <c r="BE1327" t="s">
        <v>88</v>
      </c>
    </row>
    <row r="1328" spans="1:57">
      <c r="A1328" t="s">
        <v>2834</v>
      </c>
      <c r="B1328" t="s">
        <v>80</v>
      </c>
      <c r="C1328" t="s">
        <v>2779</v>
      </c>
      <c r="D1328" t="s">
        <v>82</v>
      </c>
      <c r="E1328" s="2" t="str">
        <f>HYPERLINK("capsilon://?command=openfolder&amp;siteaddress=FAM.docvelocity-na8.net&amp;folderid=FX4DFCD3DF-0D3D-8324-4425-89B723C770D8","FX21115684")</f>
        <v>FX21115684</v>
      </c>
      <c r="F1328" t="s">
        <v>19</v>
      </c>
      <c r="G1328" t="s">
        <v>19</v>
      </c>
      <c r="H1328" t="s">
        <v>83</v>
      </c>
      <c r="I1328" t="s">
        <v>2782</v>
      </c>
      <c r="J1328">
        <v>122</v>
      </c>
      <c r="K1328" t="s">
        <v>85</v>
      </c>
      <c r="L1328" t="s">
        <v>86</v>
      </c>
      <c r="M1328" t="s">
        <v>87</v>
      </c>
      <c r="N1328">
        <v>2</v>
      </c>
      <c r="O1328" s="1">
        <v>44515.195439814815</v>
      </c>
      <c r="P1328" s="1">
        <v>44515.259930555556</v>
      </c>
      <c r="Q1328">
        <v>3925</v>
      </c>
      <c r="R1328">
        <v>1647</v>
      </c>
      <c r="S1328" t="b">
        <v>0</v>
      </c>
      <c r="T1328" t="s">
        <v>88</v>
      </c>
      <c r="U1328" t="b">
        <v>1</v>
      </c>
      <c r="V1328" t="s">
        <v>393</v>
      </c>
      <c r="W1328" s="1">
        <v>44515.204097222224</v>
      </c>
      <c r="X1328">
        <v>662</v>
      </c>
      <c r="Y1328">
        <v>112</v>
      </c>
      <c r="Z1328">
        <v>0</v>
      </c>
      <c r="AA1328">
        <v>112</v>
      </c>
      <c r="AB1328">
        <v>0</v>
      </c>
      <c r="AC1328">
        <v>20</v>
      </c>
      <c r="AD1328">
        <v>10</v>
      </c>
      <c r="AE1328">
        <v>0</v>
      </c>
      <c r="AF1328">
        <v>0</v>
      </c>
      <c r="AG1328">
        <v>0</v>
      </c>
      <c r="AH1328" t="s">
        <v>1043</v>
      </c>
      <c r="AI1328" s="1">
        <v>44515.259930555556</v>
      </c>
      <c r="AJ1328">
        <v>917</v>
      </c>
      <c r="AK1328">
        <v>0</v>
      </c>
      <c r="AL1328">
        <v>0</v>
      </c>
      <c r="AM1328">
        <v>0</v>
      </c>
      <c r="AN1328">
        <v>0</v>
      </c>
      <c r="AO1328">
        <v>1</v>
      </c>
      <c r="AP1328">
        <v>10</v>
      </c>
      <c r="AQ1328">
        <v>0</v>
      </c>
      <c r="AR1328">
        <v>0</v>
      </c>
      <c r="AS1328">
        <v>0</v>
      </c>
      <c r="AT1328" t="s">
        <v>88</v>
      </c>
      <c r="AU1328" t="s">
        <v>88</v>
      </c>
      <c r="AV1328" t="s">
        <v>88</v>
      </c>
      <c r="AW1328" t="s">
        <v>88</v>
      </c>
      <c r="AX1328" t="s">
        <v>88</v>
      </c>
      <c r="AY1328" t="s">
        <v>88</v>
      </c>
      <c r="AZ1328" t="s">
        <v>88</v>
      </c>
      <c r="BA1328" t="s">
        <v>88</v>
      </c>
      <c r="BB1328" t="s">
        <v>88</v>
      </c>
      <c r="BC1328" t="s">
        <v>88</v>
      </c>
      <c r="BD1328" t="s">
        <v>88</v>
      </c>
      <c r="BE1328" t="s">
        <v>88</v>
      </c>
    </row>
    <row r="1329" spans="1:57">
      <c r="A1329" t="s">
        <v>2835</v>
      </c>
      <c r="B1329" t="s">
        <v>80</v>
      </c>
      <c r="C1329" t="s">
        <v>2779</v>
      </c>
      <c r="D1329" t="s">
        <v>82</v>
      </c>
      <c r="E1329" s="2" t="str">
        <f>HYPERLINK("capsilon://?command=openfolder&amp;siteaddress=FAM.docvelocity-na8.net&amp;folderid=FX4DFCD3DF-0D3D-8324-4425-89B723C770D8","FX21115684")</f>
        <v>FX21115684</v>
      </c>
      <c r="F1329" t="s">
        <v>19</v>
      </c>
      <c r="G1329" t="s">
        <v>19</v>
      </c>
      <c r="H1329" t="s">
        <v>83</v>
      </c>
      <c r="I1329" t="s">
        <v>2784</v>
      </c>
      <c r="J1329">
        <v>112</v>
      </c>
      <c r="K1329" t="s">
        <v>85</v>
      </c>
      <c r="L1329" t="s">
        <v>86</v>
      </c>
      <c r="M1329" t="s">
        <v>87</v>
      </c>
      <c r="N1329">
        <v>2</v>
      </c>
      <c r="O1329" s="1">
        <v>44515.226481481484</v>
      </c>
      <c r="P1329" s="1">
        <v>44515.268946759257</v>
      </c>
      <c r="Q1329">
        <v>2113</v>
      </c>
      <c r="R1329">
        <v>1556</v>
      </c>
      <c r="S1329" t="b">
        <v>0</v>
      </c>
      <c r="T1329" t="s">
        <v>88</v>
      </c>
      <c r="U1329" t="b">
        <v>1</v>
      </c>
      <c r="V1329" t="s">
        <v>393</v>
      </c>
      <c r="W1329" s="1">
        <v>44515.235891203702</v>
      </c>
      <c r="X1329">
        <v>778</v>
      </c>
      <c r="Y1329">
        <v>84</v>
      </c>
      <c r="Z1329">
        <v>0</v>
      </c>
      <c r="AA1329">
        <v>84</v>
      </c>
      <c r="AB1329">
        <v>0</v>
      </c>
      <c r="AC1329">
        <v>7</v>
      </c>
      <c r="AD1329">
        <v>28</v>
      </c>
      <c r="AE1329">
        <v>0</v>
      </c>
      <c r="AF1329">
        <v>0</v>
      </c>
      <c r="AG1329">
        <v>0</v>
      </c>
      <c r="AH1329" t="s">
        <v>1043</v>
      </c>
      <c r="AI1329" s="1">
        <v>44515.268946759257</v>
      </c>
      <c r="AJ1329">
        <v>778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28</v>
      </c>
      <c r="AQ1329">
        <v>0</v>
      </c>
      <c r="AR1329">
        <v>0</v>
      </c>
      <c r="AS1329">
        <v>0</v>
      </c>
      <c r="AT1329" t="s">
        <v>88</v>
      </c>
      <c r="AU1329" t="s">
        <v>88</v>
      </c>
      <c r="AV1329" t="s">
        <v>88</v>
      </c>
      <c r="AW1329" t="s">
        <v>88</v>
      </c>
      <c r="AX1329" t="s">
        <v>88</v>
      </c>
      <c r="AY1329" t="s">
        <v>88</v>
      </c>
      <c r="AZ1329" t="s">
        <v>88</v>
      </c>
      <c r="BA1329" t="s">
        <v>88</v>
      </c>
      <c r="BB1329" t="s">
        <v>88</v>
      </c>
      <c r="BC1329" t="s">
        <v>88</v>
      </c>
      <c r="BD1329" t="s">
        <v>88</v>
      </c>
      <c r="BE1329" t="s">
        <v>88</v>
      </c>
    </row>
    <row r="1330" spans="1:57">
      <c r="A1330" t="s">
        <v>2836</v>
      </c>
      <c r="B1330" t="s">
        <v>80</v>
      </c>
      <c r="C1330" t="s">
        <v>2789</v>
      </c>
      <c r="D1330" t="s">
        <v>82</v>
      </c>
      <c r="E1330" s="2" t="str">
        <f>HYPERLINK("capsilon://?command=openfolder&amp;siteaddress=FAM.docvelocity-na8.net&amp;folderid=FX76F2CC31-8F69-E461-A4BE-F00D5DC13B3D","FX21115732")</f>
        <v>FX21115732</v>
      </c>
      <c r="F1330" t="s">
        <v>19</v>
      </c>
      <c r="G1330" t="s">
        <v>19</v>
      </c>
      <c r="H1330" t="s">
        <v>83</v>
      </c>
      <c r="I1330" t="s">
        <v>2790</v>
      </c>
      <c r="J1330">
        <v>466</v>
      </c>
      <c r="K1330" t="s">
        <v>85</v>
      </c>
      <c r="L1330" t="s">
        <v>86</v>
      </c>
      <c r="M1330" t="s">
        <v>87</v>
      </c>
      <c r="N1330">
        <v>2</v>
      </c>
      <c r="O1330" s="1">
        <v>44515.233275462961</v>
      </c>
      <c r="P1330" s="1">
        <v>44515.306238425925</v>
      </c>
      <c r="Q1330">
        <v>742</v>
      </c>
      <c r="R1330">
        <v>5562</v>
      </c>
      <c r="S1330" t="b">
        <v>0</v>
      </c>
      <c r="T1330" t="s">
        <v>88</v>
      </c>
      <c r="U1330" t="b">
        <v>1</v>
      </c>
      <c r="V1330" t="s">
        <v>110</v>
      </c>
      <c r="W1330" s="1">
        <v>44515.262974537036</v>
      </c>
      <c r="X1330">
        <v>2413</v>
      </c>
      <c r="Y1330">
        <v>446</v>
      </c>
      <c r="Z1330">
        <v>0</v>
      </c>
      <c r="AA1330">
        <v>446</v>
      </c>
      <c r="AB1330">
        <v>0</v>
      </c>
      <c r="AC1330">
        <v>76</v>
      </c>
      <c r="AD1330">
        <v>20</v>
      </c>
      <c r="AE1330">
        <v>0</v>
      </c>
      <c r="AF1330">
        <v>0</v>
      </c>
      <c r="AG1330">
        <v>0</v>
      </c>
      <c r="AH1330" t="s">
        <v>1043</v>
      </c>
      <c r="AI1330" s="1">
        <v>44515.306238425925</v>
      </c>
      <c r="AJ1330">
        <v>32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20</v>
      </c>
      <c r="AQ1330">
        <v>0</v>
      </c>
      <c r="AR1330">
        <v>0</v>
      </c>
      <c r="AS1330">
        <v>0</v>
      </c>
      <c r="AT1330" t="s">
        <v>88</v>
      </c>
      <c r="AU1330" t="s">
        <v>88</v>
      </c>
      <c r="AV1330" t="s">
        <v>88</v>
      </c>
      <c r="AW1330" t="s">
        <v>88</v>
      </c>
      <c r="AX1330" t="s">
        <v>88</v>
      </c>
      <c r="AY1330" t="s">
        <v>88</v>
      </c>
      <c r="AZ1330" t="s">
        <v>88</v>
      </c>
      <c r="BA1330" t="s">
        <v>88</v>
      </c>
      <c r="BB1330" t="s">
        <v>88</v>
      </c>
      <c r="BC1330" t="s">
        <v>88</v>
      </c>
      <c r="BD1330" t="s">
        <v>88</v>
      </c>
      <c r="BE1330" t="s">
        <v>88</v>
      </c>
    </row>
    <row r="1331" spans="1:57">
      <c r="A1331" t="s">
        <v>2837</v>
      </c>
      <c r="B1331" t="s">
        <v>80</v>
      </c>
      <c r="C1331" t="s">
        <v>2792</v>
      </c>
      <c r="D1331" t="s">
        <v>82</v>
      </c>
      <c r="E1331" s="2" t="str">
        <f>HYPERLINK("capsilon://?command=openfolder&amp;siteaddress=FAM.docvelocity-na8.net&amp;folderid=FX786B1AAB-8D12-ACC6-54BC-3C5C5DB5A005","FX2111849")</f>
        <v>FX2111849</v>
      </c>
      <c r="F1331" t="s">
        <v>19</v>
      </c>
      <c r="G1331" t="s">
        <v>19</v>
      </c>
      <c r="H1331" t="s">
        <v>83</v>
      </c>
      <c r="I1331" t="s">
        <v>2793</v>
      </c>
      <c r="J1331">
        <v>162</v>
      </c>
      <c r="K1331" t="s">
        <v>85</v>
      </c>
      <c r="L1331" t="s">
        <v>86</v>
      </c>
      <c r="M1331" t="s">
        <v>87</v>
      </c>
      <c r="N1331">
        <v>2</v>
      </c>
      <c r="O1331" s="1">
        <v>44515.237511574072</v>
      </c>
      <c r="P1331" s="1">
        <v>44515.296296296299</v>
      </c>
      <c r="Q1331">
        <v>3405</v>
      </c>
      <c r="R1331">
        <v>1674</v>
      </c>
      <c r="S1331" t="b">
        <v>0</v>
      </c>
      <c r="T1331" t="s">
        <v>88</v>
      </c>
      <c r="U1331" t="b">
        <v>1</v>
      </c>
      <c r="V1331" t="s">
        <v>388</v>
      </c>
      <c r="W1331" s="1">
        <v>44515.244791666664</v>
      </c>
      <c r="X1331">
        <v>574</v>
      </c>
      <c r="Y1331">
        <v>138</v>
      </c>
      <c r="Z1331">
        <v>0</v>
      </c>
      <c r="AA1331">
        <v>138</v>
      </c>
      <c r="AB1331">
        <v>0</v>
      </c>
      <c r="AC1331">
        <v>1</v>
      </c>
      <c r="AD1331">
        <v>24</v>
      </c>
      <c r="AE1331">
        <v>0</v>
      </c>
      <c r="AF1331">
        <v>0</v>
      </c>
      <c r="AG1331">
        <v>0</v>
      </c>
      <c r="AH1331" t="s">
        <v>106</v>
      </c>
      <c r="AI1331" s="1">
        <v>44515.296296296299</v>
      </c>
      <c r="AJ1331">
        <v>1016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24</v>
      </c>
      <c r="AQ1331">
        <v>0</v>
      </c>
      <c r="AR1331">
        <v>0</v>
      </c>
      <c r="AS1331">
        <v>0</v>
      </c>
      <c r="AT1331" t="s">
        <v>88</v>
      </c>
      <c r="AU1331" t="s">
        <v>88</v>
      </c>
      <c r="AV1331" t="s">
        <v>88</v>
      </c>
      <c r="AW1331" t="s">
        <v>88</v>
      </c>
      <c r="AX1331" t="s">
        <v>88</v>
      </c>
      <c r="AY1331" t="s">
        <v>88</v>
      </c>
      <c r="AZ1331" t="s">
        <v>88</v>
      </c>
      <c r="BA1331" t="s">
        <v>88</v>
      </c>
      <c r="BB1331" t="s">
        <v>88</v>
      </c>
      <c r="BC1331" t="s">
        <v>88</v>
      </c>
      <c r="BD1331" t="s">
        <v>88</v>
      </c>
      <c r="BE1331" t="s">
        <v>88</v>
      </c>
    </row>
    <row r="1332" spans="1:57">
      <c r="A1332" t="s">
        <v>2838</v>
      </c>
      <c r="B1332" t="s">
        <v>80</v>
      </c>
      <c r="C1332" t="s">
        <v>2795</v>
      </c>
      <c r="D1332" t="s">
        <v>82</v>
      </c>
      <c r="E1332" s="2" t="str">
        <f>HYPERLINK("capsilon://?command=openfolder&amp;siteaddress=FAM.docvelocity-na8.net&amp;folderid=FXA02F85D5-B114-DC86-9A87-F6500AD29F43","FX21115826")</f>
        <v>FX21115826</v>
      </c>
      <c r="F1332" t="s">
        <v>19</v>
      </c>
      <c r="G1332" t="s">
        <v>19</v>
      </c>
      <c r="H1332" t="s">
        <v>83</v>
      </c>
      <c r="I1332" t="s">
        <v>2796</v>
      </c>
      <c r="J1332">
        <v>185</v>
      </c>
      <c r="K1332" t="s">
        <v>85</v>
      </c>
      <c r="L1332" t="s">
        <v>86</v>
      </c>
      <c r="M1332" t="s">
        <v>87</v>
      </c>
      <c r="N1332">
        <v>2</v>
      </c>
      <c r="O1332" s="1">
        <v>44515.239814814813</v>
      </c>
      <c r="P1332" s="1">
        <v>44515.325011574074</v>
      </c>
      <c r="Q1332">
        <v>4362</v>
      </c>
      <c r="R1332">
        <v>2999</v>
      </c>
      <c r="S1332" t="b">
        <v>0</v>
      </c>
      <c r="T1332" t="s">
        <v>88</v>
      </c>
      <c r="U1332" t="b">
        <v>1</v>
      </c>
      <c r="V1332" t="s">
        <v>393</v>
      </c>
      <c r="W1332" s="1">
        <v>44515.248854166668</v>
      </c>
      <c r="X1332">
        <v>547</v>
      </c>
      <c r="Y1332">
        <v>168</v>
      </c>
      <c r="Z1332">
        <v>0</v>
      </c>
      <c r="AA1332">
        <v>168</v>
      </c>
      <c r="AB1332">
        <v>0</v>
      </c>
      <c r="AC1332">
        <v>2</v>
      </c>
      <c r="AD1332">
        <v>17</v>
      </c>
      <c r="AE1332">
        <v>0</v>
      </c>
      <c r="AF1332">
        <v>0</v>
      </c>
      <c r="AG1332">
        <v>0</v>
      </c>
      <c r="AH1332" t="s">
        <v>106</v>
      </c>
      <c r="AI1332" s="1">
        <v>44515.325011574074</v>
      </c>
      <c r="AJ1332">
        <v>2441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17</v>
      </c>
      <c r="AQ1332">
        <v>0</v>
      </c>
      <c r="AR1332">
        <v>0</v>
      </c>
      <c r="AS1332">
        <v>0</v>
      </c>
      <c r="AT1332" t="s">
        <v>88</v>
      </c>
      <c r="AU1332" t="s">
        <v>88</v>
      </c>
      <c r="AV1332" t="s">
        <v>88</v>
      </c>
      <c r="AW1332" t="s">
        <v>88</v>
      </c>
      <c r="AX1332" t="s">
        <v>88</v>
      </c>
      <c r="AY1332" t="s">
        <v>88</v>
      </c>
      <c r="AZ1332" t="s">
        <v>88</v>
      </c>
      <c r="BA1332" t="s">
        <v>88</v>
      </c>
      <c r="BB1332" t="s">
        <v>88</v>
      </c>
      <c r="BC1332" t="s">
        <v>88</v>
      </c>
      <c r="BD1332" t="s">
        <v>88</v>
      </c>
      <c r="BE1332" t="s">
        <v>88</v>
      </c>
    </row>
    <row r="1333" spans="1:57">
      <c r="A1333" t="s">
        <v>2839</v>
      </c>
      <c r="B1333" t="s">
        <v>80</v>
      </c>
      <c r="C1333" t="s">
        <v>2214</v>
      </c>
      <c r="D1333" t="s">
        <v>82</v>
      </c>
      <c r="E1333" s="2" t="str">
        <f>HYPERLINK("capsilon://?command=openfolder&amp;siteaddress=FAM.docvelocity-na8.net&amp;folderid=FX85FA9E3B-6CD9-8B6D-95CE-EF5F9A87EAAD","FX21113311")</f>
        <v>FX21113311</v>
      </c>
      <c r="F1333" t="s">
        <v>19</v>
      </c>
      <c r="G1333" t="s">
        <v>19</v>
      </c>
      <c r="H1333" t="s">
        <v>83</v>
      </c>
      <c r="I1333" t="s">
        <v>2801</v>
      </c>
      <c r="J1333">
        <v>180</v>
      </c>
      <c r="K1333" t="s">
        <v>85</v>
      </c>
      <c r="L1333" t="s">
        <v>86</v>
      </c>
      <c r="M1333" t="s">
        <v>87</v>
      </c>
      <c r="N1333">
        <v>2</v>
      </c>
      <c r="O1333" s="1">
        <v>44515.243935185186</v>
      </c>
      <c r="P1333" s="1">
        <v>44515.314270833333</v>
      </c>
      <c r="Q1333">
        <v>4655</v>
      </c>
      <c r="R1333">
        <v>1422</v>
      </c>
      <c r="S1333" t="b">
        <v>0</v>
      </c>
      <c r="T1333" t="s">
        <v>88</v>
      </c>
      <c r="U1333" t="b">
        <v>1</v>
      </c>
      <c r="V1333" t="s">
        <v>388</v>
      </c>
      <c r="W1333" s="1">
        <v>44515.253136574072</v>
      </c>
      <c r="X1333">
        <v>720</v>
      </c>
      <c r="Y1333">
        <v>149</v>
      </c>
      <c r="Z1333">
        <v>0</v>
      </c>
      <c r="AA1333">
        <v>149</v>
      </c>
      <c r="AB1333">
        <v>0</v>
      </c>
      <c r="AC1333">
        <v>0</v>
      </c>
      <c r="AD1333">
        <v>31</v>
      </c>
      <c r="AE1333">
        <v>0</v>
      </c>
      <c r="AF1333">
        <v>0</v>
      </c>
      <c r="AG1333">
        <v>0</v>
      </c>
      <c r="AH1333" t="s">
        <v>1043</v>
      </c>
      <c r="AI1333" s="1">
        <v>44515.314270833333</v>
      </c>
      <c r="AJ1333">
        <v>693</v>
      </c>
      <c r="AK1333">
        <v>2</v>
      </c>
      <c r="AL1333">
        <v>0</v>
      </c>
      <c r="AM1333">
        <v>2</v>
      </c>
      <c r="AN1333">
        <v>0</v>
      </c>
      <c r="AO1333">
        <v>2</v>
      </c>
      <c r="AP1333">
        <v>29</v>
      </c>
      <c r="AQ1333">
        <v>0</v>
      </c>
      <c r="AR1333">
        <v>0</v>
      </c>
      <c r="AS1333">
        <v>0</v>
      </c>
      <c r="AT1333" t="s">
        <v>88</v>
      </c>
      <c r="AU1333" t="s">
        <v>88</v>
      </c>
      <c r="AV1333" t="s">
        <v>88</v>
      </c>
      <c r="AW1333" t="s">
        <v>88</v>
      </c>
      <c r="AX1333" t="s">
        <v>88</v>
      </c>
      <c r="AY1333" t="s">
        <v>88</v>
      </c>
      <c r="AZ1333" t="s">
        <v>88</v>
      </c>
      <c r="BA1333" t="s">
        <v>88</v>
      </c>
      <c r="BB1333" t="s">
        <v>88</v>
      </c>
      <c r="BC1333" t="s">
        <v>88</v>
      </c>
      <c r="BD1333" t="s">
        <v>88</v>
      </c>
      <c r="BE1333" t="s">
        <v>88</v>
      </c>
    </row>
    <row r="1334" spans="1:57">
      <c r="A1334" t="s">
        <v>2840</v>
      </c>
      <c r="B1334" t="s">
        <v>80</v>
      </c>
      <c r="C1334" t="s">
        <v>2803</v>
      </c>
      <c r="D1334" t="s">
        <v>82</v>
      </c>
      <c r="E1334" s="2" t="str">
        <f>HYPERLINK("capsilon://?command=openfolder&amp;siteaddress=FAM.docvelocity-na8.net&amp;folderid=FX6A81A4CF-43D5-6018-0FCE-93EBA72FABAC","FX21116503")</f>
        <v>FX21116503</v>
      </c>
      <c r="F1334" t="s">
        <v>19</v>
      </c>
      <c r="G1334" t="s">
        <v>19</v>
      </c>
      <c r="H1334" t="s">
        <v>83</v>
      </c>
      <c r="I1334" t="s">
        <v>2804</v>
      </c>
      <c r="J1334">
        <v>249</v>
      </c>
      <c r="K1334" t="s">
        <v>85</v>
      </c>
      <c r="L1334" t="s">
        <v>86</v>
      </c>
      <c r="M1334" t="s">
        <v>87</v>
      </c>
      <c r="N1334">
        <v>2</v>
      </c>
      <c r="O1334" s="1">
        <v>44515.24863425926</v>
      </c>
      <c r="P1334" s="1">
        <v>44515.336342592593</v>
      </c>
      <c r="Q1334">
        <v>4983</v>
      </c>
      <c r="R1334">
        <v>2595</v>
      </c>
      <c r="S1334" t="b">
        <v>0</v>
      </c>
      <c r="T1334" t="s">
        <v>88</v>
      </c>
      <c r="U1334" t="b">
        <v>1</v>
      </c>
      <c r="V1334" t="s">
        <v>393</v>
      </c>
      <c r="W1334" s="1">
        <v>44515.269942129627</v>
      </c>
      <c r="X1334">
        <v>1478</v>
      </c>
      <c r="Y1334">
        <v>162</v>
      </c>
      <c r="Z1334">
        <v>0</v>
      </c>
      <c r="AA1334">
        <v>162</v>
      </c>
      <c r="AB1334">
        <v>21</v>
      </c>
      <c r="AC1334">
        <v>66</v>
      </c>
      <c r="AD1334">
        <v>87</v>
      </c>
      <c r="AE1334">
        <v>0</v>
      </c>
      <c r="AF1334">
        <v>0</v>
      </c>
      <c r="AG1334">
        <v>0</v>
      </c>
      <c r="AH1334" t="s">
        <v>1043</v>
      </c>
      <c r="AI1334" s="1">
        <v>44515.336342592593</v>
      </c>
      <c r="AJ1334">
        <v>1077</v>
      </c>
      <c r="AK1334">
        <v>0</v>
      </c>
      <c r="AL1334">
        <v>0</v>
      </c>
      <c r="AM1334">
        <v>0</v>
      </c>
      <c r="AN1334">
        <v>21</v>
      </c>
      <c r="AO1334">
        <v>0</v>
      </c>
      <c r="AP1334">
        <v>87</v>
      </c>
      <c r="AQ1334">
        <v>0</v>
      </c>
      <c r="AR1334">
        <v>0</v>
      </c>
      <c r="AS1334">
        <v>0</v>
      </c>
      <c r="AT1334" t="s">
        <v>88</v>
      </c>
      <c r="AU1334" t="s">
        <v>88</v>
      </c>
      <c r="AV1334" t="s">
        <v>88</v>
      </c>
      <c r="AW1334" t="s">
        <v>88</v>
      </c>
      <c r="AX1334" t="s">
        <v>88</v>
      </c>
      <c r="AY1334" t="s">
        <v>88</v>
      </c>
      <c r="AZ1334" t="s">
        <v>88</v>
      </c>
      <c r="BA1334" t="s">
        <v>88</v>
      </c>
      <c r="BB1334" t="s">
        <v>88</v>
      </c>
      <c r="BC1334" t="s">
        <v>88</v>
      </c>
      <c r="BD1334" t="s">
        <v>88</v>
      </c>
      <c r="BE1334" t="s">
        <v>88</v>
      </c>
    </row>
    <row r="1335" spans="1:57">
      <c r="A1335" t="s">
        <v>2841</v>
      </c>
      <c r="B1335" t="s">
        <v>80</v>
      </c>
      <c r="C1335" t="s">
        <v>2806</v>
      </c>
      <c r="D1335" t="s">
        <v>82</v>
      </c>
      <c r="E1335" s="2" t="str">
        <f>HYPERLINK("capsilon://?command=openfolder&amp;siteaddress=FAM.docvelocity-na8.net&amp;folderid=FX3FF825D4-DB4C-7781-FBF3-66C7BBF733C7","FX21113187")</f>
        <v>FX21113187</v>
      </c>
      <c r="F1335" t="s">
        <v>19</v>
      </c>
      <c r="G1335" t="s">
        <v>19</v>
      </c>
      <c r="H1335" t="s">
        <v>83</v>
      </c>
      <c r="I1335" t="s">
        <v>2807</v>
      </c>
      <c r="J1335">
        <v>546</v>
      </c>
      <c r="K1335" t="s">
        <v>85</v>
      </c>
      <c r="L1335" t="s">
        <v>86</v>
      </c>
      <c r="M1335" t="s">
        <v>87</v>
      </c>
      <c r="N1335">
        <v>2</v>
      </c>
      <c r="O1335" s="1">
        <v>44515.26116898148</v>
      </c>
      <c r="P1335" s="1">
        <v>44515.376909722225</v>
      </c>
      <c r="Q1335">
        <v>4491</v>
      </c>
      <c r="R1335">
        <v>5509</v>
      </c>
      <c r="S1335" t="b">
        <v>0</v>
      </c>
      <c r="T1335" t="s">
        <v>88</v>
      </c>
      <c r="U1335" t="b">
        <v>1</v>
      </c>
      <c r="V1335" t="s">
        <v>388</v>
      </c>
      <c r="W1335" s="1">
        <v>44515.285983796297</v>
      </c>
      <c r="X1335">
        <v>2001</v>
      </c>
      <c r="Y1335">
        <v>457</v>
      </c>
      <c r="Z1335">
        <v>0</v>
      </c>
      <c r="AA1335">
        <v>457</v>
      </c>
      <c r="AB1335">
        <v>0</v>
      </c>
      <c r="AC1335">
        <v>41</v>
      </c>
      <c r="AD1335">
        <v>89</v>
      </c>
      <c r="AE1335">
        <v>0</v>
      </c>
      <c r="AF1335">
        <v>0</v>
      </c>
      <c r="AG1335">
        <v>0</v>
      </c>
      <c r="AH1335" t="s">
        <v>1043</v>
      </c>
      <c r="AI1335" s="1">
        <v>44515.376909722225</v>
      </c>
      <c r="AJ1335">
        <v>12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89</v>
      </c>
      <c r="AQ1335">
        <v>0</v>
      </c>
      <c r="AR1335">
        <v>0</v>
      </c>
      <c r="AS1335">
        <v>0</v>
      </c>
      <c r="AT1335" t="s">
        <v>88</v>
      </c>
      <c r="AU1335" t="s">
        <v>88</v>
      </c>
      <c r="AV1335" t="s">
        <v>88</v>
      </c>
      <c r="AW1335" t="s">
        <v>88</v>
      </c>
      <c r="AX1335" t="s">
        <v>88</v>
      </c>
      <c r="AY1335" t="s">
        <v>88</v>
      </c>
      <c r="AZ1335" t="s">
        <v>88</v>
      </c>
      <c r="BA1335" t="s">
        <v>88</v>
      </c>
      <c r="BB1335" t="s">
        <v>88</v>
      </c>
      <c r="BC1335" t="s">
        <v>88</v>
      </c>
      <c r="BD1335" t="s">
        <v>88</v>
      </c>
      <c r="BE1335" t="s">
        <v>88</v>
      </c>
    </row>
    <row r="1336" spans="1:57">
      <c r="A1336" t="s">
        <v>2842</v>
      </c>
      <c r="B1336" t="s">
        <v>80</v>
      </c>
      <c r="C1336" t="s">
        <v>2809</v>
      </c>
      <c r="D1336" t="s">
        <v>82</v>
      </c>
      <c r="E1336" s="2" t="str">
        <f>HYPERLINK("capsilon://?command=openfolder&amp;siteaddress=FAM.docvelocity-na8.net&amp;folderid=FX2895D42A-BCFE-4816-D97F-05B60B23C9A0","FX21116478")</f>
        <v>FX21116478</v>
      </c>
      <c r="F1336" t="s">
        <v>19</v>
      </c>
      <c r="G1336" t="s">
        <v>19</v>
      </c>
      <c r="H1336" t="s">
        <v>83</v>
      </c>
      <c r="I1336" t="s">
        <v>2810</v>
      </c>
      <c r="J1336">
        <v>467</v>
      </c>
      <c r="K1336" t="s">
        <v>85</v>
      </c>
      <c r="L1336" t="s">
        <v>86</v>
      </c>
      <c r="M1336" t="s">
        <v>87</v>
      </c>
      <c r="N1336">
        <v>2</v>
      </c>
      <c r="O1336" s="1">
        <v>44515.27003472222</v>
      </c>
      <c r="P1336" s="1">
        <v>44515.406157407408</v>
      </c>
      <c r="Q1336">
        <v>7472</v>
      </c>
      <c r="R1336">
        <v>4289</v>
      </c>
      <c r="S1336" t="b">
        <v>0</v>
      </c>
      <c r="T1336" t="s">
        <v>88</v>
      </c>
      <c r="U1336" t="b">
        <v>1</v>
      </c>
      <c r="V1336" t="s">
        <v>110</v>
      </c>
      <c r="W1336" s="1">
        <v>44515.290081018517</v>
      </c>
      <c r="X1336">
        <v>1732</v>
      </c>
      <c r="Y1336">
        <v>397</v>
      </c>
      <c r="Z1336">
        <v>0</v>
      </c>
      <c r="AA1336">
        <v>397</v>
      </c>
      <c r="AB1336">
        <v>0</v>
      </c>
      <c r="AC1336">
        <v>69</v>
      </c>
      <c r="AD1336">
        <v>70</v>
      </c>
      <c r="AE1336">
        <v>0</v>
      </c>
      <c r="AF1336">
        <v>0</v>
      </c>
      <c r="AG1336">
        <v>0</v>
      </c>
      <c r="AH1336" t="s">
        <v>106</v>
      </c>
      <c r="AI1336" s="1">
        <v>44515.406157407408</v>
      </c>
      <c r="AJ1336">
        <v>2437</v>
      </c>
      <c r="AK1336">
        <v>9</v>
      </c>
      <c r="AL1336">
        <v>0</v>
      </c>
      <c r="AM1336">
        <v>9</v>
      </c>
      <c r="AN1336">
        <v>0</v>
      </c>
      <c r="AO1336">
        <v>9</v>
      </c>
      <c r="AP1336">
        <v>61</v>
      </c>
      <c r="AQ1336">
        <v>0</v>
      </c>
      <c r="AR1336">
        <v>0</v>
      </c>
      <c r="AS1336">
        <v>0</v>
      </c>
      <c r="AT1336" t="s">
        <v>88</v>
      </c>
      <c r="AU1336" t="s">
        <v>88</v>
      </c>
      <c r="AV1336" t="s">
        <v>88</v>
      </c>
      <c r="AW1336" t="s">
        <v>88</v>
      </c>
      <c r="AX1336" t="s">
        <v>88</v>
      </c>
      <c r="AY1336" t="s">
        <v>88</v>
      </c>
      <c r="AZ1336" t="s">
        <v>88</v>
      </c>
      <c r="BA1336" t="s">
        <v>88</v>
      </c>
      <c r="BB1336" t="s">
        <v>88</v>
      </c>
      <c r="BC1336" t="s">
        <v>88</v>
      </c>
      <c r="BD1336" t="s">
        <v>88</v>
      </c>
      <c r="BE1336" t="s">
        <v>88</v>
      </c>
    </row>
    <row r="1337" spans="1:57">
      <c r="A1337" t="s">
        <v>2843</v>
      </c>
      <c r="B1337" t="s">
        <v>80</v>
      </c>
      <c r="C1337" t="s">
        <v>2814</v>
      </c>
      <c r="D1337" t="s">
        <v>82</v>
      </c>
      <c r="E1337" s="2" t="str">
        <f>HYPERLINK("capsilon://?command=openfolder&amp;siteaddress=FAM.docvelocity-na8.net&amp;folderid=FXB4C1D7FC-D9F8-9C75-2F11-698FFA77C057","FX21112848")</f>
        <v>FX21112848</v>
      </c>
      <c r="F1337" t="s">
        <v>19</v>
      </c>
      <c r="G1337" t="s">
        <v>19</v>
      </c>
      <c r="H1337" t="s">
        <v>83</v>
      </c>
      <c r="I1337" t="s">
        <v>2815</v>
      </c>
      <c r="J1337">
        <v>346</v>
      </c>
      <c r="K1337" t="s">
        <v>85</v>
      </c>
      <c r="L1337" t="s">
        <v>86</v>
      </c>
      <c r="M1337" t="s">
        <v>87</v>
      </c>
      <c r="N1337">
        <v>2</v>
      </c>
      <c r="O1337" s="1">
        <v>44515.272766203707</v>
      </c>
      <c r="P1337" s="1">
        <v>44515.392708333333</v>
      </c>
      <c r="Q1337">
        <v>7586</v>
      </c>
      <c r="R1337">
        <v>2777</v>
      </c>
      <c r="S1337" t="b">
        <v>0</v>
      </c>
      <c r="T1337" t="s">
        <v>88</v>
      </c>
      <c r="U1337" t="b">
        <v>1</v>
      </c>
      <c r="V1337" t="s">
        <v>1964</v>
      </c>
      <c r="W1337" s="1">
        <v>44515.290520833332</v>
      </c>
      <c r="X1337">
        <v>1476</v>
      </c>
      <c r="Y1337">
        <v>312</v>
      </c>
      <c r="Z1337">
        <v>0</v>
      </c>
      <c r="AA1337">
        <v>312</v>
      </c>
      <c r="AB1337">
        <v>0</v>
      </c>
      <c r="AC1337">
        <v>10</v>
      </c>
      <c r="AD1337">
        <v>34</v>
      </c>
      <c r="AE1337">
        <v>0</v>
      </c>
      <c r="AF1337">
        <v>0</v>
      </c>
      <c r="AG1337">
        <v>0</v>
      </c>
      <c r="AH1337" t="s">
        <v>1043</v>
      </c>
      <c r="AI1337" s="1">
        <v>44515.392708333333</v>
      </c>
      <c r="AJ1337">
        <v>1269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34</v>
      </c>
      <c r="AQ1337">
        <v>0</v>
      </c>
      <c r="AR1337">
        <v>0</v>
      </c>
      <c r="AS1337">
        <v>0</v>
      </c>
      <c r="AT1337" t="s">
        <v>88</v>
      </c>
      <c r="AU1337" t="s">
        <v>88</v>
      </c>
      <c r="AV1337" t="s">
        <v>88</v>
      </c>
      <c r="AW1337" t="s">
        <v>88</v>
      </c>
      <c r="AX1337" t="s">
        <v>88</v>
      </c>
      <c r="AY1337" t="s">
        <v>88</v>
      </c>
      <c r="AZ1337" t="s">
        <v>88</v>
      </c>
      <c r="BA1337" t="s">
        <v>88</v>
      </c>
      <c r="BB1337" t="s">
        <v>88</v>
      </c>
      <c r="BC1337" t="s">
        <v>88</v>
      </c>
      <c r="BD1337" t="s">
        <v>88</v>
      </c>
      <c r="BE1337" t="s">
        <v>88</v>
      </c>
    </row>
    <row r="1338" spans="1:57">
      <c r="A1338" t="s">
        <v>2844</v>
      </c>
      <c r="B1338" t="s">
        <v>80</v>
      </c>
      <c r="C1338" t="s">
        <v>2817</v>
      </c>
      <c r="D1338" t="s">
        <v>82</v>
      </c>
      <c r="E1338" s="2" t="str">
        <f>HYPERLINK("capsilon://?command=openfolder&amp;siteaddress=FAM.docvelocity-na8.net&amp;folderid=FXB601F0A2-B88D-B404-EE2A-A5E4BBE9FF14","FX21116805")</f>
        <v>FX21116805</v>
      </c>
      <c r="F1338" t="s">
        <v>19</v>
      </c>
      <c r="G1338" t="s">
        <v>19</v>
      </c>
      <c r="H1338" t="s">
        <v>83</v>
      </c>
      <c r="I1338" t="s">
        <v>2818</v>
      </c>
      <c r="J1338">
        <v>212</v>
      </c>
      <c r="K1338" t="s">
        <v>85</v>
      </c>
      <c r="L1338" t="s">
        <v>86</v>
      </c>
      <c r="M1338" t="s">
        <v>87</v>
      </c>
      <c r="N1338">
        <v>2</v>
      </c>
      <c r="O1338" s="1">
        <v>44515.274155092593</v>
      </c>
      <c r="P1338" s="1">
        <v>44515.39949074074</v>
      </c>
      <c r="Q1338">
        <v>9662</v>
      </c>
      <c r="R1338">
        <v>1167</v>
      </c>
      <c r="S1338" t="b">
        <v>0</v>
      </c>
      <c r="T1338" t="s">
        <v>88</v>
      </c>
      <c r="U1338" t="b">
        <v>1</v>
      </c>
      <c r="V1338" t="s">
        <v>393</v>
      </c>
      <c r="W1338" s="1">
        <v>44515.28497685185</v>
      </c>
      <c r="X1338">
        <v>569</v>
      </c>
      <c r="Y1338">
        <v>143</v>
      </c>
      <c r="Z1338">
        <v>0</v>
      </c>
      <c r="AA1338">
        <v>143</v>
      </c>
      <c r="AB1338">
        <v>0</v>
      </c>
      <c r="AC1338">
        <v>11</v>
      </c>
      <c r="AD1338">
        <v>69</v>
      </c>
      <c r="AE1338">
        <v>0</v>
      </c>
      <c r="AF1338">
        <v>0</v>
      </c>
      <c r="AG1338">
        <v>0</v>
      </c>
      <c r="AH1338" t="s">
        <v>1043</v>
      </c>
      <c r="AI1338" s="1">
        <v>44515.39949074074</v>
      </c>
      <c r="AJ1338">
        <v>585</v>
      </c>
      <c r="AK1338">
        <v>3</v>
      </c>
      <c r="AL1338">
        <v>0</v>
      </c>
      <c r="AM1338">
        <v>3</v>
      </c>
      <c r="AN1338">
        <v>0</v>
      </c>
      <c r="AO1338">
        <v>3</v>
      </c>
      <c r="AP1338">
        <v>66</v>
      </c>
      <c r="AQ1338">
        <v>0</v>
      </c>
      <c r="AR1338">
        <v>0</v>
      </c>
      <c r="AS1338">
        <v>0</v>
      </c>
      <c r="AT1338" t="s">
        <v>88</v>
      </c>
      <c r="AU1338" t="s">
        <v>88</v>
      </c>
      <c r="AV1338" t="s">
        <v>88</v>
      </c>
      <c r="AW1338" t="s">
        <v>88</v>
      </c>
      <c r="AX1338" t="s">
        <v>88</v>
      </c>
      <c r="AY1338" t="s">
        <v>88</v>
      </c>
      <c r="AZ1338" t="s">
        <v>88</v>
      </c>
      <c r="BA1338" t="s">
        <v>88</v>
      </c>
      <c r="BB1338" t="s">
        <v>88</v>
      </c>
      <c r="BC1338" t="s">
        <v>88</v>
      </c>
      <c r="BD1338" t="s">
        <v>88</v>
      </c>
      <c r="BE1338" t="s">
        <v>88</v>
      </c>
    </row>
    <row r="1339" spans="1:57">
      <c r="A1339" t="s">
        <v>2845</v>
      </c>
      <c r="B1339" t="s">
        <v>80</v>
      </c>
      <c r="C1339" t="s">
        <v>2829</v>
      </c>
      <c r="D1339" t="s">
        <v>82</v>
      </c>
      <c r="E1339" s="2" t="str">
        <f>HYPERLINK("capsilon://?command=openfolder&amp;siteaddress=FAM.docvelocity-na8.net&amp;folderid=FXF9337FCD-2E49-246B-B991-62C345826DD6","FX21116918")</f>
        <v>FX21116918</v>
      </c>
      <c r="F1339" t="s">
        <v>19</v>
      </c>
      <c r="G1339" t="s">
        <v>19</v>
      </c>
      <c r="H1339" t="s">
        <v>83</v>
      </c>
      <c r="I1339" t="s">
        <v>2830</v>
      </c>
      <c r="J1339">
        <v>1066</v>
      </c>
      <c r="K1339" t="s">
        <v>85</v>
      </c>
      <c r="L1339" t="s">
        <v>86</v>
      </c>
      <c r="M1339" t="s">
        <v>87</v>
      </c>
      <c r="N1339">
        <v>2</v>
      </c>
      <c r="O1339" s="1">
        <v>44515.303124999999</v>
      </c>
      <c r="P1339" s="1">
        <v>44515.454826388886</v>
      </c>
      <c r="Q1339">
        <v>3317</v>
      </c>
      <c r="R1339">
        <v>9790</v>
      </c>
      <c r="S1339" t="b">
        <v>0</v>
      </c>
      <c r="T1339" t="s">
        <v>88</v>
      </c>
      <c r="U1339" t="b">
        <v>1</v>
      </c>
      <c r="V1339" t="s">
        <v>388</v>
      </c>
      <c r="W1339" s="1">
        <v>44515.36141203704</v>
      </c>
      <c r="X1339">
        <v>5012</v>
      </c>
      <c r="Y1339">
        <v>716</v>
      </c>
      <c r="Z1339">
        <v>0</v>
      </c>
      <c r="AA1339">
        <v>716</v>
      </c>
      <c r="AB1339">
        <v>188</v>
      </c>
      <c r="AC1339">
        <v>104</v>
      </c>
      <c r="AD1339">
        <v>350</v>
      </c>
      <c r="AE1339">
        <v>0</v>
      </c>
      <c r="AF1339">
        <v>0</v>
      </c>
      <c r="AG1339">
        <v>0</v>
      </c>
      <c r="AH1339" t="s">
        <v>1043</v>
      </c>
      <c r="AI1339" s="1">
        <v>44515.454826388886</v>
      </c>
      <c r="AJ1339">
        <v>13</v>
      </c>
      <c r="AK1339">
        <v>0</v>
      </c>
      <c r="AL1339">
        <v>0</v>
      </c>
      <c r="AM1339">
        <v>0</v>
      </c>
      <c r="AN1339">
        <v>188</v>
      </c>
      <c r="AO1339">
        <v>0</v>
      </c>
      <c r="AP1339">
        <v>350</v>
      </c>
      <c r="AQ1339">
        <v>0</v>
      </c>
      <c r="AR1339">
        <v>0</v>
      </c>
      <c r="AS1339">
        <v>0</v>
      </c>
      <c r="AT1339" t="s">
        <v>88</v>
      </c>
      <c r="AU1339" t="s">
        <v>88</v>
      </c>
      <c r="AV1339" t="s">
        <v>88</v>
      </c>
      <c r="AW1339" t="s">
        <v>88</v>
      </c>
      <c r="AX1339" t="s">
        <v>88</v>
      </c>
      <c r="AY1339" t="s">
        <v>88</v>
      </c>
      <c r="AZ1339" t="s">
        <v>88</v>
      </c>
      <c r="BA1339" t="s">
        <v>88</v>
      </c>
      <c r="BB1339" t="s">
        <v>88</v>
      </c>
      <c r="BC1339" t="s">
        <v>88</v>
      </c>
      <c r="BD1339" t="s">
        <v>88</v>
      </c>
      <c r="BE1339" t="s">
        <v>88</v>
      </c>
    </row>
    <row r="1340" spans="1:57">
      <c r="A1340" t="s">
        <v>2846</v>
      </c>
      <c r="B1340" t="s">
        <v>80</v>
      </c>
      <c r="C1340" t="s">
        <v>2847</v>
      </c>
      <c r="D1340" t="s">
        <v>82</v>
      </c>
      <c r="E1340" s="2" t="str">
        <f>HYPERLINK("capsilon://?command=openfolder&amp;siteaddress=FAM.docvelocity-na8.net&amp;folderid=FX34EF7516-4825-96D2-ED5E-237096F4680C","FX21116426")</f>
        <v>FX21116426</v>
      </c>
      <c r="F1340" t="s">
        <v>19</v>
      </c>
      <c r="G1340" t="s">
        <v>19</v>
      </c>
      <c r="H1340" t="s">
        <v>83</v>
      </c>
      <c r="I1340" t="s">
        <v>2848</v>
      </c>
      <c r="J1340">
        <v>28</v>
      </c>
      <c r="K1340" t="s">
        <v>85</v>
      </c>
      <c r="L1340" t="s">
        <v>86</v>
      </c>
      <c r="M1340" t="s">
        <v>87</v>
      </c>
      <c r="N1340">
        <v>2</v>
      </c>
      <c r="O1340" s="1">
        <v>44515.40079861111</v>
      </c>
      <c r="P1340" s="1">
        <v>44515.44295138889</v>
      </c>
      <c r="Q1340">
        <v>3223</v>
      </c>
      <c r="R1340">
        <v>419</v>
      </c>
      <c r="S1340" t="b">
        <v>0</v>
      </c>
      <c r="T1340" t="s">
        <v>88</v>
      </c>
      <c r="U1340" t="b">
        <v>0</v>
      </c>
      <c r="V1340" t="s">
        <v>388</v>
      </c>
      <c r="W1340" s="1">
        <v>44515.403506944444</v>
      </c>
      <c r="X1340">
        <v>77</v>
      </c>
      <c r="Y1340">
        <v>21</v>
      </c>
      <c r="Z1340">
        <v>0</v>
      </c>
      <c r="AA1340">
        <v>21</v>
      </c>
      <c r="AB1340">
        <v>0</v>
      </c>
      <c r="AC1340">
        <v>0</v>
      </c>
      <c r="AD1340">
        <v>7</v>
      </c>
      <c r="AE1340">
        <v>0</v>
      </c>
      <c r="AF1340">
        <v>0</v>
      </c>
      <c r="AG1340">
        <v>0</v>
      </c>
      <c r="AH1340" t="s">
        <v>106</v>
      </c>
      <c r="AI1340" s="1">
        <v>44515.44295138889</v>
      </c>
      <c r="AJ1340">
        <v>342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7</v>
      </c>
      <c r="AQ1340">
        <v>0</v>
      </c>
      <c r="AR1340">
        <v>0</v>
      </c>
      <c r="AS1340">
        <v>0</v>
      </c>
      <c r="AT1340" t="s">
        <v>88</v>
      </c>
      <c r="AU1340" t="s">
        <v>88</v>
      </c>
      <c r="AV1340" t="s">
        <v>88</v>
      </c>
      <c r="AW1340" t="s">
        <v>88</v>
      </c>
      <c r="AX1340" t="s">
        <v>88</v>
      </c>
      <c r="AY1340" t="s">
        <v>88</v>
      </c>
      <c r="AZ1340" t="s">
        <v>88</v>
      </c>
      <c r="BA1340" t="s">
        <v>88</v>
      </c>
      <c r="BB1340" t="s">
        <v>88</v>
      </c>
      <c r="BC1340" t="s">
        <v>88</v>
      </c>
      <c r="BD1340" t="s">
        <v>88</v>
      </c>
      <c r="BE1340" t="s">
        <v>88</v>
      </c>
    </row>
    <row r="1341" spans="1:57">
      <c r="A1341" t="s">
        <v>2849</v>
      </c>
      <c r="B1341" t="s">
        <v>80</v>
      </c>
      <c r="C1341" t="s">
        <v>2847</v>
      </c>
      <c r="D1341" t="s">
        <v>82</v>
      </c>
      <c r="E1341" s="2" t="str">
        <f>HYPERLINK("capsilon://?command=openfolder&amp;siteaddress=FAM.docvelocity-na8.net&amp;folderid=FX34EF7516-4825-96D2-ED5E-237096F4680C","FX21116426")</f>
        <v>FX21116426</v>
      </c>
      <c r="F1341" t="s">
        <v>19</v>
      </c>
      <c r="G1341" t="s">
        <v>19</v>
      </c>
      <c r="H1341" t="s">
        <v>83</v>
      </c>
      <c r="I1341" t="s">
        <v>2850</v>
      </c>
      <c r="J1341">
        <v>164</v>
      </c>
      <c r="K1341" t="s">
        <v>85</v>
      </c>
      <c r="L1341" t="s">
        <v>86</v>
      </c>
      <c r="M1341" t="s">
        <v>87</v>
      </c>
      <c r="N1341">
        <v>2</v>
      </c>
      <c r="O1341" s="1">
        <v>44515.400914351849</v>
      </c>
      <c r="P1341" s="1">
        <v>44515.452337962961</v>
      </c>
      <c r="Q1341">
        <v>3436</v>
      </c>
      <c r="R1341">
        <v>1007</v>
      </c>
      <c r="S1341" t="b">
        <v>0</v>
      </c>
      <c r="T1341" t="s">
        <v>88</v>
      </c>
      <c r="U1341" t="b">
        <v>0</v>
      </c>
      <c r="V1341" t="s">
        <v>388</v>
      </c>
      <c r="W1341" s="1">
        <v>44515.405798611115</v>
      </c>
      <c r="X1341">
        <v>197</v>
      </c>
      <c r="Y1341">
        <v>144</v>
      </c>
      <c r="Z1341">
        <v>0</v>
      </c>
      <c r="AA1341">
        <v>144</v>
      </c>
      <c r="AB1341">
        <v>0</v>
      </c>
      <c r="AC1341">
        <v>6</v>
      </c>
      <c r="AD1341">
        <v>20</v>
      </c>
      <c r="AE1341">
        <v>0</v>
      </c>
      <c r="AF1341">
        <v>0</v>
      </c>
      <c r="AG1341">
        <v>0</v>
      </c>
      <c r="AH1341" t="s">
        <v>106</v>
      </c>
      <c r="AI1341" s="1">
        <v>44515.452337962961</v>
      </c>
      <c r="AJ1341">
        <v>810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20</v>
      </c>
      <c r="AQ1341">
        <v>0</v>
      </c>
      <c r="AR1341">
        <v>0</v>
      </c>
      <c r="AS1341">
        <v>0</v>
      </c>
      <c r="AT1341" t="s">
        <v>88</v>
      </c>
      <c r="AU1341" t="s">
        <v>88</v>
      </c>
      <c r="AV1341" t="s">
        <v>88</v>
      </c>
      <c r="AW1341" t="s">
        <v>88</v>
      </c>
      <c r="AX1341" t="s">
        <v>88</v>
      </c>
      <c r="AY1341" t="s">
        <v>88</v>
      </c>
      <c r="AZ1341" t="s">
        <v>88</v>
      </c>
      <c r="BA1341" t="s">
        <v>88</v>
      </c>
      <c r="BB1341" t="s">
        <v>88</v>
      </c>
      <c r="BC1341" t="s">
        <v>88</v>
      </c>
      <c r="BD1341" t="s">
        <v>88</v>
      </c>
      <c r="BE1341" t="s">
        <v>88</v>
      </c>
    </row>
    <row r="1342" spans="1:57">
      <c r="A1342" t="s">
        <v>2851</v>
      </c>
      <c r="B1342" t="s">
        <v>80</v>
      </c>
      <c r="C1342" t="s">
        <v>2847</v>
      </c>
      <c r="D1342" t="s">
        <v>82</v>
      </c>
      <c r="E1342" s="2" t="str">
        <f>HYPERLINK("capsilon://?command=openfolder&amp;siteaddress=FAM.docvelocity-na8.net&amp;folderid=FX34EF7516-4825-96D2-ED5E-237096F4680C","FX21116426")</f>
        <v>FX21116426</v>
      </c>
      <c r="F1342" t="s">
        <v>19</v>
      </c>
      <c r="G1342" t="s">
        <v>19</v>
      </c>
      <c r="H1342" t="s">
        <v>83</v>
      </c>
      <c r="I1342" t="s">
        <v>2852</v>
      </c>
      <c r="J1342">
        <v>28</v>
      </c>
      <c r="K1342" t="s">
        <v>85</v>
      </c>
      <c r="L1342" t="s">
        <v>86</v>
      </c>
      <c r="M1342" t="s">
        <v>87</v>
      </c>
      <c r="N1342">
        <v>2</v>
      </c>
      <c r="O1342" s="1">
        <v>44515.400983796295</v>
      </c>
      <c r="P1342" s="1">
        <v>44515.454895833333</v>
      </c>
      <c r="Q1342">
        <v>4344</v>
      </c>
      <c r="R1342">
        <v>314</v>
      </c>
      <c r="S1342" t="b">
        <v>0</v>
      </c>
      <c r="T1342" t="s">
        <v>88</v>
      </c>
      <c r="U1342" t="b">
        <v>0</v>
      </c>
      <c r="V1342" t="s">
        <v>388</v>
      </c>
      <c r="W1342" s="1">
        <v>44515.406736111108</v>
      </c>
      <c r="X1342">
        <v>80</v>
      </c>
      <c r="Y1342">
        <v>21</v>
      </c>
      <c r="Z1342">
        <v>0</v>
      </c>
      <c r="AA1342">
        <v>21</v>
      </c>
      <c r="AB1342">
        <v>0</v>
      </c>
      <c r="AC1342">
        <v>0</v>
      </c>
      <c r="AD1342">
        <v>7</v>
      </c>
      <c r="AE1342">
        <v>0</v>
      </c>
      <c r="AF1342">
        <v>0</v>
      </c>
      <c r="AG1342">
        <v>0</v>
      </c>
      <c r="AH1342" t="s">
        <v>106</v>
      </c>
      <c r="AI1342" s="1">
        <v>44515.454895833333</v>
      </c>
      <c r="AJ1342">
        <v>220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7</v>
      </c>
      <c r="AQ1342">
        <v>0</v>
      </c>
      <c r="AR1342">
        <v>0</v>
      </c>
      <c r="AS1342">
        <v>0</v>
      </c>
      <c r="AT1342" t="s">
        <v>88</v>
      </c>
      <c r="AU1342" t="s">
        <v>88</v>
      </c>
      <c r="AV1342" t="s">
        <v>88</v>
      </c>
      <c r="AW1342" t="s">
        <v>88</v>
      </c>
      <c r="AX1342" t="s">
        <v>88</v>
      </c>
      <c r="AY1342" t="s">
        <v>88</v>
      </c>
      <c r="AZ1342" t="s">
        <v>88</v>
      </c>
      <c r="BA1342" t="s">
        <v>88</v>
      </c>
      <c r="BB1342" t="s">
        <v>88</v>
      </c>
      <c r="BC1342" t="s">
        <v>88</v>
      </c>
      <c r="BD1342" t="s">
        <v>88</v>
      </c>
      <c r="BE1342" t="s">
        <v>88</v>
      </c>
    </row>
    <row r="1343" spans="1:57">
      <c r="A1343" t="s">
        <v>2853</v>
      </c>
      <c r="B1343" t="s">
        <v>80</v>
      </c>
      <c r="C1343" t="s">
        <v>2854</v>
      </c>
      <c r="D1343" t="s">
        <v>82</v>
      </c>
      <c r="E1343" s="2" t="str">
        <f>HYPERLINK("capsilon://?command=openfolder&amp;siteaddress=FAM.docvelocity-na8.net&amp;folderid=FXBF94BB7A-7139-B6F7-E487-C5855F12CEFB","FX21116443")</f>
        <v>FX21116443</v>
      </c>
      <c r="F1343" t="s">
        <v>19</v>
      </c>
      <c r="G1343" t="s">
        <v>19</v>
      </c>
      <c r="H1343" t="s">
        <v>83</v>
      </c>
      <c r="I1343" t="s">
        <v>2855</v>
      </c>
      <c r="J1343">
        <v>140</v>
      </c>
      <c r="K1343" t="s">
        <v>85</v>
      </c>
      <c r="L1343" t="s">
        <v>86</v>
      </c>
      <c r="M1343" t="s">
        <v>87</v>
      </c>
      <c r="N1343">
        <v>1</v>
      </c>
      <c r="O1343" s="1">
        <v>44515.451770833337</v>
      </c>
      <c r="P1343" s="1">
        <v>44515.455636574072</v>
      </c>
      <c r="Q1343">
        <v>69</v>
      </c>
      <c r="R1343">
        <v>265</v>
      </c>
      <c r="S1343" t="b">
        <v>0</v>
      </c>
      <c r="T1343" t="s">
        <v>88</v>
      </c>
      <c r="U1343" t="b">
        <v>0</v>
      </c>
      <c r="V1343" t="s">
        <v>1964</v>
      </c>
      <c r="W1343" s="1">
        <v>44515.455636574072</v>
      </c>
      <c r="X1343">
        <v>265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140</v>
      </c>
      <c r="AE1343">
        <v>135</v>
      </c>
      <c r="AF1343">
        <v>0</v>
      </c>
      <c r="AG1343">
        <v>4</v>
      </c>
      <c r="AH1343" t="s">
        <v>88</v>
      </c>
      <c r="AI1343" t="s">
        <v>88</v>
      </c>
      <c r="AJ1343" t="s">
        <v>88</v>
      </c>
      <c r="AK1343" t="s">
        <v>88</v>
      </c>
      <c r="AL1343" t="s">
        <v>88</v>
      </c>
      <c r="AM1343" t="s">
        <v>88</v>
      </c>
      <c r="AN1343" t="s">
        <v>88</v>
      </c>
      <c r="AO1343" t="s">
        <v>88</v>
      </c>
      <c r="AP1343" t="s">
        <v>88</v>
      </c>
      <c r="AQ1343" t="s">
        <v>88</v>
      </c>
      <c r="AR1343" t="s">
        <v>88</v>
      </c>
      <c r="AS1343" t="s">
        <v>88</v>
      </c>
      <c r="AT1343" t="s">
        <v>88</v>
      </c>
      <c r="AU1343" t="s">
        <v>88</v>
      </c>
      <c r="AV1343" t="s">
        <v>88</v>
      </c>
      <c r="AW1343" t="s">
        <v>88</v>
      </c>
      <c r="AX1343" t="s">
        <v>88</v>
      </c>
      <c r="AY1343" t="s">
        <v>88</v>
      </c>
      <c r="AZ1343" t="s">
        <v>88</v>
      </c>
      <c r="BA1343" t="s">
        <v>88</v>
      </c>
      <c r="BB1343" t="s">
        <v>88</v>
      </c>
      <c r="BC1343" t="s">
        <v>88</v>
      </c>
      <c r="BD1343" t="s">
        <v>88</v>
      </c>
      <c r="BE1343" t="s">
        <v>88</v>
      </c>
    </row>
    <row r="1344" spans="1:57">
      <c r="A1344" t="s">
        <v>2856</v>
      </c>
      <c r="B1344" t="s">
        <v>80</v>
      </c>
      <c r="C1344" t="s">
        <v>2854</v>
      </c>
      <c r="D1344" t="s">
        <v>82</v>
      </c>
      <c r="E1344" s="2" t="str">
        <f>HYPERLINK("capsilon://?command=openfolder&amp;siteaddress=FAM.docvelocity-na8.net&amp;folderid=FXBF94BB7A-7139-B6F7-E487-C5855F12CEFB","FX21116443")</f>
        <v>FX21116443</v>
      </c>
      <c r="F1344" t="s">
        <v>19</v>
      </c>
      <c r="G1344" t="s">
        <v>19</v>
      </c>
      <c r="H1344" t="s">
        <v>83</v>
      </c>
      <c r="I1344" t="s">
        <v>2857</v>
      </c>
      <c r="J1344">
        <v>170</v>
      </c>
      <c r="K1344" t="s">
        <v>85</v>
      </c>
      <c r="L1344" t="s">
        <v>86</v>
      </c>
      <c r="M1344" t="s">
        <v>87</v>
      </c>
      <c r="N1344">
        <v>1</v>
      </c>
      <c r="O1344" s="1">
        <v>44515.452048611114</v>
      </c>
      <c r="P1344" s="1">
        <v>44515.458611111113</v>
      </c>
      <c r="Q1344">
        <v>274</v>
      </c>
      <c r="R1344">
        <v>293</v>
      </c>
      <c r="S1344" t="b">
        <v>0</v>
      </c>
      <c r="T1344" t="s">
        <v>88</v>
      </c>
      <c r="U1344" t="b">
        <v>0</v>
      </c>
      <c r="V1344" t="s">
        <v>1964</v>
      </c>
      <c r="W1344" s="1">
        <v>44515.458611111113</v>
      </c>
      <c r="X1344">
        <v>257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170</v>
      </c>
      <c r="AE1344">
        <v>165</v>
      </c>
      <c r="AF1344">
        <v>0</v>
      </c>
      <c r="AG1344">
        <v>4</v>
      </c>
      <c r="AH1344" t="s">
        <v>88</v>
      </c>
      <c r="AI1344" t="s">
        <v>88</v>
      </c>
      <c r="AJ1344" t="s">
        <v>88</v>
      </c>
      <c r="AK1344" t="s">
        <v>88</v>
      </c>
      <c r="AL1344" t="s">
        <v>88</v>
      </c>
      <c r="AM1344" t="s">
        <v>88</v>
      </c>
      <c r="AN1344" t="s">
        <v>88</v>
      </c>
      <c r="AO1344" t="s">
        <v>88</v>
      </c>
      <c r="AP1344" t="s">
        <v>88</v>
      </c>
      <c r="AQ1344" t="s">
        <v>88</v>
      </c>
      <c r="AR1344" t="s">
        <v>88</v>
      </c>
      <c r="AS1344" t="s">
        <v>88</v>
      </c>
      <c r="AT1344" t="s">
        <v>88</v>
      </c>
      <c r="AU1344" t="s">
        <v>88</v>
      </c>
      <c r="AV1344" t="s">
        <v>88</v>
      </c>
      <c r="AW1344" t="s">
        <v>88</v>
      </c>
      <c r="AX1344" t="s">
        <v>88</v>
      </c>
      <c r="AY1344" t="s">
        <v>88</v>
      </c>
      <c r="AZ1344" t="s">
        <v>88</v>
      </c>
      <c r="BA1344" t="s">
        <v>88</v>
      </c>
      <c r="BB1344" t="s">
        <v>88</v>
      </c>
      <c r="BC1344" t="s">
        <v>88</v>
      </c>
      <c r="BD1344" t="s">
        <v>88</v>
      </c>
      <c r="BE1344" t="s">
        <v>88</v>
      </c>
    </row>
    <row r="1345" spans="1:57">
      <c r="A1345" t="s">
        <v>2858</v>
      </c>
      <c r="B1345" t="s">
        <v>80</v>
      </c>
      <c r="C1345" t="s">
        <v>2854</v>
      </c>
      <c r="D1345" t="s">
        <v>82</v>
      </c>
      <c r="E1345" s="2" t="str">
        <f>HYPERLINK("capsilon://?command=openfolder&amp;siteaddress=FAM.docvelocity-na8.net&amp;folderid=FXBF94BB7A-7139-B6F7-E487-C5855F12CEFB","FX21116443")</f>
        <v>FX21116443</v>
      </c>
      <c r="F1345" t="s">
        <v>19</v>
      </c>
      <c r="G1345" t="s">
        <v>19</v>
      </c>
      <c r="H1345" t="s">
        <v>83</v>
      </c>
      <c r="I1345" t="s">
        <v>2859</v>
      </c>
      <c r="J1345">
        <v>28</v>
      </c>
      <c r="K1345" t="s">
        <v>85</v>
      </c>
      <c r="L1345" t="s">
        <v>86</v>
      </c>
      <c r="M1345" t="s">
        <v>87</v>
      </c>
      <c r="N1345">
        <v>2</v>
      </c>
      <c r="O1345" s="1">
        <v>44515.452268518522</v>
      </c>
      <c r="P1345" s="1">
        <v>44515.501504629632</v>
      </c>
      <c r="Q1345">
        <v>3850</v>
      </c>
      <c r="R1345">
        <v>404</v>
      </c>
      <c r="S1345" t="b">
        <v>0</v>
      </c>
      <c r="T1345" t="s">
        <v>88</v>
      </c>
      <c r="U1345" t="b">
        <v>0</v>
      </c>
      <c r="V1345" t="s">
        <v>186</v>
      </c>
      <c r="W1345" s="1">
        <v>44515.456354166665</v>
      </c>
      <c r="X1345">
        <v>212</v>
      </c>
      <c r="Y1345">
        <v>21</v>
      </c>
      <c r="Z1345">
        <v>0</v>
      </c>
      <c r="AA1345">
        <v>21</v>
      </c>
      <c r="AB1345">
        <v>0</v>
      </c>
      <c r="AC1345">
        <v>9</v>
      </c>
      <c r="AD1345">
        <v>7</v>
      </c>
      <c r="AE1345">
        <v>0</v>
      </c>
      <c r="AF1345">
        <v>0</v>
      </c>
      <c r="AG1345">
        <v>0</v>
      </c>
      <c r="AH1345" t="s">
        <v>606</v>
      </c>
      <c r="AI1345" s="1">
        <v>44515.501504629632</v>
      </c>
      <c r="AJ1345">
        <v>192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7</v>
      </c>
      <c r="AQ1345">
        <v>0</v>
      </c>
      <c r="AR1345">
        <v>0</v>
      </c>
      <c r="AS1345">
        <v>0</v>
      </c>
      <c r="AT1345" t="s">
        <v>88</v>
      </c>
      <c r="AU1345" t="s">
        <v>88</v>
      </c>
      <c r="AV1345" t="s">
        <v>88</v>
      </c>
      <c r="AW1345" t="s">
        <v>88</v>
      </c>
      <c r="AX1345" t="s">
        <v>88</v>
      </c>
      <c r="AY1345" t="s">
        <v>88</v>
      </c>
      <c r="AZ1345" t="s">
        <v>88</v>
      </c>
      <c r="BA1345" t="s">
        <v>88</v>
      </c>
      <c r="BB1345" t="s">
        <v>88</v>
      </c>
      <c r="BC1345" t="s">
        <v>88</v>
      </c>
      <c r="BD1345" t="s">
        <v>88</v>
      </c>
      <c r="BE1345" t="s">
        <v>88</v>
      </c>
    </row>
    <row r="1346" spans="1:57">
      <c r="A1346" t="s">
        <v>2860</v>
      </c>
      <c r="B1346" t="s">
        <v>80</v>
      </c>
      <c r="C1346" t="s">
        <v>2854</v>
      </c>
      <c r="D1346" t="s">
        <v>82</v>
      </c>
      <c r="E1346" s="2" t="str">
        <f>HYPERLINK("capsilon://?command=openfolder&amp;siteaddress=FAM.docvelocity-na8.net&amp;folderid=FXBF94BB7A-7139-B6F7-E487-C5855F12CEFB","FX21116443")</f>
        <v>FX21116443</v>
      </c>
      <c r="F1346" t="s">
        <v>19</v>
      </c>
      <c r="G1346" t="s">
        <v>19</v>
      </c>
      <c r="H1346" t="s">
        <v>83</v>
      </c>
      <c r="I1346" t="s">
        <v>2861</v>
      </c>
      <c r="J1346">
        <v>28</v>
      </c>
      <c r="K1346" t="s">
        <v>85</v>
      </c>
      <c r="L1346" t="s">
        <v>86</v>
      </c>
      <c r="M1346" t="s">
        <v>87</v>
      </c>
      <c r="N1346">
        <v>1</v>
      </c>
      <c r="O1346" s="1">
        <v>44515.452384259261</v>
      </c>
      <c r="P1346" s="1">
        <v>44515.463321759256</v>
      </c>
      <c r="Q1346">
        <v>604</v>
      </c>
      <c r="R1346">
        <v>341</v>
      </c>
      <c r="S1346" t="b">
        <v>0</v>
      </c>
      <c r="T1346" t="s">
        <v>88</v>
      </c>
      <c r="U1346" t="b">
        <v>0</v>
      </c>
      <c r="V1346" t="s">
        <v>1964</v>
      </c>
      <c r="W1346" s="1">
        <v>44515.463321759256</v>
      </c>
      <c r="X1346">
        <v>243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28</v>
      </c>
      <c r="AE1346">
        <v>21</v>
      </c>
      <c r="AF1346">
        <v>0</v>
      </c>
      <c r="AG1346">
        <v>2</v>
      </c>
      <c r="AH1346" t="s">
        <v>88</v>
      </c>
      <c r="AI1346" t="s">
        <v>88</v>
      </c>
      <c r="AJ1346" t="s">
        <v>88</v>
      </c>
      <c r="AK1346" t="s">
        <v>88</v>
      </c>
      <c r="AL1346" t="s">
        <v>88</v>
      </c>
      <c r="AM1346" t="s">
        <v>88</v>
      </c>
      <c r="AN1346" t="s">
        <v>88</v>
      </c>
      <c r="AO1346" t="s">
        <v>88</v>
      </c>
      <c r="AP1346" t="s">
        <v>88</v>
      </c>
      <c r="AQ1346" t="s">
        <v>88</v>
      </c>
      <c r="AR1346" t="s">
        <v>88</v>
      </c>
      <c r="AS1346" t="s">
        <v>88</v>
      </c>
      <c r="AT1346" t="s">
        <v>88</v>
      </c>
      <c r="AU1346" t="s">
        <v>88</v>
      </c>
      <c r="AV1346" t="s">
        <v>88</v>
      </c>
      <c r="AW1346" t="s">
        <v>88</v>
      </c>
      <c r="AX1346" t="s">
        <v>88</v>
      </c>
      <c r="AY1346" t="s">
        <v>88</v>
      </c>
      <c r="AZ1346" t="s">
        <v>88</v>
      </c>
      <c r="BA1346" t="s">
        <v>88</v>
      </c>
      <c r="BB1346" t="s">
        <v>88</v>
      </c>
      <c r="BC1346" t="s">
        <v>88</v>
      </c>
      <c r="BD1346" t="s">
        <v>88</v>
      </c>
      <c r="BE1346" t="s">
        <v>88</v>
      </c>
    </row>
    <row r="1347" spans="1:57">
      <c r="A1347" t="s">
        <v>2862</v>
      </c>
      <c r="B1347" t="s">
        <v>80</v>
      </c>
      <c r="C1347" t="s">
        <v>2854</v>
      </c>
      <c r="D1347" t="s">
        <v>82</v>
      </c>
      <c r="E1347" s="2" t="str">
        <f>HYPERLINK("capsilon://?command=openfolder&amp;siteaddress=FAM.docvelocity-na8.net&amp;folderid=FXBF94BB7A-7139-B6F7-E487-C5855F12CEFB","FX21116443")</f>
        <v>FX21116443</v>
      </c>
      <c r="F1347" t="s">
        <v>19</v>
      </c>
      <c r="G1347" t="s">
        <v>19</v>
      </c>
      <c r="H1347" t="s">
        <v>83</v>
      </c>
      <c r="I1347" t="s">
        <v>2863</v>
      </c>
      <c r="J1347">
        <v>28</v>
      </c>
      <c r="K1347" t="s">
        <v>85</v>
      </c>
      <c r="L1347" t="s">
        <v>86</v>
      </c>
      <c r="M1347" t="s">
        <v>87</v>
      </c>
      <c r="N1347">
        <v>2</v>
      </c>
      <c r="O1347" s="1">
        <v>44515.452731481484</v>
      </c>
      <c r="P1347" s="1">
        <v>44515.503275462965</v>
      </c>
      <c r="Q1347">
        <v>3708</v>
      </c>
      <c r="R1347">
        <v>659</v>
      </c>
      <c r="S1347" t="b">
        <v>0</v>
      </c>
      <c r="T1347" t="s">
        <v>88</v>
      </c>
      <c r="U1347" t="b">
        <v>0</v>
      </c>
      <c r="V1347" t="s">
        <v>388</v>
      </c>
      <c r="W1347" s="1">
        <v>44515.474780092591</v>
      </c>
      <c r="X1347">
        <v>347</v>
      </c>
      <c r="Y1347">
        <v>21</v>
      </c>
      <c r="Z1347">
        <v>0</v>
      </c>
      <c r="AA1347">
        <v>21</v>
      </c>
      <c r="AB1347">
        <v>0</v>
      </c>
      <c r="AC1347">
        <v>4</v>
      </c>
      <c r="AD1347">
        <v>7</v>
      </c>
      <c r="AE1347">
        <v>0</v>
      </c>
      <c r="AF1347">
        <v>0</v>
      </c>
      <c r="AG1347">
        <v>0</v>
      </c>
      <c r="AH1347" t="s">
        <v>118</v>
      </c>
      <c r="AI1347" s="1">
        <v>44515.503275462965</v>
      </c>
      <c r="AJ1347">
        <v>295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7</v>
      </c>
      <c r="AQ1347">
        <v>0</v>
      </c>
      <c r="AR1347">
        <v>0</v>
      </c>
      <c r="AS1347">
        <v>0</v>
      </c>
      <c r="AT1347" t="s">
        <v>88</v>
      </c>
      <c r="AU1347" t="s">
        <v>88</v>
      </c>
      <c r="AV1347" t="s">
        <v>88</v>
      </c>
      <c r="AW1347" t="s">
        <v>88</v>
      </c>
      <c r="AX1347" t="s">
        <v>88</v>
      </c>
      <c r="AY1347" t="s">
        <v>88</v>
      </c>
      <c r="AZ1347" t="s">
        <v>88</v>
      </c>
      <c r="BA1347" t="s">
        <v>88</v>
      </c>
      <c r="BB1347" t="s">
        <v>88</v>
      </c>
      <c r="BC1347" t="s">
        <v>88</v>
      </c>
      <c r="BD1347" t="s">
        <v>88</v>
      </c>
      <c r="BE1347" t="s">
        <v>88</v>
      </c>
    </row>
    <row r="1348" spans="1:57">
      <c r="A1348" t="s">
        <v>2864</v>
      </c>
      <c r="B1348" t="s">
        <v>80</v>
      </c>
      <c r="C1348" t="s">
        <v>2854</v>
      </c>
      <c r="D1348" t="s">
        <v>82</v>
      </c>
      <c r="E1348" s="2" t="str">
        <f>HYPERLINK("capsilon://?command=openfolder&amp;siteaddress=FAM.docvelocity-na8.net&amp;folderid=FXBF94BB7A-7139-B6F7-E487-C5855F12CEFB","FX21116443")</f>
        <v>FX21116443</v>
      </c>
      <c r="F1348" t="s">
        <v>19</v>
      </c>
      <c r="G1348" t="s">
        <v>19</v>
      </c>
      <c r="H1348" t="s">
        <v>83</v>
      </c>
      <c r="I1348" t="s">
        <v>2865</v>
      </c>
      <c r="J1348">
        <v>28</v>
      </c>
      <c r="K1348" t="s">
        <v>85</v>
      </c>
      <c r="L1348" t="s">
        <v>86</v>
      </c>
      <c r="M1348" t="s">
        <v>87</v>
      </c>
      <c r="N1348">
        <v>1</v>
      </c>
      <c r="O1348" s="1">
        <v>44515.452870370369</v>
      </c>
      <c r="P1348" s="1">
        <v>44515.465613425928</v>
      </c>
      <c r="Q1348">
        <v>921</v>
      </c>
      <c r="R1348">
        <v>180</v>
      </c>
      <c r="S1348" t="b">
        <v>0</v>
      </c>
      <c r="T1348" t="s">
        <v>88</v>
      </c>
      <c r="U1348" t="b">
        <v>0</v>
      </c>
      <c r="V1348" t="s">
        <v>1964</v>
      </c>
      <c r="W1348" s="1">
        <v>44515.465613425928</v>
      </c>
      <c r="X1348">
        <v>180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28</v>
      </c>
      <c r="AE1348">
        <v>21</v>
      </c>
      <c r="AF1348">
        <v>0</v>
      </c>
      <c r="AG1348">
        <v>2</v>
      </c>
      <c r="AH1348" t="s">
        <v>88</v>
      </c>
      <c r="AI1348" t="s">
        <v>88</v>
      </c>
      <c r="AJ1348" t="s">
        <v>88</v>
      </c>
      <c r="AK1348" t="s">
        <v>88</v>
      </c>
      <c r="AL1348" t="s">
        <v>88</v>
      </c>
      <c r="AM1348" t="s">
        <v>88</v>
      </c>
      <c r="AN1348" t="s">
        <v>88</v>
      </c>
      <c r="AO1348" t="s">
        <v>88</v>
      </c>
      <c r="AP1348" t="s">
        <v>88</v>
      </c>
      <c r="AQ1348" t="s">
        <v>88</v>
      </c>
      <c r="AR1348" t="s">
        <v>88</v>
      </c>
      <c r="AS1348" t="s">
        <v>88</v>
      </c>
      <c r="AT1348" t="s">
        <v>88</v>
      </c>
      <c r="AU1348" t="s">
        <v>88</v>
      </c>
      <c r="AV1348" t="s">
        <v>88</v>
      </c>
      <c r="AW1348" t="s">
        <v>88</v>
      </c>
      <c r="AX1348" t="s">
        <v>88</v>
      </c>
      <c r="AY1348" t="s">
        <v>88</v>
      </c>
      <c r="AZ1348" t="s">
        <v>88</v>
      </c>
      <c r="BA1348" t="s">
        <v>88</v>
      </c>
      <c r="BB1348" t="s">
        <v>88</v>
      </c>
      <c r="BC1348" t="s">
        <v>88</v>
      </c>
      <c r="BD1348" t="s">
        <v>88</v>
      </c>
      <c r="BE1348" t="s">
        <v>88</v>
      </c>
    </row>
    <row r="1349" spans="1:57">
      <c r="A1349" t="s">
        <v>2866</v>
      </c>
      <c r="B1349" t="s">
        <v>80</v>
      </c>
      <c r="C1349" t="s">
        <v>2867</v>
      </c>
      <c r="D1349" t="s">
        <v>82</v>
      </c>
      <c r="E1349" s="2" t="str">
        <f>HYPERLINK("capsilon://?command=openfolder&amp;siteaddress=FAM.docvelocity-na8.net&amp;folderid=FXD0864374-2324-97C4-1052-BB8811513BD2","FX21115876")</f>
        <v>FX21115876</v>
      </c>
      <c r="F1349" t="s">
        <v>19</v>
      </c>
      <c r="G1349" t="s">
        <v>19</v>
      </c>
      <c r="H1349" t="s">
        <v>83</v>
      </c>
      <c r="I1349" t="s">
        <v>2868</v>
      </c>
      <c r="J1349">
        <v>28</v>
      </c>
      <c r="K1349" t="s">
        <v>85</v>
      </c>
      <c r="L1349" t="s">
        <v>86</v>
      </c>
      <c r="M1349" t="s">
        <v>87</v>
      </c>
      <c r="N1349">
        <v>2</v>
      </c>
      <c r="O1349" s="1">
        <v>44515.454351851855</v>
      </c>
      <c r="P1349" s="1">
        <v>44515.505578703705</v>
      </c>
      <c r="Q1349">
        <v>3759</v>
      </c>
      <c r="R1349">
        <v>667</v>
      </c>
      <c r="S1349" t="b">
        <v>0</v>
      </c>
      <c r="T1349" t="s">
        <v>88</v>
      </c>
      <c r="U1349" t="b">
        <v>0</v>
      </c>
      <c r="V1349" t="s">
        <v>388</v>
      </c>
      <c r="W1349" s="1">
        <v>44515.476793981485</v>
      </c>
      <c r="X1349">
        <v>173</v>
      </c>
      <c r="Y1349">
        <v>21</v>
      </c>
      <c r="Z1349">
        <v>0</v>
      </c>
      <c r="AA1349">
        <v>21</v>
      </c>
      <c r="AB1349">
        <v>0</v>
      </c>
      <c r="AC1349">
        <v>0</v>
      </c>
      <c r="AD1349">
        <v>7</v>
      </c>
      <c r="AE1349">
        <v>0</v>
      </c>
      <c r="AF1349">
        <v>0</v>
      </c>
      <c r="AG1349">
        <v>0</v>
      </c>
      <c r="AH1349" t="s">
        <v>90</v>
      </c>
      <c r="AI1349" s="1">
        <v>44515.505578703705</v>
      </c>
      <c r="AJ1349">
        <v>494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7</v>
      </c>
      <c r="AQ1349">
        <v>0</v>
      </c>
      <c r="AR1349">
        <v>0</v>
      </c>
      <c r="AS1349">
        <v>0</v>
      </c>
      <c r="AT1349" t="s">
        <v>88</v>
      </c>
      <c r="AU1349" t="s">
        <v>88</v>
      </c>
      <c r="AV1349" t="s">
        <v>88</v>
      </c>
      <c r="AW1349" t="s">
        <v>88</v>
      </c>
      <c r="AX1349" t="s">
        <v>88</v>
      </c>
      <c r="AY1349" t="s">
        <v>88</v>
      </c>
      <c r="AZ1349" t="s">
        <v>88</v>
      </c>
      <c r="BA1349" t="s">
        <v>88</v>
      </c>
      <c r="BB1349" t="s">
        <v>88</v>
      </c>
      <c r="BC1349" t="s">
        <v>88</v>
      </c>
      <c r="BD1349" t="s">
        <v>88</v>
      </c>
      <c r="BE1349" t="s">
        <v>88</v>
      </c>
    </row>
    <row r="1350" spans="1:57">
      <c r="A1350" t="s">
        <v>2869</v>
      </c>
      <c r="B1350" t="s">
        <v>80</v>
      </c>
      <c r="C1350" t="s">
        <v>2867</v>
      </c>
      <c r="D1350" t="s">
        <v>82</v>
      </c>
      <c r="E1350" s="2" t="str">
        <f>HYPERLINK("capsilon://?command=openfolder&amp;siteaddress=FAM.docvelocity-na8.net&amp;folderid=FXD0864374-2324-97C4-1052-BB8811513BD2","FX21115876")</f>
        <v>FX21115876</v>
      </c>
      <c r="F1350" t="s">
        <v>19</v>
      </c>
      <c r="G1350" t="s">
        <v>19</v>
      </c>
      <c r="H1350" t="s">
        <v>83</v>
      </c>
      <c r="I1350" t="s">
        <v>2870</v>
      </c>
      <c r="J1350">
        <v>28</v>
      </c>
      <c r="K1350" t="s">
        <v>85</v>
      </c>
      <c r="L1350" t="s">
        <v>86</v>
      </c>
      <c r="M1350" t="s">
        <v>87</v>
      </c>
      <c r="N1350">
        <v>2</v>
      </c>
      <c r="O1350" s="1">
        <v>44515.455231481479</v>
      </c>
      <c r="P1350" s="1">
        <v>44515.50439814815</v>
      </c>
      <c r="Q1350">
        <v>4046</v>
      </c>
      <c r="R1350">
        <v>202</v>
      </c>
      <c r="S1350" t="b">
        <v>0</v>
      </c>
      <c r="T1350" t="s">
        <v>88</v>
      </c>
      <c r="U1350" t="b">
        <v>0</v>
      </c>
      <c r="V1350" t="s">
        <v>131</v>
      </c>
      <c r="W1350" s="1">
        <v>44515.477430555555</v>
      </c>
      <c r="X1350">
        <v>106</v>
      </c>
      <c r="Y1350">
        <v>21</v>
      </c>
      <c r="Z1350">
        <v>0</v>
      </c>
      <c r="AA1350">
        <v>21</v>
      </c>
      <c r="AB1350">
        <v>0</v>
      </c>
      <c r="AC1350">
        <v>0</v>
      </c>
      <c r="AD1350">
        <v>7</v>
      </c>
      <c r="AE1350">
        <v>0</v>
      </c>
      <c r="AF1350">
        <v>0</v>
      </c>
      <c r="AG1350">
        <v>0</v>
      </c>
      <c r="AH1350" t="s">
        <v>118</v>
      </c>
      <c r="AI1350" s="1">
        <v>44515.50439814815</v>
      </c>
      <c r="AJ1350">
        <v>96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7</v>
      </c>
      <c r="AQ1350">
        <v>0</v>
      </c>
      <c r="AR1350">
        <v>0</v>
      </c>
      <c r="AS1350">
        <v>0</v>
      </c>
      <c r="AT1350" t="s">
        <v>88</v>
      </c>
      <c r="AU1350" t="s">
        <v>88</v>
      </c>
      <c r="AV1350" t="s">
        <v>88</v>
      </c>
      <c r="AW1350" t="s">
        <v>88</v>
      </c>
      <c r="AX1350" t="s">
        <v>88</v>
      </c>
      <c r="AY1350" t="s">
        <v>88</v>
      </c>
      <c r="AZ1350" t="s">
        <v>88</v>
      </c>
      <c r="BA1350" t="s">
        <v>88</v>
      </c>
      <c r="BB1350" t="s">
        <v>88</v>
      </c>
      <c r="BC1350" t="s">
        <v>88</v>
      </c>
      <c r="BD1350" t="s">
        <v>88</v>
      </c>
      <c r="BE1350" t="s">
        <v>88</v>
      </c>
    </row>
    <row r="1351" spans="1:57">
      <c r="A1351" t="s">
        <v>2871</v>
      </c>
      <c r="B1351" t="s">
        <v>80</v>
      </c>
      <c r="C1351" t="s">
        <v>1271</v>
      </c>
      <c r="D1351" t="s">
        <v>82</v>
      </c>
      <c r="E1351" s="2" t="str">
        <f>HYPERLINK("capsilon://?command=openfolder&amp;siteaddress=FAM.docvelocity-na8.net&amp;folderid=FXA45A939C-AB8D-55EB-FC99-7BD2D8D535A1","FX21113708")</f>
        <v>FX21113708</v>
      </c>
      <c r="F1351" t="s">
        <v>19</v>
      </c>
      <c r="G1351" t="s">
        <v>19</v>
      </c>
      <c r="H1351" t="s">
        <v>83</v>
      </c>
      <c r="I1351" t="s">
        <v>2872</v>
      </c>
      <c r="J1351">
        <v>54</v>
      </c>
      <c r="K1351" t="s">
        <v>85</v>
      </c>
      <c r="L1351" t="s">
        <v>86</v>
      </c>
      <c r="M1351" t="s">
        <v>87</v>
      </c>
      <c r="N1351">
        <v>2</v>
      </c>
      <c r="O1351" s="1">
        <v>44515.455648148149</v>
      </c>
      <c r="P1351" s="1">
        <v>44515.506157407406</v>
      </c>
      <c r="Q1351">
        <v>3991</v>
      </c>
      <c r="R1351">
        <v>373</v>
      </c>
      <c r="S1351" t="b">
        <v>0</v>
      </c>
      <c r="T1351" t="s">
        <v>88</v>
      </c>
      <c r="U1351" t="b">
        <v>0</v>
      </c>
      <c r="V1351" t="s">
        <v>388</v>
      </c>
      <c r="W1351" s="1">
        <v>44515.479317129626</v>
      </c>
      <c r="X1351">
        <v>217</v>
      </c>
      <c r="Y1351">
        <v>44</v>
      </c>
      <c r="Z1351">
        <v>0</v>
      </c>
      <c r="AA1351">
        <v>44</v>
      </c>
      <c r="AB1351">
        <v>0</v>
      </c>
      <c r="AC1351">
        <v>6</v>
      </c>
      <c r="AD1351">
        <v>10</v>
      </c>
      <c r="AE1351">
        <v>0</v>
      </c>
      <c r="AF1351">
        <v>0</v>
      </c>
      <c r="AG1351">
        <v>0</v>
      </c>
      <c r="AH1351" t="s">
        <v>118</v>
      </c>
      <c r="AI1351" s="1">
        <v>44515.506157407406</v>
      </c>
      <c r="AJ1351">
        <v>151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10</v>
      </c>
      <c r="AQ1351">
        <v>0</v>
      </c>
      <c r="AR1351">
        <v>0</v>
      </c>
      <c r="AS1351">
        <v>0</v>
      </c>
      <c r="AT1351" t="s">
        <v>88</v>
      </c>
      <c r="AU1351" t="s">
        <v>88</v>
      </c>
      <c r="AV1351" t="s">
        <v>88</v>
      </c>
      <c r="AW1351" t="s">
        <v>88</v>
      </c>
      <c r="AX1351" t="s">
        <v>88</v>
      </c>
      <c r="AY1351" t="s">
        <v>88</v>
      </c>
      <c r="AZ1351" t="s">
        <v>88</v>
      </c>
      <c r="BA1351" t="s">
        <v>88</v>
      </c>
      <c r="BB1351" t="s">
        <v>88</v>
      </c>
      <c r="BC1351" t="s">
        <v>88</v>
      </c>
      <c r="BD1351" t="s">
        <v>88</v>
      </c>
      <c r="BE1351" t="s">
        <v>88</v>
      </c>
    </row>
    <row r="1352" spans="1:57">
      <c r="A1352" t="s">
        <v>2873</v>
      </c>
      <c r="B1352" t="s">
        <v>80</v>
      </c>
      <c r="C1352" t="s">
        <v>1271</v>
      </c>
      <c r="D1352" t="s">
        <v>82</v>
      </c>
      <c r="E1352" s="2" t="str">
        <f>HYPERLINK("capsilon://?command=openfolder&amp;siteaddress=FAM.docvelocity-na8.net&amp;folderid=FXA45A939C-AB8D-55EB-FC99-7BD2D8D535A1","FX21113708")</f>
        <v>FX21113708</v>
      </c>
      <c r="F1352" t="s">
        <v>19</v>
      </c>
      <c r="G1352" t="s">
        <v>19</v>
      </c>
      <c r="H1352" t="s">
        <v>83</v>
      </c>
      <c r="I1352" t="s">
        <v>2874</v>
      </c>
      <c r="J1352">
        <v>49</v>
      </c>
      <c r="K1352" t="s">
        <v>85</v>
      </c>
      <c r="L1352" t="s">
        <v>86</v>
      </c>
      <c r="M1352" t="s">
        <v>87</v>
      </c>
      <c r="N1352">
        <v>2</v>
      </c>
      <c r="O1352" s="1">
        <v>44515.45584490741</v>
      </c>
      <c r="P1352" s="1">
        <v>44515.5075</v>
      </c>
      <c r="Q1352">
        <v>4201</v>
      </c>
      <c r="R1352">
        <v>262</v>
      </c>
      <c r="S1352" t="b">
        <v>0</v>
      </c>
      <c r="T1352" t="s">
        <v>88</v>
      </c>
      <c r="U1352" t="b">
        <v>0</v>
      </c>
      <c r="V1352" t="s">
        <v>131</v>
      </c>
      <c r="W1352" s="1">
        <v>44515.478935185187</v>
      </c>
      <c r="X1352">
        <v>129</v>
      </c>
      <c r="Y1352">
        <v>44</v>
      </c>
      <c r="Z1352">
        <v>0</v>
      </c>
      <c r="AA1352">
        <v>44</v>
      </c>
      <c r="AB1352">
        <v>0</v>
      </c>
      <c r="AC1352">
        <v>3</v>
      </c>
      <c r="AD1352">
        <v>5</v>
      </c>
      <c r="AE1352">
        <v>0</v>
      </c>
      <c r="AF1352">
        <v>0</v>
      </c>
      <c r="AG1352">
        <v>0</v>
      </c>
      <c r="AH1352" t="s">
        <v>118</v>
      </c>
      <c r="AI1352" s="1">
        <v>44515.5075</v>
      </c>
      <c r="AJ1352">
        <v>116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5</v>
      </c>
      <c r="AQ1352">
        <v>0</v>
      </c>
      <c r="AR1352">
        <v>0</v>
      </c>
      <c r="AS1352">
        <v>0</v>
      </c>
      <c r="AT1352" t="s">
        <v>88</v>
      </c>
      <c r="AU1352" t="s">
        <v>88</v>
      </c>
      <c r="AV1352" t="s">
        <v>88</v>
      </c>
      <c r="AW1352" t="s">
        <v>88</v>
      </c>
      <c r="AX1352" t="s">
        <v>88</v>
      </c>
      <c r="AY1352" t="s">
        <v>88</v>
      </c>
      <c r="AZ1352" t="s">
        <v>88</v>
      </c>
      <c r="BA1352" t="s">
        <v>88</v>
      </c>
      <c r="BB1352" t="s">
        <v>88</v>
      </c>
      <c r="BC1352" t="s">
        <v>88</v>
      </c>
      <c r="BD1352" t="s">
        <v>88</v>
      </c>
      <c r="BE1352" t="s">
        <v>88</v>
      </c>
    </row>
    <row r="1353" spans="1:57">
      <c r="A1353" t="s">
        <v>2875</v>
      </c>
      <c r="B1353" t="s">
        <v>80</v>
      </c>
      <c r="C1353" t="s">
        <v>2854</v>
      </c>
      <c r="D1353" t="s">
        <v>82</v>
      </c>
      <c r="E1353" s="2" t="str">
        <f>HYPERLINK("capsilon://?command=openfolder&amp;siteaddress=FAM.docvelocity-na8.net&amp;folderid=FXBF94BB7A-7139-B6F7-E487-C5855F12CEFB","FX21116443")</f>
        <v>FX21116443</v>
      </c>
      <c r="F1353" t="s">
        <v>19</v>
      </c>
      <c r="G1353" t="s">
        <v>19</v>
      </c>
      <c r="H1353" t="s">
        <v>83</v>
      </c>
      <c r="I1353" t="s">
        <v>2855</v>
      </c>
      <c r="J1353">
        <v>212</v>
      </c>
      <c r="K1353" t="s">
        <v>85</v>
      </c>
      <c r="L1353" t="s">
        <v>86</v>
      </c>
      <c r="M1353" t="s">
        <v>87</v>
      </c>
      <c r="N1353">
        <v>2</v>
      </c>
      <c r="O1353" s="1">
        <v>44515.456331018519</v>
      </c>
      <c r="P1353" s="1">
        <v>44515.497557870367</v>
      </c>
      <c r="Q1353">
        <v>524</v>
      </c>
      <c r="R1353">
        <v>3038</v>
      </c>
      <c r="S1353" t="b">
        <v>0</v>
      </c>
      <c r="T1353" t="s">
        <v>88</v>
      </c>
      <c r="U1353" t="b">
        <v>1</v>
      </c>
      <c r="V1353" t="s">
        <v>186</v>
      </c>
      <c r="W1353" s="1">
        <v>44515.47755787037</v>
      </c>
      <c r="X1353">
        <v>1831</v>
      </c>
      <c r="Y1353">
        <v>183</v>
      </c>
      <c r="Z1353">
        <v>0</v>
      </c>
      <c r="AA1353">
        <v>183</v>
      </c>
      <c r="AB1353">
        <v>0</v>
      </c>
      <c r="AC1353">
        <v>107</v>
      </c>
      <c r="AD1353">
        <v>29</v>
      </c>
      <c r="AE1353">
        <v>0</v>
      </c>
      <c r="AF1353">
        <v>0</v>
      </c>
      <c r="AG1353">
        <v>0</v>
      </c>
      <c r="AH1353" t="s">
        <v>118</v>
      </c>
      <c r="AI1353" s="1">
        <v>44515.497557870367</v>
      </c>
      <c r="AJ1353">
        <v>1199</v>
      </c>
      <c r="AK1353">
        <v>1</v>
      </c>
      <c r="AL1353">
        <v>0</v>
      </c>
      <c r="AM1353">
        <v>1</v>
      </c>
      <c r="AN1353">
        <v>0</v>
      </c>
      <c r="AO1353">
        <v>1</v>
      </c>
      <c r="AP1353">
        <v>28</v>
      </c>
      <c r="AQ1353">
        <v>0</v>
      </c>
      <c r="AR1353">
        <v>0</v>
      </c>
      <c r="AS1353">
        <v>0</v>
      </c>
      <c r="AT1353" t="s">
        <v>88</v>
      </c>
      <c r="AU1353" t="s">
        <v>88</v>
      </c>
      <c r="AV1353" t="s">
        <v>88</v>
      </c>
      <c r="AW1353" t="s">
        <v>88</v>
      </c>
      <c r="AX1353" t="s">
        <v>88</v>
      </c>
      <c r="AY1353" t="s">
        <v>88</v>
      </c>
      <c r="AZ1353" t="s">
        <v>88</v>
      </c>
      <c r="BA1353" t="s">
        <v>88</v>
      </c>
      <c r="BB1353" t="s">
        <v>88</v>
      </c>
      <c r="BC1353" t="s">
        <v>88</v>
      </c>
      <c r="BD1353" t="s">
        <v>88</v>
      </c>
      <c r="BE1353" t="s">
        <v>88</v>
      </c>
    </row>
    <row r="1354" spans="1:57">
      <c r="A1354" t="s">
        <v>2876</v>
      </c>
      <c r="B1354" t="s">
        <v>80</v>
      </c>
      <c r="C1354" t="s">
        <v>2867</v>
      </c>
      <c r="D1354" t="s">
        <v>82</v>
      </c>
      <c r="E1354" s="2" t="str">
        <f>HYPERLINK("capsilon://?command=openfolder&amp;siteaddress=FAM.docvelocity-na8.net&amp;folderid=FXD0864374-2324-97C4-1052-BB8811513BD2","FX21115876")</f>
        <v>FX21115876</v>
      </c>
      <c r="F1354" t="s">
        <v>19</v>
      </c>
      <c r="G1354" t="s">
        <v>19</v>
      </c>
      <c r="H1354" t="s">
        <v>83</v>
      </c>
      <c r="I1354" t="s">
        <v>2877</v>
      </c>
      <c r="J1354">
        <v>190</v>
      </c>
      <c r="K1354" t="s">
        <v>85</v>
      </c>
      <c r="L1354" t="s">
        <v>86</v>
      </c>
      <c r="M1354" t="s">
        <v>87</v>
      </c>
      <c r="N1354">
        <v>1</v>
      </c>
      <c r="O1354" s="1">
        <v>44515.457037037035</v>
      </c>
      <c r="P1354" s="1">
        <v>44515.480219907404</v>
      </c>
      <c r="Q1354">
        <v>1775</v>
      </c>
      <c r="R1354">
        <v>228</v>
      </c>
      <c r="S1354" t="b">
        <v>0</v>
      </c>
      <c r="T1354" t="s">
        <v>88</v>
      </c>
      <c r="U1354" t="b">
        <v>0</v>
      </c>
      <c r="V1354" t="s">
        <v>1964</v>
      </c>
      <c r="W1354" s="1">
        <v>44515.480219907404</v>
      </c>
      <c r="X1354">
        <v>210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190</v>
      </c>
      <c r="AE1354">
        <v>185</v>
      </c>
      <c r="AF1354">
        <v>0</v>
      </c>
      <c r="AG1354">
        <v>2</v>
      </c>
      <c r="AH1354" t="s">
        <v>88</v>
      </c>
      <c r="AI1354" t="s">
        <v>88</v>
      </c>
      <c r="AJ1354" t="s">
        <v>88</v>
      </c>
      <c r="AK1354" t="s">
        <v>88</v>
      </c>
      <c r="AL1354" t="s">
        <v>88</v>
      </c>
      <c r="AM1354" t="s">
        <v>88</v>
      </c>
      <c r="AN1354" t="s">
        <v>88</v>
      </c>
      <c r="AO1354" t="s">
        <v>88</v>
      </c>
      <c r="AP1354" t="s">
        <v>88</v>
      </c>
      <c r="AQ1354" t="s">
        <v>88</v>
      </c>
      <c r="AR1354" t="s">
        <v>88</v>
      </c>
      <c r="AS1354" t="s">
        <v>88</v>
      </c>
      <c r="AT1354" t="s">
        <v>88</v>
      </c>
      <c r="AU1354" t="s">
        <v>88</v>
      </c>
      <c r="AV1354" t="s">
        <v>88</v>
      </c>
      <c r="AW1354" t="s">
        <v>88</v>
      </c>
      <c r="AX1354" t="s">
        <v>88</v>
      </c>
      <c r="AY1354" t="s">
        <v>88</v>
      </c>
      <c r="AZ1354" t="s">
        <v>88</v>
      </c>
      <c r="BA1354" t="s">
        <v>88</v>
      </c>
      <c r="BB1354" t="s">
        <v>88</v>
      </c>
      <c r="BC1354" t="s">
        <v>88</v>
      </c>
      <c r="BD1354" t="s">
        <v>88</v>
      </c>
      <c r="BE1354" t="s">
        <v>88</v>
      </c>
    </row>
    <row r="1355" spans="1:57">
      <c r="A1355" t="s">
        <v>2878</v>
      </c>
      <c r="B1355" t="s">
        <v>80</v>
      </c>
      <c r="C1355" t="s">
        <v>2854</v>
      </c>
      <c r="D1355" t="s">
        <v>82</v>
      </c>
      <c r="E1355" s="2" t="str">
        <f>HYPERLINK("capsilon://?command=openfolder&amp;siteaddress=FAM.docvelocity-na8.net&amp;folderid=FXBF94BB7A-7139-B6F7-E487-C5855F12CEFB","FX21116443")</f>
        <v>FX21116443</v>
      </c>
      <c r="F1355" t="s">
        <v>19</v>
      </c>
      <c r="G1355" t="s">
        <v>19</v>
      </c>
      <c r="H1355" t="s">
        <v>83</v>
      </c>
      <c r="I1355" t="s">
        <v>2857</v>
      </c>
      <c r="J1355">
        <v>242</v>
      </c>
      <c r="K1355" t="s">
        <v>85</v>
      </c>
      <c r="L1355" t="s">
        <v>86</v>
      </c>
      <c r="M1355" t="s">
        <v>87</v>
      </c>
      <c r="N1355">
        <v>2</v>
      </c>
      <c r="O1355" s="1">
        <v>44515.459351851852</v>
      </c>
      <c r="P1355" s="1">
        <v>44515.493321759262</v>
      </c>
      <c r="Q1355">
        <v>1320</v>
      </c>
      <c r="R1355">
        <v>1615</v>
      </c>
      <c r="S1355" t="b">
        <v>0</v>
      </c>
      <c r="T1355" t="s">
        <v>88</v>
      </c>
      <c r="U1355" t="b">
        <v>1</v>
      </c>
      <c r="V1355" t="s">
        <v>131</v>
      </c>
      <c r="W1355" s="1">
        <v>44515.47619212963</v>
      </c>
      <c r="X1355">
        <v>769</v>
      </c>
      <c r="Y1355">
        <v>210</v>
      </c>
      <c r="Z1355">
        <v>0</v>
      </c>
      <c r="AA1355">
        <v>210</v>
      </c>
      <c r="AB1355">
        <v>0</v>
      </c>
      <c r="AC1355">
        <v>44</v>
      </c>
      <c r="AD1355">
        <v>32</v>
      </c>
      <c r="AE1355">
        <v>0</v>
      </c>
      <c r="AF1355">
        <v>0</v>
      </c>
      <c r="AG1355">
        <v>0</v>
      </c>
      <c r="AH1355" t="s">
        <v>606</v>
      </c>
      <c r="AI1355" s="1">
        <v>44515.493321759262</v>
      </c>
      <c r="AJ1355">
        <v>800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32</v>
      </c>
      <c r="AQ1355">
        <v>0</v>
      </c>
      <c r="AR1355">
        <v>0</v>
      </c>
      <c r="AS1355">
        <v>0</v>
      </c>
      <c r="AT1355" t="s">
        <v>88</v>
      </c>
      <c r="AU1355" t="s">
        <v>88</v>
      </c>
      <c r="AV1355" t="s">
        <v>88</v>
      </c>
      <c r="AW1355" t="s">
        <v>88</v>
      </c>
      <c r="AX1355" t="s">
        <v>88</v>
      </c>
      <c r="AY1355" t="s">
        <v>88</v>
      </c>
      <c r="AZ1355" t="s">
        <v>88</v>
      </c>
      <c r="BA1355" t="s">
        <v>88</v>
      </c>
      <c r="BB1355" t="s">
        <v>88</v>
      </c>
      <c r="BC1355" t="s">
        <v>88</v>
      </c>
      <c r="BD1355" t="s">
        <v>88</v>
      </c>
      <c r="BE1355" t="s">
        <v>88</v>
      </c>
    </row>
    <row r="1356" spans="1:57">
      <c r="A1356" t="s">
        <v>2879</v>
      </c>
      <c r="B1356" t="s">
        <v>80</v>
      </c>
      <c r="C1356" t="s">
        <v>2880</v>
      </c>
      <c r="D1356" t="s">
        <v>82</v>
      </c>
      <c r="E1356" s="2" t="str">
        <f>HYPERLINK("capsilon://?command=openfolder&amp;siteaddress=FAM.docvelocity-na8.net&amp;folderid=FX027E2C62-9DFA-2061-2F8F-EE33619E4FCA","FX21111980")</f>
        <v>FX21111980</v>
      </c>
      <c r="F1356" t="s">
        <v>19</v>
      </c>
      <c r="G1356" t="s">
        <v>19</v>
      </c>
      <c r="H1356" t="s">
        <v>83</v>
      </c>
      <c r="I1356" t="s">
        <v>2881</v>
      </c>
      <c r="J1356">
        <v>323</v>
      </c>
      <c r="K1356" t="s">
        <v>85</v>
      </c>
      <c r="L1356" t="s">
        <v>86</v>
      </c>
      <c r="M1356" t="s">
        <v>87</v>
      </c>
      <c r="N1356">
        <v>1</v>
      </c>
      <c r="O1356" s="1">
        <v>44515.462627314817</v>
      </c>
      <c r="P1356" s="1">
        <v>44515.573310185187</v>
      </c>
      <c r="Q1356">
        <v>8763</v>
      </c>
      <c r="R1356">
        <v>800</v>
      </c>
      <c r="S1356" t="b">
        <v>0</v>
      </c>
      <c r="T1356" t="s">
        <v>88</v>
      </c>
      <c r="U1356" t="b">
        <v>0</v>
      </c>
      <c r="V1356" t="s">
        <v>94</v>
      </c>
      <c r="W1356" s="1">
        <v>44515.573310185187</v>
      </c>
      <c r="X1356">
        <v>258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323</v>
      </c>
      <c r="AE1356">
        <v>299</v>
      </c>
      <c r="AF1356">
        <v>0</v>
      </c>
      <c r="AG1356">
        <v>5</v>
      </c>
      <c r="AH1356" t="s">
        <v>88</v>
      </c>
      <c r="AI1356" t="s">
        <v>88</v>
      </c>
      <c r="AJ1356" t="s">
        <v>88</v>
      </c>
      <c r="AK1356" t="s">
        <v>88</v>
      </c>
      <c r="AL1356" t="s">
        <v>88</v>
      </c>
      <c r="AM1356" t="s">
        <v>88</v>
      </c>
      <c r="AN1356" t="s">
        <v>88</v>
      </c>
      <c r="AO1356" t="s">
        <v>88</v>
      </c>
      <c r="AP1356" t="s">
        <v>88</v>
      </c>
      <c r="AQ1356" t="s">
        <v>88</v>
      </c>
      <c r="AR1356" t="s">
        <v>88</v>
      </c>
      <c r="AS1356" t="s">
        <v>88</v>
      </c>
      <c r="AT1356" t="s">
        <v>88</v>
      </c>
      <c r="AU1356" t="s">
        <v>88</v>
      </c>
      <c r="AV1356" t="s">
        <v>88</v>
      </c>
      <c r="AW1356" t="s">
        <v>88</v>
      </c>
      <c r="AX1356" t="s">
        <v>88</v>
      </c>
      <c r="AY1356" t="s">
        <v>88</v>
      </c>
      <c r="AZ1356" t="s">
        <v>88</v>
      </c>
      <c r="BA1356" t="s">
        <v>88</v>
      </c>
      <c r="BB1356" t="s">
        <v>88</v>
      </c>
      <c r="BC1356" t="s">
        <v>88</v>
      </c>
      <c r="BD1356" t="s">
        <v>88</v>
      </c>
      <c r="BE1356" t="s">
        <v>88</v>
      </c>
    </row>
    <row r="1357" spans="1:57">
      <c r="A1357" t="s">
        <v>2882</v>
      </c>
      <c r="B1357" t="s">
        <v>80</v>
      </c>
      <c r="C1357" t="s">
        <v>2854</v>
      </c>
      <c r="D1357" t="s">
        <v>82</v>
      </c>
      <c r="E1357" s="2" t="str">
        <f>HYPERLINK("capsilon://?command=openfolder&amp;siteaddress=FAM.docvelocity-na8.net&amp;folderid=FXBF94BB7A-7139-B6F7-E487-C5855F12CEFB","FX21116443")</f>
        <v>FX21116443</v>
      </c>
      <c r="F1357" t="s">
        <v>19</v>
      </c>
      <c r="G1357" t="s">
        <v>19</v>
      </c>
      <c r="H1357" t="s">
        <v>83</v>
      </c>
      <c r="I1357" t="s">
        <v>2861</v>
      </c>
      <c r="J1357">
        <v>56</v>
      </c>
      <c r="K1357" t="s">
        <v>85</v>
      </c>
      <c r="L1357" t="s">
        <v>86</v>
      </c>
      <c r="M1357" t="s">
        <v>87</v>
      </c>
      <c r="N1357">
        <v>2</v>
      </c>
      <c r="O1357" s="1">
        <v>44515.464155092595</v>
      </c>
      <c r="P1357" s="1">
        <v>44515.49927083333</v>
      </c>
      <c r="Q1357">
        <v>2072</v>
      </c>
      <c r="R1357">
        <v>962</v>
      </c>
      <c r="S1357" t="b">
        <v>0</v>
      </c>
      <c r="T1357" t="s">
        <v>88</v>
      </c>
      <c r="U1357" t="b">
        <v>1</v>
      </c>
      <c r="V1357" t="s">
        <v>1964</v>
      </c>
      <c r="W1357" s="1">
        <v>44515.470254629632</v>
      </c>
      <c r="X1357">
        <v>400</v>
      </c>
      <c r="Y1357">
        <v>42</v>
      </c>
      <c r="Z1357">
        <v>0</v>
      </c>
      <c r="AA1357">
        <v>42</v>
      </c>
      <c r="AB1357">
        <v>0</v>
      </c>
      <c r="AC1357">
        <v>0</v>
      </c>
      <c r="AD1357">
        <v>14</v>
      </c>
      <c r="AE1357">
        <v>0</v>
      </c>
      <c r="AF1357">
        <v>0</v>
      </c>
      <c r="AG1357">
        <v>0</v>
      </c>
      <c r="AH1357" t="s">
        <v>606</v>
      </c>
      <c r="AI1357" s="1">
        <v>44515.49927083333</v>
      </c>
      <c r="AJ1357">
        <v>513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14</v>
      </c>
      <c r="AQ1357">
        <v>0</v>
      </c>
      <c r="AR1357">
        <v>0</v>
      </c>
      <c r="AS1357">
        <v>0</v>
      </c>
      <c r="AT1357" t="s">
        <v>88</v>
      </c>
      <c r="AU1357" t="s">
        <v>88</v>
      </c>
      <c r="AV1357" t="s">
        <v>88</v>
      </c>
      <c r="AW1357" t="s">
        <v>88</v>
      </c>
      <c r="AX1357" t="s">
        <v>88</v>
      </c>
      <c r="AY1357" t="s">
        <v>88</v>
      </c>
      <c r="AZ1357" t="s">
        <v>88</v>
      </c>
      <c r="BA1357" t="s">
        <v>88</v>
      </c>
      <c r="BB1357" t="s">
        <v>88</v>
      </c>
      <c r="BC1357" t="s">
        <v>88</v>
      </c>
      <c r="BD1357" t="s">
        <v>88</v>
      </c>
      <c r="BE1357" t="s">
        <v>88</v>
      </c>
    </row>
    <row r="1358" spans="1:57">
      <c r="A1358" t="s">
        <v>2883</v>
      </c>
      <c r="B1358" t="s">
        <v>80</v>
      </c>
      <c r="C1358" t="s">
        <v>2854</v>
      </c>
      <c r="D1358" t="s">
        <v>82</v>
      </c>
      <c r="E1358" s="2" t="str">
        <f>HYPERLINK("capsilon://?command=openfolder&amp;siteaddress=FAM.docvelocity-na8.net&amp;folderid=FXBF94BB7A-7139-B6F7-E487-C5855F12CEFB","FX21116443")</f>
        <v>FX21116443</v>
      </c>
      <c r="F1358" t="s">
        <v>19</v>
      </c>
      <c r="G1358" t="s">
        <v>19</v>
      </c>
      <c r="H1358" t="s">
        <v>83</v>
      </c>
      <c r="I1358" t="s">
        <v>2865</v>
      </c>
      <c r="J1358">
        <v>56</v>
      </c>
      <c r="K1358" t="s">
        <v>85</v>
      </c>
      <c r="L1358" t="s">
        <v>86</v>
      </c>
      <c r="M1358" t="s">
        <v>87</v>
      </c>
      <c r="N1358">
        <v>2</v>
      </c>
      <c r="O1358" s="1">
        <v>44515.466643518521</v>
      </c>
      <c r="P1358" s="1">
        <v>44515.499849537038</v>
      </c>
      <c r="Q1358">
        <v>2001</v>
      </c>
      <c r="R1358">
        <v>868</v>
      </c>
      <c r="S1358" t="b">
        <v>0</v>
      </c>
      <c r="T1358" t="s">
        <v>88</v>
      </c>
      <c r="U1358" t="b">
        <v>1</v>
      </c>
      <c r="V1358" t="s">
        <v>1964</v>
      </c>
      <c r="W1358" s="1">
        <v>44515.477777777778</v>
      </c>
      <c r="X1358">
        <v>649</v>
      </c>
      <c r="Y1358">
        <v>42</v>
      </c>
      <c r="Z1358">
        <v>0</v>
      </c>
      <c r="AA1358">
        <v>42</v>
      </c>
      <c r="AB1358">
        <v>0</v>
      </c>
      <c r="AC1358">
        <v>1</v>
      </c>
      <c r="AD1358">
        <v>14</v>
      </c>
      <c r="AE1358">
        <v>0</v>
      </c>
      <c r="AF1358">
        <v>0</v>
      </c>
      <c r="AG1358">
        <v>0</v>
      </c>
      <c r="AH1358" t="s">
        <v>118</v>
      </c>
      <c r="AI1358" s="1">
        <v>44515.499849537038</v>
      </c>
      <c r="AJ1358">
        <v>197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14</v>
      </c>
      <c r="AQ1358">
        <v>0</v>
      </c>
      <c r="AR1358">
        <v>0</v>
      </c>
      <c r="AS1358">
        <v>0</v>
      </c>
      <c r="AT1358" t="s">
        <v>88</v>
      </c>
      <c r="AU1358" t="s">
        <v>88</v>
      </c>
      <c r="AV1358" t="s">
        <v>88</v>
      </c>
      <c r="AW1358" t="s">
        <v>88</v>
      </c>
      <c r="AX1358" t="s">
        <v>88</v>
      </c>
      <c r="AY1358" t="s">
        <v>88</v>
      </c>
      <c r="AZ1358" t="s">
        <v>88</v>
      </c>
      <c r="BA1358" t="s">
        <v>88</v>
      </c>
      <c r="BB1358" t="s">
        <v>88</v>
      </c>
      <c r="BC1358" t="s">
        <v>88</v>
      </c>
      <c r="BD1358" t="s">
        <v>88</v>
      </c>
      <c r="BE1358" t="s">
        <v>88</v>
      </c>
    </row>
    <row r="1359" spans="1:57">
      <c r="A1359" t="s">
        <v>2884</v>
      </c>
      <c r="B1359" t="s">
        <v>80</v>
      </c>
      <c r="C1359" t="s">
        <v>2885</v>
      </c>
      <c r="D1359" t="s">
        <v>82</v>
      </c>
      <c r="E1359" s="2" t="str">
        <f>HYPERLINK("capsilon://?command=openfolder&amp;siteaddress=FAM.docvelocity-na8.net&amp;folderid=FX5228A98F-EB2C-9DC8-F086-CCDF10A011B5","FX21115702")</f>
        <v>FX21115702</v>
      </c>
      <c r="F1359" t="s">
        <v>19</v>
      </c>
      <c r="G1359" t="s">
        <v>19</v>
      </c>
      <c r="H1359" t="s">
        <v>83</v>
      </c>
      <c r="I1359" t="s">
        <v>2886</v>
      </c>
      <c r="J1359">
        <v>70</v>
      </c>
      <c r="K1359" t="s">
        <v>85</v>
      </c>
      <c r="L1359" t="s">
        <v>86</v>
      </c>
      <c r="M1359" t="s">
        <v>87</v>
      </c>
      <c r="N1359">
        <v>1</v>
      </c>
      <c r="O1359" s="1">
        <v>44515.466678240744</v>
      </c>
      <c r="P1359" s="1">
        <v>44515.574907407405</v>
      </c>
      <c r="Q1359">
        <v>9105</v>
      </c>
      <c r="R1359">
        <v>246</v>
      </c>
      <c r="S1359" t="b">
        <v>0</v>
      </c>
      <c r="T1359" t="s">
        <v>88</v>
      </c>
      <c r="U1359" t="b">
        <v>0</v>
      </c>
      <c r="V1359" t="s">
        <v>94</v>
      </c>
      <c r="W1359" s="1">
        <v>44515.574907407405</v>
      </c>
      <c r="X1359">
        <v>137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70</v>
      </c>
      <c r="AE1359">
        <v>65</v>
      </c>
      <c r="AF1359">
        <v>0</v>
      </c>
      <c r="AG1359">
        <v>2</v>
      </c>
      <c r="AH1359" t="s">
        <v>88</v>
      </c>
      <c r="AI1359" t="s">
        <v>88</v>
      </c>
      <c r="AJ1359" t="s">
        <v>88</v>
      </c>
      <c r="AK1359" t="s">
        <v>88</v>
      </c>
      <c r="AL1359" t="s">
        <v>88</v>
      </c>
      <c r="AM1359" t="s">
        <v>88</v>
      </c>
      <c r="AN1359" t="s">
        <v>88</v>
      </c>
      <c r="AO1359" t="s">
        <v>88</v>
      </c>
      <c r="AP1359" t="s">
        <v>88</v>
      </c>
      <c r="AQ1359" t="s">
        <v>88</v>
      </c>
      <c r="AR1359" t="s">
        <v>88</v>
      </c>
      <c r="AS1359" t="s">
        <v>88</v>
      </c>
      <c r="AT1359" t="s">
        <v>88</v>
      </c>
      <c r="AU1359" t="s">
        <v>88</v>
      </c>
      <c r="AV1359" t="s">
        <v>88</v>
      </c>
      <c r="AW1359" t="s">
        <v>88</v>
      </c>
      <c r="AX1359" t="s">
        <v>88</v>
      </c>
      <c r="AY1359" t="s">
        <v>88</v>
      </c>
      <c r="AZ1359" t="s">
        <v>88</v>
      </c>
      <c r="BA1359" t="s">
        <v>88</v>
      </c>
      <c r="BB1359" t="s">
        <v>88</v>
      </c>
      <c r="BC1359" t="s">
        <v>88</v>
      </c>
      <c r="BD1359" t="s">
        <v>88</v>
      </c>
      <c r="BE1359" t="s">
        <v>88</v>
      </c>
    </row>
    <row r="1360" spans="1:57">
      <c r="A1360" t="s">
        <v>2887</v>
      </c>
      <c r="B1360" t="s">
        <v>80</v>
      </c>
      <c r="C1360" t="s">
        <v>2885</v>
      </c>
      <c r="D1360" t="s">
        <v>82</v>
      </c>
      <c r="E1360" s="2" t="str">
        <f>HYPERLINK("capsilon://?command=openfolder&amp;siteaddress=FAM.docvelocity-na8.net&amp;folderid=FX5228A98F-EB2C-9DC8-F086-CCDF10A011B5","FX21115702")</f>
        <v>FX21115702</v>
      </c>
      <c r="F1360" t="s">
        <v>19</v>
      </c>
      <c r="G1360" t="s">
        <v>19</v>
      </c>
      <c r="H1360" t="s">
        <v>83</v>
      </c>
      <c r="I1360" t="s">
        <v>2888</v>
      </c>
      <c r="J1360">
        <v>28</v>
      </c>
      <c r="K1360" t="s">
        <v>85</v>
      </c>
      <c r="L1360" t="s">
        <v>86</v>
      </c>
      <c r="M1360" t="s">
        <v>87</v>
      </c>
      <c r="N1360">
        <v>1</v>
      </c>
      <c r="O1360" s="1">
        <v>44515.467083333337</v>
      </c>
      <c r="P1360" s="1">
        <v>44515.576585648145</v>
      </c>
      <c r="Q1360">
        <v>9164</v>
      </c>
      <c r="R1360">
        <v>297</v>
      </c>
      <c r="S1360" t="b">
        <v>0</v>
      </c>
      <c r="T1360" t="s">
        <v>88</v>
      </c>
      <c r="U1360" t="b">
        <v>0</v>
      </c>
      <c r="V1360" t="s">
        <v>94</v>
      </c>
      <c r="W1360" s="1">
        <v>44515.576585648145</v>
      </c>
      <c r="X1360">
        <v>144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28</v>
      </c>
      <c r="AE1360">
        <v>21</v>
      </c>
      <c r="AF1360">
        <v>0</v>
      </c>
      <c r="AG1360">
        <v>3</v>
      </c>
      <c r="AH1360" t="s">
        <v>88</v>
      </c>
      <c r="AI1360" t="s">
        <v>88</v>
      </c>
      <c r="AJ1360" t="s">
        <v>88</v>
      </c>
      <c r="AK1360" t="s">
        <v>88</v>
      </c>
      <c r="AL1360" t="s">
        <v>88</v>
      </c>
      <c r="AM1360" t="s">
        <v>88</v>
      </c>
      <c r="AN1360" t="s">
        <v>88</v>
      </c>
      <c r="AO1360" t="s">
        <v>88</v>
      </c>
      <c r="AP1360" t="s">
        <v>88</v>
      </c>
      <c r="AQ1360" t="s">
        <v>88</v>
      </c>
      <c r="AR1360" t="s">
        <v>88</v>
      </c>
      <c r="AS1360" t="s">
        <v>88</v>
      </c>
      <c r="AT1360" t="s">
        <v>88</v>
      </c>
      <c r="AU1360" t="s">
        <v>88</v>
      </c>
      <c r="AV1360" t="s">
        <v>88</v>
      </c>
      <c r="AW1360" t="s">
        <v>88</v>
      </c>
      <c r="AX1360" t="s">
        <v>88</v>
      </c>
      <c r="AY1360" t="s">
        <v>88</v>
      </c>
      <c r="AZ1360" t="s">
        <v>88</v>
      </c>
      <c r="BA1360" t="s">
        <v>88</v>
      </c>
      <c r="BB1360" t="s">
        <v>88</v>
      </c>
      <c r="BC1360" t="s">
        <v>88</v>
      </c>
      <c r="BD1360" t="s">
        <v>88</v>
      </c>
      <c r="BE1360" t="s">
        <v>88</v>
      </c>
    </row>
    <row r="1361" spans="1:57">
      <c r="A1361" t="s">
        <v>2889</v>
      </c>
      <c r="B1361" t="s">
        <v>80</v>
      </c>
      <c r="C1361" t="s">
        <v>1397</v>
      </c>
      <c r="D1361" t="s">
        <v>82</v>
      </c>
      <c r="E1361" s="2" t="str">
        <f>HYPERLINK("capsilon://?command=openfolder&amp;siteaddress=FAM.docvelocity-na8.net&amp;folderid=FXA972698E-CA77-2ADA-C8E3-F5F1F5B1EFD8","FX21113002")</f>
        <v>FX21113002</v>
      </c>
      <c r="F1361" t="s">
        <v>19</v>
      </c>
      <c r="G1361" t="s">
        <v>19</v>
      </c>
      <c r="H1361" t="s">
        <v>83</v>
      </c>
      <c r="I1361" t="s">
        <v>2890</v>
      </c>
      <c r="J1361">
        <v>28</v>
      </c>
      <c r="K1361" t="s">
        <v>85</v>
      </c>
      <c r="L1361" t="s">
        <v>86</v>
      </c>
      <c r="M1361" t="s">
        <v>87</v>
      </c>
      <c r="N1361">
        <v>2</v>
      </c>
      <c r="O1361" s="1">
        <v>44515.469131944446</v>
      </c>
      <c r="P1361" s="1">
        <v>44515.511354166665</v>
      </c>
      <c r="Q1361">
        <v>3066</v>
      </c>
      <c r="R1361">
        <v>582</v>
      </c>
      <c r="S1361" t="b">
        <v>0</v>
      </c>
      <c r="T1361" t="s">
        <v>88</v>
      </c>
      <c r="U1361" t="b">
        <v>0</v>
      </c>
      <c r="V1361" t="s">
        <v>186</v>
      </c>
      <c r="W1361" s="1">
        <v>44515.479756944442</v>
      </c>
      <c r="X1361">
        <v>96</v>
      </c>
      <c r="Y1361">
        <v>21</v>
      </c>
      <c r="Z1361">
        <v>0</v>
      </c>
      <c r="AA1361">
        <v>21</v>
      </c>
      <c r="AB1361">
        <v>0</v>
      </c>
      <c r="AC1361">
        <v>0</v>
      </c>
      <c r="AD1361">
        <v>7</v>
      </c>
      <c r="AE1361">
        <v>0</v>
      </c>
      <c r="AF1361">
        <v>0</v>
      </c>
      <c r="AG1361">
        <v>0</v>
      </c>
      <c r="AH1361" t="s">
        <v>90</v>
      </c>
      <c r="AI1361" s="1">
        <v>44515.511354166665</v>
      </c>
      <c r="AJ1361">
        <v>480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7</v>
      </c>
      <c r="AQ1361">
        <v>0</v>
      </c>
      <c r="AR1361">
        <v>0</v>
      </c>
      <c r="AS1361">
        <v>0</v>
      </c>
      <c r="AT1361" t="s">
        <v>88</v>
      </c>
      <c r="AU1361" t="s">
        <v>88</v>
      </c>
      <c r="AV1361" t="s">
        <v>88</v>
      </c>
      <c r="AW1361" t="s">
        <v>88</v>
      </c>
      <c r="AX1361" t="s">
        <v>88</v>
      </c>
      <c r="AY1361" t="s">
        <v>88</v>
      </c>
      <c r="AZ1361" t="s">
        <v>88</v>
      </c>
      <c r="BA1361" t="s">
        <v>88</v>
      </c>
      <c r="BB1361" t="s">
        <v>88</v>
      </c>
      <c r="BC1361" t="s">
        <v>88</v>
      </c>
      <c r="BD1361" t="s">
        <v>88</v>
      </c>
      <c r="BE1361" t="s">
        <v>88</v>
      </c>
    </row>
    <row r="1362" spans="1:57">
      <c r="A1362" t="s">
        <v>2891</v>
      </c>
      <c r="B1362" t="s">
        <v>80</v>
      </c>
      <c r="C1362" t="s">
        <v>1397</v>
      </c>
      <c r="D1362" t="s">
        <v>82</v>
      </c>
      <c r="E1362" s="2" t="str">
        <f>HYPERLINK("capsilon://?command=openfolder&amp;siteaddress=FAM.docvelocity-na8.net&amp;folderid=FXA972698E-CA77-2ADA-C8E3-F5F1F5B1EFD8","FX21113002")</f>
        <v>FX21113002</v>
      </c>
      <c r="F1362" t="s">
        <v>19</v>
      </c>
      <c r="G1362" t="s">
        <v>19</v>
      </c>
      <c r="H1362" t="s">
        <v>83</v>
      </c>
      <c r="I1362" t="s">
        <v>2892</v>
      </c>
      <c r="J1362">
        <v>28</v>
      </c>
      <c r="K1362" t="s">
        <v>85</v>
      </c>
      <c r="L1362" t="s">
        <v>86</v>
      </c>
      <c r="M1362" t="s">
        <v>87</v>
      </c>
      <c r="N1362">
        <v>2</v>
      </c>
      <c r="O1362" s="1">
        <v>44515.470231481479</v>
      </c>
      <c r="P1362" s="1">
        <v>44515.509826388887</v>
      </c>
      <c r="Q1362">
        <v>3155</v>
      </c>
      <c r="R1362">
        <v>266</v>
      </c>
      <c r="S1362" t="b">
        <v>0</v>
      </c>
      <c r="T1362" t="s">
        <v>88</v>
      </c>
      <c r="U1362" t="b">
        <v>0</v>
      </c>
      <c r="V1362" t="s">
        <v>186</v>
      </c>
      <c r="W1362" s="1">
        <v>44515.480532407404</v>
      </c>
      <c r="X1362">
        <v>66</v>
      </c>
      <c r="Y1362">
        <v>21</v>
      </c>
      <c r="Z1362">
        <v>0</v>
      </c>
      <c r="AA1362">
        <v>21</v>
      </c>
      <c r="AB1362">
        <v>0</v>
      </c>
      <c r="AC1362">
        <v>0</v>
      </c>
      <c r="AD1362">
        <v>7</v>
      </c>
      <c r="AE1362">
        <v>0</v>
      </c>
      <c r="AF1362">
        <v>0</v>
      </c>
      <c r="AG1362">
        <v>0</v>
      </c>
      <c r="AH1362" t="s">
        <v>118</v>
      </c>
      <c r="AI1362" s="1">
        <v>44515.509826388887</v>
      </c>
      <c r="AJ1362">
        <v>200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7</v>
      </c>
      <c r="AQ1362">
        <v>0</v>
      </c>
      <c r="AR1362">
        <v>0</v>
      </c>
      <c r="AS1362">
        <v>0</v>
      </c>
      <c r="AT1362" t="s">
        <v>88</v>
      </c>
      <c r="AU1362" t="s">
        <v>88</v>
      </c>
      <c r="AV1362" t="s">
        <v>88</v>
      </c>
      <c r="AW1362" t="s">
        <v>88</v>
      </c>
      <c r="AX1362" t="s">
        <v>88</v>
      </c>
      <c r="AY1362" t="s">
        <v>88</v>
      </c>
      <c r="AZ1362" t="s">
        <v>88</v>
      </c>
      <c r="BA1362" t="s">
        <v>88</v>
      </c>
      <c r="BB1362" t="s">
        <v>88</v>
      </c>
      <c r="BC1362" t="s">
        <v>88</v>
      </c>
      <c r="BD1362" t="s">
        <v>88</v>
      </c>
      <c r="BE1362" t="s">
        <v>88</v>
      </c>
    </row>
    <row r="1363" spans="1:57">
      <c r="A1363" t="s">
        <v>2893</v>
      </c>
      <c r="B1363" t="s">
        <v>80</v>
      </c>
      <c r="C1363" t="s">
        <v>2867</v>
      </c>
      <c r="D1363" t="s">
        <v>82</v>
      </c>
      <c r="E1363" s="2" t="str">
        <f>HYPERLINK("capsilon://?command=openfolder&amp;siteaddress=FAM.docvelocity-na8.net&amp;folderid=FXD0864374-2324-97C4-1052-BB8811513BD2","FX21115876")</f>
        <v>FX21115876</v>
      </c>
      <c r="F1363" t="s">
        <v>19</v>
      </c>
      <c r="G1363" t="s">
        <v>19</v>
      </c>
      <c r="H1363" t="s">
        <v>83</v>
      </c>
      <c r="I1363" t="s">
        <v>2877</v>
      </c>
      <c r="J1363">
        <v>214</v>
      </c>
      <c r="K1363" t="s">
        <v>85</v>
      </c>
      <c r="L1363" t="s">
        <v>86</v>
      </c>
      <c r="M1363" t="s">
        <v>87</v>
      </c>
      <c r="N1363">
        <v>2</v>
      </c>
      <c r="O1363" s="1">
        <v>44515.480856481481</v>
      </c>
      <c r="P1363" s="1">
        <v>44515.518240740741</v>
      </c>
      <c r="Q1363">
        <v>283</v>
      </c>
      <c r="R1363">
        <v>2947</v>
      </c>
      <c r="S1363" t="b">
        <v>0</v>
      </c>
      <c r="T1363" t="s">
        <v>88</v>
      </c>
      <c r="U1363" t="b">
        <v>1</v>
      </c>
      <c r="V1363" t="s">
        <v>123</v>
      </c>
      <c r="W1363" s="1">
        <v>44515.501145833332</v>
      </c>
      <c r="X1363">
        <v>1486</v>
      </c>
      <c r="Y1363">
        <v>163</v>
      </c>
      <c r="Z1363">
        <v>0</v>
      </c>
      <c r="AA1363">
        <v>163</v>
      </c>
      <c r="AB1363">
        <v>0</v>
      </c>
      <c r="AC1363">
        <v>14</v>
      </c>
      <c r="AD1363">
        <v>51</v>
      </c>
      <c r="AE1363">
        <v>0</v>
      </c>
      <c r="AF1363">
        <v>0</v>
      </c>
      <c r="AG1363">
        <v>0</v>
      </c>
      <c r="AH1363" t="s">
        <v>606</v>
      </c>
      <c r="AI1363" s="1">
        <v>44515.518240740741</v>
      </c>
      <c r="AJ1363">
        <v>1445</v>
      </c>
      <c r="AK1363">
        <v>1</v>
      </c>
      <c r="AL1363">
        <v>0</v>
      </c>
      <c r="AM1363">
        <v>1</v>
      </c>
      <c r="AN1363">
        <v>0</v>
      </c>
      <c r="AO1363">
        <v>3</v>
      </c>
      <c r="AP1363">
        <v>50</v>
      </c>
      <c r="AQ1363">
        <v>0</v>
      </c>
      <c r="AR1363">
        <v>0</v>
      </c>
      <c r="AS1363">
        <v>0</v>
      </c>
      <c r="AT1363" t="s">
        <v>88</v>
      </c>
      <c r="AU1363" t="s">
        <v>88</v>
      </c>
      <c r="AV1363" t="s">
        <v>88</v>
      </c>
      <c r="AW1363" t="s">
        <v>88</v>
      </c>
      <c r="AX1363" t="s">
        <v>88</v>
      </c>
      <c r="AY1363" t="s">
        <v>88</v>
      </c>
      <c r="AZ1363" t="s">
        <v>88</v>
      </c>
      <c r="BA1363" t="s">
        <v>88</v>
      </c>
      <c r="BB1363" t="s">
        <v>88</v>
      </c>
      <c r="BC1363" t="s">
        <v>88</v>
      </c>
      <c r="BD1363" t="s">
        <v>88</v>
      </c>
      <c r="BE1363" t="s">
        <v>88</v>
      </c>
    </row>
    <row r="1364" spans="1:57">
      <c r="A1364" t="s">
        <v>2894</v>
      </c>
      <c r="B1364" t="s">
        <v>80</v>
      </c>
      <c r="C1364" t="s">
        <v>2895</v>
      </c>
      <c r="D1364" t="s">
        <v>82</v>
      </c>
      <c r="E1364" s="2" t="str">
        <f>HYPERLINK("capsilon://?command=openfolder&amp;siteaddress=FAM.docvelocity-na8.net&amp;folderid=FXF2EFD591-57BF-F6C1-C14A-D09326E6D261","FX21116062")</f>
        <v>FX21116062</v>
      </c>
      <c r="F1364" t="s">
        <v>19</v>
      </c>
      <c r="G1364" t="s">
        <v>19</v>
      </c>
      <c r="H1364" t="s">
        <v>83</v>
      </c>
      <c r="I1364" t="s">
        <v>2896</v>
      </c>
      <c r="J1364">
        <v>287</v>
      </c>
      <c r="K1364" t="s">
        <v>85</v>
      </c>
      <c r="L1364" t="s">
        <v>86</v>
      </c>
      <c r="M1364" t="s">
        <v>87</v>
      </c>
      <c r="N1364">
        <v>1</v>
      </c>
      <c r="O1364" s="1">
        <v>44515.488692129627</v>
      </c>
      <c r="P1364" s="1">
        <v>44515.582673611112</v>
      </c>
      <c r="Q1364">
        <v>7653</v>
      </c>
      <c r="R1364">
        <v>467</v>
      </c>
      <c r="S1364" t="b">
        <v>0</v>
      </c>
      <c r="T1364" t="s">
        <v>88</v>
      </c>
      <c r="U1364" t="b">
        <v>0</v>
      </c>
      <c r="V1364" t="s">
        <v>94</v>
      </c>
      <c r="W1364" s="1">
        <v>44515.582673611112</v>
      </c>
      <c r="X1364">
        <v>278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287</v>
      </c>
      <c r="AE1364">
        <v>275</v>
      </c>
      <c r="AF1364">
        <v>0</v>
      </c>
      <c r="AG1364">
        <v>5</v>
      </c>
      <c r="AH1364" t="s">
        <v>88</v>
      </c>
      <c r="AI1364" t="s">
        <v>88</v>
      </c>
      <c r="AJ1364" t="s">
        <v>88</v>
      </c>
      <c r="AK1364" t="s">
        <v>88</v>
      </c>
      <c r="AL1364" t="s">
        <v>88</v>
      </c>
      <c r="AM1364" t="s">
        <v>88</v>
      </c>
      <c r="AN1364" t="s">
        <v>88</v>
      </c>
      <c r="AO1364" t="s">
        <v>88</v>
      </c>
      <c r="AP1364" t="s">
        <v>88</v>
      </c>
      <c r="AQ1364" t="s">
        <v>88</v>
      </c>
      <c r="AR1364" t="s">
        <v>88</v>
      </c>
      <c r="AS1364" t="s">
        <v>88</v>
      </c>
      <c r="AT1364" t="s">
        <v>88</v>
      </c>
      <c r="AU1364" t="s">
        <v>88</v>
      </c>
      <c r="AV1364" t="s">
        <v>88</v>
      </c>
      <c r="AW1364" t="s">
        <v>88</v>
      </c>
      <c r="AX1364" t="s">
        <v>88</v>
      </c>
      <c r="AY1364" t="s">
        <v>88</v>
      </c>
      <c r="AZ1364" t="s">
        <v>88</v>
      </c>
      <c r="BA1364" t="s">
        <v>88</v>
      </c>
      <c r="BB1364" t="s">
        <v>88</v>
      </c>
      <c r="BC1364" t="s">
        <v>88</v>
      </c>
      <c r="BD1364" t="s">
        <v>88</v>
      </c>
      <c r="BE1364" t="s">
        <v>88</v>
      </c>
    </row>
    <row r="1365" spans="1:57">
      <c r="A1365" t="s">
        <v>2897</v>
      </c>
      <c r="B1365" t="s">
        <v>80</v>
      </c>
      <c r="C1365" t="s">
        <v>1603</v>
      </c>
      <c r="D1365" t="s">
        <v>82</v>
      </c>
      <c r="E1365" s="2" t="str">
        <f>HYPERLINK("capsilon://?command=openfolder&amp;siteaddress=FAM.docvelocity-na8.net&amp;folderid=FXE507FBBB-4462-4023-9E21-D800015F2C39","FX21112517")</f>
        <v>FX21112517</v>
      </c>
      <c r="F1365" t="s">
        <v>19</v>
      </c>
      <c r="G1365" t="s">
        <v>19</v>
      </c>
      <c r="H1365" t="s">
        <v>83</v>
      </c>
      <c r="I1365" t="s">
        <v>2898</v>
      </c>
      <c r="J1365">
        <v>270</v>
      </c>
      <c r="K1365" t="s">
        <v>85</v>
      </c>
      <c r="L1365" t="s">
        <v>86</v>
      </c>
      <c r="M1365" t="s">
        <v>87</v>
      </c>
      <c r="N1365">
        <v>1</v>
      </c>
      <c r="O1365" s="1">
        <v>44515.497094907405</v>
      </c>
      <c r="P1365" s="1">
        <v>44515.587118055555</v>
      </c>
      <c r="Q1365">
        <v>7220</v>
      </c>
      <c r="R1365">
        <v>558</v>
      </c>
      <c r="S1365" t="b">
        <v>0</v>
      </c>
      <c r="T1365" t="s">
        <v>88</v>
      </c>
      <c r="U1365" t="b">
        <v>0</v>
      </c>
      <c r="V1365" t="s">
        <v>94</v>
      </c>
      <c r="W1365" s="1">
        <v>44515.587118055555</v>
      </c>
      <c r="X1365">
        <v>383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270</v>
      </c>
      <c r="AE1365">
        <v>263</v>
      </c>
      <c r="AF1365">
        <v>0</v>
      </c>
      <c r="AG1365">
        <v>7</v>
      </c>
      <c r="AH1365" t="s">
        <v>88</v>
      </c>
      <c r="AI1365" t="s">
        <v>88</v>
      </c>
      <c r="AJ1365" t="s">
        <v>88</v>
      </c>
      <c r="AK1365" t="s">
        <v>88</v>
      </c>
      <c r="AL1365" t="s">
        <v>88</v>
      </c>
      <c r="AM1365" t="s">
        <v>88</v>
      </c>
      <c r="AN1365" t="s">
        <v>88</v>
      </c>
      <c r="AO1365" t="s">
        <v>88</v>
      </c>
      <c r="AP1365" t="s">
        <v>88</v>
      </c>
      <c r="AQ1365" t="s">
        <v>88</v>
      </c>
      <c r="AR1365" t="s">
        <v>88</v>
      </c>
      <c r="AS1365" t="s">
        <v>88</v>
      </c>
      <c r="AT1365" t="s">
        <v>88</v>
      </c>
      <c r="AU1365" t="s">
        <v>88</v>
      </c>
      <c r="AV1365" t="s">
        <v>88</v>
      </c>
      <c r="AW1365" t="s">
        <v>88</v>
      </c>
      <c r="AX1365" t="s">
        <v>88</v>
      </c>
      <c r="AY1365" t="s">
        <v>88</v>
      </c>
      <c r="AZ1365" t="s">
        <v>88</v>
      </c>
      <c r="BA1365" t="s">
        <v>88</v>
      </c>
      <c r="BB1365" t="s">
        <v>88</v>
      </c>
      <c r="BC1365" t="s">
        <v>88</v>
      </c>
      <c r="BD1365" t="s">
        <v>88</v>
      </c>
      <c r="BE1365" t="s">
        <v>88</v>
      </c>
    </row>
    <row r="1366" spans="1:57">
      <c r="A1366" t="s">
        <v>2899</v>
      </c>
      <c r="B1366" t="s">
        <v>80</v>
      </c>
      <c r="C1366" t="s">
        <v>1820</v>
      </c>
      <c r="D1366" t="s">
        <v>82</v>
      </c>
      <c r="E1366" s="2" t="str">
        <f>HYPERLINK("capsilon://?command=openfolder&amp;siteaddress=FAM.docvelocity-na8.net&amp;folderid=FXC2C33D8F-2216-49CC-879C-2921B0F3C0F6","FX21114492")</f>
        <v>FX21114492</v>
      </c>
      <c r="F1366" t="s">
        <v>19</v>
      </c>
      <c r="G1366" t="s">
        <v>19</v>
      </c>
      <c r="H1366" t="s">
        <v>83</v>
      </c>
      <c r="I1366" t="s">
        <v>2900</v>
      </c>
      <c r="J1366">
        <v>47</v>
      </c>
      <c r="K1366" t="s">
        <v>85</v>
      </c>
      <c r="L1366" t="s">
        <v>86</v>
      </c>
      <c r="M1366" t="s">
        <v>87</v>
      </c>
      <c r="N1366">
        <v>2</v>
      </c>
      <c r="O1366" s="1">
        <v>44515.500381944446</v>
      </c>
      <c r="P1366" s="1">
        <v>44515.512094907404</v>
      </c>
      <c r="Q1366">
        <v>651</v>
      </c>
      <c r="R1366">
        <v>361</v>
      </c>
      <c r="S1366" t="b">
        <v>0</v>
      </c>
      <c r="T1366" t="s">
        <v>88</v>
      </c>
      <c r="U1366" t="b">
        <v>0</v>
      </c>
      <c r="V1366" t="s">
        <v>186</v>
      </c>
      <c r="W1366" s="1">
        <v>44515.506597222222</v>
      </c>
      <c r="X1366">
        <v>166</v>
      </c>
      <c r="Y1366">
        <v>39</v>
      </c>
      <c r="Z1366">
        <v>0</v>
      </c>
      <c r="AA1366">
        <v>39</v>
      </c>
      <c r="AB1366">
        <v>0</v>
      </c>
      <c r="AC1366">
        <v>3</v>
      </c>
      <c r="AD1366">
        <v>8</v>
      </c>
      <c r="AE1366">
        <v>0</v>
      </c>
      <c r="AF1366">
        <v>0</v>
      </c>
      <c r="AG1366">
        <v>0</v>
      </c>
      <c r="AH1366" t="s">
        <v>118</v>
      </c>
      <c r="AI1366" s="1">
        <v>44515.512094907404</v>
      </c>
      <c r="AJ1366">
        <v>195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8</v>
      </c>
      <c r="AQ1366">
        <v>0</v>
      </c>
      <c r="AR1366">
        <v>0</v>
      </c>
      <c r="AS1366">
        <v>0</v>
      </c>
      <c r="AT1366" t="s">
        <v>88</v>
      </c>
      <c r="AU1366" t="s">
        <v>88</v>
      </c>
      <c r="AV1366" t="s">
        <v>88</v>
      </c>
      <c r="AW1366" t="s">
        <v>88</v>
      </c>
      <c r="AX1366" t="s">
        <v>88</v>
      </c>
      <c r="AY1366" t="s">
        <v>88</v>
      </c>
      <c r="AZ1366" t="s">
        <v>88</v>
      </c>
      <c r="BA1366" t="s">
        <v>88</v>
      </c>
      <c r="BB1366" t="s">
        <v>88</v>
      </c>
      <c r="BC1366" t="s">
        <v>88</v>
      </c>
      <c r="BD1366" t="s">
        <v>88</v>
      </c>
      <c r="BE1366" t="s">
        <v>88</v>
      </c>
    </row>
    <row r="1367" spans="1:57">
      <c r="A1367" t="s">
        <v>2901</v>
      </c>
      <c r="B1367" t="s">
        <v>80</v>
      </c>
      <c r="C1367" t="s">
        <v>2902</v>
      </c>
      <c r="D1367" t="s">
        <v>82</v>
      </c>
      <c r="E1367" s="2" t="str">
        <f>HYPERLINK("capsilon://?command=openfolder&amp;siteaddress=FAM.docvelocity-na8.net&amp;folderid=FXE71C5E20-AAD1-9905-A60D-91DB4E14894C","FX21114794")</f>
        <v>FX21114794</v>
      </c>
      <c r="F1367" t="s">
        <v>19</v>
      </c>
      <c r="G1367" t="s">
        <v>19</v>
      </c>
      <c r="H1367" t="s">
        <v>83</v>
      </c>
      <c r="I1367" t="s">
        <v>2903</v>
      </c>
      <c r="J1367">
        <v>41</v>
      </c>
      <c r="K1367" t="s">
        <v>85</v>
      </c>
      <c r="L1367" t="s">
        <v>86</v>
      </c>
      <c r="M1367" t="s">
        <v>87</v>
      </c>
      <c r="N1367">
        <v>2</v>
      </c>
      <c r="O1367" s="1">
        <v>44515.500868055555</v>
      </c>
      <c r="P1367" s="1">
        <v>44515.514131944445</v>
      </c>
      <c r="Q1367">
        <v>545</v>
      </c>
      <c r="R1367">
        <v>601</v>
      </c>
      <c r="S1367" t="b">
        <v>0</v>
      </c>
      <c r="T1367" t="s">
        <v>88</v>
      </c>
      <c r="U1367" t="b">
        <v>0</v>
      </c>
      <c r="V1367" t="s">
        <v>123</v>
      </c>
      <c r="W1367" s="1">
        <v>44515.509479166663</v>
      </c>
      <c r="X1367">
        <v>362</v>
      </c>
      <c r="Y1367">
        <v>36</v>
      </c>
      <c r="Z1367">
        <v>0</v>
      </c>
      <c r="AA1367">
        <v>36</v>
      </c>
      <c r="AB1367">
        <v>0</v>
      </c>
      <c r="AC1367">
        <v>18</v>
      </c>
      <c r="AD1367">
        <v>5</v>
      </c>
      <c r="AE1367">
        <v>0</v>
      </c>
      <c r="AF1367">
        <v>0</v>
      </c>
      <c r="AG1367">
        <v>0</v>
      </c>
      <c r="AH1367" t="s">
        <v>90</v>
      </c>
      <c r="AI1367" s="1">
        <v>44515.514131944445</v>
      </c>
      <c r="AJ1367">
        <v>239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5</v>
      </c>
      <c r="AQ1367">
        <v>0</v>
      </c>
      <c r="AR1367">
        <v>0</v>
      </c>
      <c r="AS1367">
        <v>0</v>
      </c>
      <c r="AT1367" t="s">
        <v>88</v>
      </c>
      <c r="AU1367" t="s">
        <v>88</v>
      </c>
      <c r="AV1367" t="s">
        <v>88</v>
      </c>
      <c r="AW1367" t="s">
        <v>88</v>
      </c>
      <c r="AX1367" t="s">
        <v>88</v>
      </c>
      <c r="AY1367" t="s">
        <v>88</v>
      </c>
      <c r="AZ1367" t="s">
        <v>88</v>
      </c>
      <c r="BA1367" t="s">
        <v>88</v>
      </c>
      <c r="BB1367" t="s">
        <v>88</v>
      </c>
      <c r="BC1367" t="s">
        <v>88</v>
      </c>
      <c r="BD1367" t="s">
        <v>88</v>
      </c>
      <c r="BE1367" t="s">
        <v>88</v>
      </c>
    </row>
    <row r="1368" spans="1:57">
      <c r="A1368" t="s">
        <v>2904</v>
      </c>
      <c r="B1368" t="s">
        <v>80</v>
      </c>
      <c r="C1368" t="s">
        <v>2902</v>
      </c>
      <c r="D1368" t="s">
        <v>82</v>
      </c>
      <c r="E1368" s="2" t="str">
        <f>HYPERLINK("capsilon://?command=openfolder&amp;siteaddress=FAM.docvelocity-na8.net&amp;folderid=FXE71C5E20-AAD1-9905-A60D-91DB4E14894C","FX21114794")</f>
        <v>FX21114794</v>
      </c>
      <c r="F1368" t="s">
        <v>19</v>
      </c>
      <c r="G1368" t="s">
        <v>19</v>
      </c>
      <c r="H1368" t="s">
        <v>83</v>
      </c>
      <c r="I1368" t="s">
        <v>2905</v>
      </c>
      <c r="J1368">
        <v>28</v>
      </c>
      <c r="K1368" t="s">
        <v>85</v>
      </c>
      <c r="L1368" t="s">
        <v>86</v>
      </c>
      <c r="M1368" t="s">
        <v>87</v>
      </c>
      <c r="N1368">
        <v>2</v>
      </c>
      <c r="O1368" s="1">
        <v>44515.501099537039</v>
      </c>
      <c r="P1368" s="1">
        <v>44515.513680555552</v>
      </c>
      <c r="Q1368">
        <v>858</v>
      </c>
      <c r="R1368">
        <v>229</v>
      </c>
      <c r="S1368" t="b">
        <v>0</v>
      </c>
      <c r="T1368" t="s">
        <v>88</v>
      </c>
      <c r="U1368" t="b">
        <v>0</v>
      </c>
      <c r="V1368" t="s">
        <v>186</v>
      </c>
      <c r="W1368" s="1">
        <v>44515.508020833331</v>
      </c>
      <c r="X1368">
        <v>93</v>
      </c>
      <c r="Y1368">
        <v>21</v>
      </c>
      <c r="Z1368">
        <v>0</v>
      </c>
      <c r="AA1368">
        <v>21</v>
      </c>
      <c r="AB1368">
        <v>0</v>
      </c>
      <c r="AC1368">
        <v>1</v>
      </c>
      <c r="AD1368">
        <v>7</v>
      </c>
      <c r="AE1368">
        <v>0</v>
      </c>
      <c r="AF1368">
        <v>0</v>
      </c>
      <c r="AG1368">
        <v>0</v>
      </c>
      <c r="AH1368" t="s">
        <v>118</v>
      </c>
      <c r="AI1368" s="1">
        <v>44515.513680555552</v>
      </c>
      <c r="AJ1368">
        <v>136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7</v>
      </c>
      <c r="AQ1368">
        <v>0</v>
      </c>
      <c r="AR1368">
        <v>0</v>
      </c>
      <c r="AS1368">
        <v>0</v>
      </c>
      <c r="AT1368" t="s">
        <v>88</v>
      </c>
      <c r="AU1368" t="s">
        <v>88</v>
      </c>
      <c r="AV1368" t="s">
        <v>88</v>
      </c>
      <c r="AW1368" t="s">
        <v>88</v>
      </c>
      <c r="AX1368" t="s">
        <v>88</v>
      </c>
      <c r="AY1368" t="s">
        <v>88</v>
      </c>
      <c r="AZ1368" t="s">
        <v>88</v>
      </c>
      <c r="BA1368" t="s">
        <v>88</v>
      </c>
      <c r="BB1368" t="s">
        <v>88</v>
      </c>
      <c r="BC1368" t="s">
        <v>88</v>
      </c>
      <c r="BD1368" t="s">
        <v>88</v>
      </c>
      <c r="BE1368" t="s">
        <v>88</v>
      </c>
    </row>
    <row r="1369" spans="1:57">
      <c r="A1369" t="s">
        <v>2906</v>
      </c>
      <c r="B1369" t="s">
        <v>80</v>
      </c>
      <c r="C1369" t="s">
        <v>2902</v>
      </c>
      <c r="D1369" t="s">
        <v>82</v>
      </c>
      <c r="E1369" s="2" t="str">
        <f>HYPERLINK("capsilon://?command=openfolder&amp;siteaddress=FAM.docvelocity-na8.net&amp;folderid=FXE71C5E20-AAD1-9905-A60D-91DB4E14894C","FX21114794")</f>
        <v>FX21114794</v>
      </c>
      <c r="F1369" t="s">
        <v>19</v>
      </c>
      <c r="G1369" t="s">
        <v>19</v>
      </c>
      <c r="H1369" t="s">
        <v>83</v>
      </c>
      <c r="I1369" t="s">
        <v>2907</v>
      </c>
      <c r="J1369">
        <v>28</v>
      </c>
      <c r="K1369" t="s">
        <v>85</v>
      </c>
      <c r="L1369" t="s">
        <v>86</v>
      </c>
      <c r="M1369" t="s">
        <v>87</v>
      </c>
      <c r="N1369">
        <v>2</v>
      </c>
      <c r="O1369" s="1">
        <v>44515.501261574071</v>
      </c>
      <c r="P1369" s="1">
        <v>44515.51525462963</v>
      </c>
      <c r="Q1369">
        <v>901</v>
      </c>
      <c r="R1369">
        <v>308</v>
      </c>
      <c r="S1369" t="b">
        <v>0</v>
      </c>
      <c r="T1369" t="s">
        <v>88</v>
      </c>
      <c r="U1369" t="b">
        <v>0</v>
      </c>
      <c r="V1369" t="s">
        <v>186</v>
      </c>
      <c r="W1369" s="1">
        <v>44515.510034722225</v>
      </c>
      <c r="X1369">
        <v>173</v>
      </c>
      <c r="Y1369">
        <v>21</v>
      </c>
      <c r="Z1369">
        <v>0</v>
      </c>
      <c r="AA1369">
        <v>21</v>
      </c>
      <c r="AB1369">
        <v>0</v>
      </c>
      <c r="AC1369">
        <v>1</v>
      </c>
      <c r="AD1369">
        <v>7</v>
      </c>
      <c r="AE1369">
        <v>0</v>
      </c>
      <c r="AF1369">
        <v>0</v>
      </c>
      <c r="AG1369">
        <v>0</v>
      </c>
      <c r="AH1369" t="s">
        <v>118</v>
      </c>
      <c r="AI1369" s="1">
        <v>44515.51525462963</v>
      </c>
      <c r="AJ1369">
        <v>135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7</v>
      </c>
      <c r="AQ1369">
        <v>0</v>
      </c>
      <c r="AR1369">
        <v>0</v>
      </c>
      <c r="AS1369">
        <v>0</v>
      </c>
      <c r="AT1369" t="s">
        <v>88</v>
      </c>
      <c r="AU1369" t="s">
        <v>88</v>
      </c>
      <c r="AV1369" t="s">
        <v>88</v>
      </c>
      <c r="AW1369" t="s">
        <v>88</v>
      </c>
      <c r="AX1369" t="s">
        <v>88</v>
      </c>
      <c r="AY1369" t="s">
        <v>88</v>
      </c>
      <c r="AZ1369" t="s">
        <v>88</v>
      </c>
      <c r="BA1369" t="s">
        <v>88</v>
      </c>
      <c r="BB1369" t="s">
        <v>88</v>
      </c>
      <c r="BC1369" t="s">
        <v>88</v>
      </c>
      <c r="BD1369" t="s">
        <v>88</v>
      </c>
      <c r="BE1369" t="s">
        <v>88</v>
      </c>
    </row>
    <row r="1370" spans="1:57">
      <c r="A1370" t="s">
        <v>2908</v>
      </c>
      <c r="B1370" t="s">
        <v>80</v>
      </c>
      <c r="C1370" t="s">
        <v>2909</v>
      </c>
      <c r="D1370" t="s">
        <v>82</v>
      </c>
      <c r="E1370" s="2" t="str">
        <f>HYPERLINK("capsilon://?command=openfolder&amp;siteaddress=FAM.docvelocity-na8.net&amp;folderid=FX0BEBE08E-0447-9F90-0748-7197AF83D596","FX21112217")</f>
        <v>FX21112217</v>
      </c>
      <c r="F1370" t="s">
        <v>19</v>
      </c>
      <c r="G1370" t="s">
        <v>19</v>
      </c>
      <c r="H1370" t="s">
        <v>83</v>
      </c>
      <c r="I1370" t="s">
        <v>2910</v>
      </c>
      <c r="J1370">
        <v>268</v>
      </c>
      <c r="K1370" t="s">
        <v>85</v>
      </c>
      <c r="L1370" t="s">
        <v>86</v>
      </c>
      <c r="M1370" t="s">
        <v>87</v>
      </c>
      <c r="N1370">
        <v>1</v>
      </c>
      <c r="O1370" s="1">
        <v>44515.506909722222</v>
      </c>
      <c r="P1370" s="1">
        <v>44515.590844907405</v>
      </c>
      <c r="Q1370">
        <v>6698</v>
      </c>
      <c r="R1370">
        <v>554</v>
      </c>
      <c r="S1370" t="b">
        <v>0</v>
      </c>
      <c r="T1370" t="s">
        <v>88</v>
      </c>
      <c r="U1370" t="b">
        <v>0</v>
      </c>
      <c r="V1370" t="s">
        <v>94</v>
      </c>
      <c r="W1370" s="1">
        <v>44515.590844907405</v>
      </c>
      <c r="X1370">
        <v>321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268</v>
      </c>
      <c r="AE1370">
        <v>244</v>
      </c>
      <c r="AF1370">
        <v>0</v>
      </c>
      <c r="AG1370">
        <v>6</v>
      </c>
      <c r="AH1370" t="s">
        <v>88</v>
      </c>
      <c r="AI1370" t="s">
        <v>88</v>
      </c>
      <c r="AJ1370" t="s">
        <v>88</v>
      </c>
      <c r="AK1370" t="s">
        <v>88</v>
      </c>
      <c r="AL1370" t="s">
        <v>88</v>
      </c>
      <c r="AM1370" t="s">
        <v>88</v>
      </c>
      <c r="AN1370" t="s">
        <v>88</v>
      </c>
      <c r="AO1370" t="s">
        <v>88</v>
      </c>
      <c r="AP1370" t="s">
        <v>88</v>
      </c>
      <c r="AQ1370" t="s">
        <v>88</v>
      </c>
      <c r="AR1370" t="s">
        <v>88</v>
      </c>
      <c r="AS1370" t="s">
        <v>88</v>
      </c>
      <c r="AT1370" t="s">
        <v>88</v>
      </c>
      <c r="AU1370" t="s">
        <v>88</v>
      </c>
      <c r="AV1370" t="s">
        <v>88</v>
      </c>
      <c r="AW1370" t="s">
        <v>88</v>
      </c>
      <c r="AX1370" t="s">
        <v>88</v>
      </c>
      <c r="AY1370" t="s">
        <v>88</v>
      </c>
      <c r="AZ1370" t="s">
        <v>88</v>
      </c>
      <c r="BA1370" t="s">
        <v>88</v>
      </c>
      <c r="BB1370" t="s">
        <v>88</v>
      </c>
      <c r="BC1370" t="s">
        <v>88</v>
      </c>
      <c r="BD1370" t="s">
        <v>88</v>
      </c>
      <c r="BE1370" t="s">
        <v>88</v>
      </c>
    </row>
    <row r="1371" spans="1:57">
      <c r="A1371" t="s">
        <v>2911</v>
      </c>
      <c r="B1371" t="s">
        <v>80</v>
      </c>
      <c r="C1371" t="s">
        <v>2912</v>
      </c>
      <c r="D1371" t="s">
        <v>82</v>
      </c>
      <c r="E1371" s="2" t="str">
        <f>HYPERLINK("capsilon://?command=openfolder&amp;siteaddress=FAM.docvelocity-na8.net&amp;folderid=FX021ED084-60DE-4620-12F6-686E2CA90DD4","FX21114785")</f>
        <v>FX21114785</v>
      </c>
      <c r="F1371" t="s">
        <v>19</v>
      </c>
      <c r="G1371" t="s">
        <v>19</v>
      </c>
      <c r="H1371" t="s">
        <v>83</v>
      </c>
      <c r="I1371" t="s">
        <v>2913</v>
      </c>
      <c r="J1371">
        <v>28</v>
      </c>
      <c r="K1371" t="s">
        <v>85</v>
      </c>
      <c r="L1371" t="s">
        <v>86</v>
      </c>
      <c r="M1371" t="s">
        <v>87</v>
      </c>
      <c r="N1371">
        <v>2</v>
      </c>
      <c r="O1371" s="1">
        <v>44515.507569444446</v>
      </c>
      <c r="P1371" s="1">
        <v>44515.522650462961</v>
      </c>
      <c r="Q1371">
        <v>340</v>
      </c>
      <c r="R1371">
        <v>963</v>
      </c>
      <c r="S1371" t="b">
        <v>0</v>
      </c>
      <c r="T1371" t="s">
        <v>88</v>
      </c>
      <c r="U1371" t="b">
        <v>0</v>
      </c>
      <c r="V1371" t="s">
        <v>186</v>
      </c>
      <c r="W1371" s="1">
        <v>44515.512673611112</v>
      </c>
      <c r="X1371">
        <v>228</v>
      </c>
      <c r="Y1371">
        <v>21</v>
      </c>
      <c r="Z1371">
        <v>0</v>
      </c>
      <c r="AA1371">
        <v>21</v>
      </c>
      <c r="AB1371">
        <v>0</v>
      </c>
      <c r="AC1371">
        <v>3</v>
      </c>
      <c r="AD1371">
        <v>7</v>
      </c>
      <c r="AE1371">
        <v>0</v>
      </c>
      <c r="AF1371">
        <v>0</v>
      </c>
      <c r="AG1371">
        <v>0</v>
      </c>
      <c r="AH1371" t="s">
        <v>90</v>
      </c>
      <c r="AI1371" s="1">
        <v>44515.522650462961</v>
      </c>
      <c r="AJ1371">
        <v>735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7</v>
      </c>
      <c r="AQ1371">
        <v>0</v>
      </c>
      <c r="AR1371">
        <v>0</v>
      </c>
      <c r="AS1371">
        <v>0</v>
      </c>
      <c r="AT1371" t="s">
        <v>88</v>
      </c>
      <c r="AU1371" t="s">
        <v>88</v>
      </c>
      <c r="AV1371" t="s">
        <v>88</v>
      </c>
      <c r="AW1371" t="s">
        <v>88</v>
      </c>
      <c r="AX1371" t="s">
        <v>88</v>
      </c>
      <c r="AY1371" t="s">
        <v>88</v>
      </c>
      <c r="AZ1371" t="s">
        <v>88</v>
      </c>
      <c r="BA1371" t="s">
        <v>88</v>
      </c>
      <c r="BB1371" t="s">
        <v>88</v>
      </c>
      <c r="BC1371" t="s">
        <v>88</v>
      </c>
      <c r="BD1371" t="s">
        <v>88</v>
      </c>
      <c r="BE1371" t="s">
        <v>88</v>
      </c>
    </row>
    <row r="1372" spans="1:57">
      <c r="A1372" t="s">
        <v>2914</v>
      </c>
      <c r="B1372" t="s">
        <v>80</v>
      </c>
      <c r="C1372" t="s">
        <v>2915</v>
      </c>
      <c r="D1372" t="s">
        <v>82</v>
      </c>
      <c r="E1372" s="2" t="str">
        <f>HYPERLINK("capsilon://?command=openfolder&amp;siteaddress=FAM.docvelocity-na8.net&amp;folderid=FX8FD4C458-45D2-D33B-8125-4566E516E925","FX21116263")</f>
        <v>FX21116263</v>
      </c>
      <c r="F1372" t="s">
        <v>19</v>
      </c>
      <c r="G1372" t="s">
        <v>19</v>
      </c>
      <c r="H1372" t="s">
        <v>83</v>
      </c>
      <c r="I1372" t="s">
        <v>2916</v>
      </c>
      <c r="J1372">
        <v>291</v>
      </c>
      <c r="K1372" t="s">
        <v>85</v>
      </c>
      <c r="L1372" t="s">
        <v>86</v>
      </c>
      <c r="M1372" t="s">
        <v>87</v>
      </c>
      <c r="N1372">
        <v>1</v>
      </c>
      <c r="O1372" s="1">
        <v>44515.508229166669</v>
      </c>
      <c r="P1372" s="1">
        <v>44515.649965277778</v>
      </c>
      <c r="Q1372">
        <v>11084</v>
      </c>
      <c r="R1372">
        <v>1162</v>
      </c>
      <c r="S1372" t="b">
        <v>0</v>
      </c>
      <c r="T1372" t="s">
        <v>88</v>
      </c>
      <c r="U1372" t="b">
        <v>0</v>
      </c>
      <c r="V1372" t="s">
        <v>94</v>
      </c>
      <c r="W1372" s="1">
        <v>44515.649965277778</v>
      </c>
      <c r="X1372">
        <v>931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291</v>
      </c>
      <c r="AE1372">
        <v>267</v>
      </c>
      <c r="AF1372">
        <v>0</v>
      </c>
      <c r="AG1372">
        <v>8</v>
      </c>
      <c r="AH1372" t="s">
        <v>88</v>
      </c>
      <c r="AI1372" t="s">
        <v>88</v>
      </c>
      <c r="AJ1372" t="s">
        <v>88</v>
      </c>
      <c r="AK1372" t="s">
        <v>88</v>
      </c>
      <c r="AL1372" t="s">
        <v>88</v>
      </c>
      <c r="AM1372" t="s">
        <v>88</v>
      </c>
      <c r="AN1372" t="s">
        <v>88</v>
      </c>
      <c r="AO1372" t="s">
        <v>88</v>
      </c>
      <c r="AP1372" t="s">
        <v>88</v>
      </c>
      <c r="AQ1372" t="s">
        <v>88</v>
      </c>
      <c r="AR1372" t="s">
        <v>88</v>
      </c>
      <c r="AS1372" t="s">
        <v>88</v>
      </c>
      <c r="AT1372" t="s">
        <v>88</v>
      </c>
      <c r="AU1372" t="s">
        <v>88</v>
      </c>
      <c r="AV1372" t="s">
        <v>88</v>
      </c>
      <c r="AW1372" t="s">
        <v>88</v>
      </c>
      <c r="AX1372" t="s">
        <v>88</v>
      </c>
      <c r="AY1372" t="s">
        <v>88</v>
      </c>
      <c r="AZ1372" t="s">
        <v>88</v>
      </c>
      <c r="BA1372" t="s">
        <v>88</v>
      </c>
      <c r="BB1372" t="s">
        <v>88</v>
      </c>
      <c r="BC1372" t="s">
        <v>88</v>
      </c>
      <c r="BD1372" t="s">
        <v>88</v>
      </c>
      <c r="BE1372" t="s">
        <v>88</v>
      </c>
    </row>
    <row r="1373" spans="1:57">
      <c r="A1373" t="s">
        <v>2917</v>
      </c>
      <c r="B1373" t="s">
        <v>80</v>
      </c>
      <c r="C1373" t="s">
        <v>2342</v>
      </c>
      <c r="D1373" t="s">
        <v>82</v>
      </c>
      <c r="E1373" s="2" t="str">
        <f>HYPERLINK("capsilon://?command=openfolder&amp;siteaddress=FAM.docvelocity-na8.net&amp;folderid=FX644FF705-972D-145E-A10B-00F8066293D7","FX21115676")</f>
        <v>FX21115676</v>
      </c>
      <c r="F1373" t="s">
        <v>19</v>
      </c>
      <c r="G1373" t="s">
        <v>19</v>
      </c>
      <c r="H1373" t="s">
        <v>83</v>
      </c>
      <c r="I1373" t="s">
        <v>2918</v>
      </c>
      <c r="J1373">
        <v>105</v>
      </c>
      <c r="K1373" t="s">
        <v>85</v>
      </c>
      <c r="L1373" t="s">
        <v>86</v>
      </c>
      <c r="M1373" t="s">
        <v>87</v>
      </c>
      <c r="N1373">
        <v>2</v>
      </c>
      <c r="O1373" s="1">
        <v>44515.511412037034</v>
      </c>
      <c r="P1373" s="1">
        <v>44515.529537037037</v>
      </c>
      <c r="Q1373">
        <v>671</v>
      </c>
      <c r="R1373">
        <v>895</v>
      </c>
      <c r="S1373" t="b">
        <v>0</v>
      </c>
      <c r="T1373" t="s">
        <v>88</v>
      </c>
      <c r="U1373" t="b">
        <v>0</v>
      </c>
      <c r="V1373" t="s">
        <v>186</v>
      </c>
      <c r="W1373" s="1">
        <v>44515.519988425927</v>
      </c>
      <c r="X1373">
        <v>598</v>
      </c>
      <c r="Y1373">
        <v>76</v>
      </c>
      <c r="Z1373">
        <v>0</v>
      </c>
      <c r="AA1373">
        <v>76</v>
      </c>
      <c r="AB1373">
        <v>0</v>
      </c>
      <c r="AC1373">
        <v>14</v>
      </c>
      <c r="AD1373">
        <v>29</v>
      </c>
      <c r="AE1373">
        <v>0</v>
      </c>
      <c r="AF1373">
        <v>0</v>
      </c>
      <c r="AG1373">
        <v>0</v>
      </c>
      <c r="AH1373" t="s">
        <v>606</v>
      </c>
      <c r="AI1373" s="1">
        <v>44515.529537037037</v>
      </c>
      <c r="AJ1373">
        <v>288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29</v>
      </c>
      <c r="AQ1373">
        <v>0</v>
      </c>
      <c r="AR1373">
        <v>0</v>
      </c>
      <c r="AS1373">
        <v>0</v>
      </c>
      <c r="AT1373" t="s">
        <v>88</v>
      </c>
      <c r="AU1373" t="s">
        <v>88</v>
      </c>
      <c r="AV1373" t="s">
        <v>88</v>
      </c>
      <c r="AW1373" t="s">
        <v>88</v>
      </c>
      <c r="AX1373" t="s">
        <v>88</v>
      </c>
      <c r="AY1373" t="s">
        <v>88</v>
      </c>
      <c r="AZ1373" t="s">
        <v>88</v>
      </c>
      <c r="BA1373" t="s">
        <v>88</v>
      </c>
      <c r="BB1373" t="s">
        <v>88</v>
      </c>
      <c r="BC1373" t="s">
        <v>88</v>
      </c>
      <c r="BD1373" t="s">
        <v>88</v>
      </c>
      <c r="BE1373" t="s">
        <v>88</v>
      </c>
    </row>
    <row r="1374" spans="1:57">
      <c r="A1374" t="s">
        <v>2919</v>
      </c>
      <c r="B1374" t="s">
        <v>80</v>
      </c>
      <c r="C1374" t="s">
        <v>2342</v>
      </c>
      <c r="D1374" t="s">
        <v>82</v>
      </c>
      <c r="E1374" s="2" t="str">
        <f>HYPERLINK("capsilon://?command=openfolder&amp;siteaddress=FAM.docvelocity-na8.net&amp;folderid=FX644FF705-972D-145E-A10B-00F8066293D7","FX21115676")</f>
        <v>FX21115676</v>
      </c>
      <c r="F1374" t="s">
        <v>19</v>
      </c>
      <c r="G1374" t="s">
        <v>19</v>
      </c>
      <c r="H1374" t="s">
        <v>83</v>
      </c>
      <c r="I1374" t="s">
        <v>2920</v>
      </c>
      <c r="J1374">
        <v>111</v>
      </c>
      <c r="K1374" t="s">
        <v>85</v>
      </c>
      <c r="L1374" t="s">
        <v>86</v>
      </c>
      <c r="M1374" t="s">
        <v>87</v>
      </c>
      <c r="N1374">
        <v>2</v>
      </c>
      <c r="O1374" s="1">
        <v>44515.511423611111</v>
      </c>
      <c r="P1374" s="1">
        <v>44515.526192129626</v>
      </c>
      <c r="Q1374">
        <v>424</v>
      </c>
      <c r="R1374">
        <v>852</v>
      </c>
      <c r="S1374" t="b">
        <v>0</v>
      </c>
      <c r="T1374" t="s">
        <v>88</v>
      </c>
      <c r="U1374" t="b">
        <v>0</v>
      </c>
      <c r="V1374" t="s">
        <v>123</v>
      </c>
      <c r="W1374" s="1">
        <v>44515.516770833332</v>
      </c>
      <c r="X1374">
        <v>166</v>
      </c>
      <c r="Y1374">
        <v>76</v>
      </c>
      <c r="Z1374">
        <v>0</v>
      </c>
      <c r="AA1374">
        <v>76</v>
      </c>
      <c r="AB1374">
        <v>0</v>
      </c>
      <c r="AC1374">
        <v>1</v>
      </c>
      <c r="AD1374">
        <v>35</v>
      </c>
      <c r="AE1374">
        <v>0</v>
      </c>
      <c r="AF1374">
        <v>0</v>
      </c>
      <c r="AG1374">
        <v>0</v>
      </c>
      <c r="AH1374" t="s">
        <v>606</v>
      </c>
      <c r="AI1374" s="1">
        <v>44515.526192129626</v>
      </c>
      <c r="AJ1374">
        <v>686</v>
      </c>
      <c r="AK1374">
        <v>3</v>
      </c>
      <c r="AL1374">
        <v>0</v>
      </c>
      <c r="AM1374">
        <v>3</v>
      </c>
      <c r="AN1374">
        <v>0</v>
      </c>
      <c r="AO1374">
        <v>3</v>
      </c>
      <c r="AP1374">
        <v>32</v>
      </c>
      <c r="AQ1374">
        <v>0</v>
      </c>
      <c r="AR1374">
        <v>0</v>
      </c>
      <c r="AS1374">
        <v>0</v>
      </c>
      <c r="AT1374" t="s">
        <v>88</v>
      </c>
      <c r="AU1374" t="s">
        <v>88</v>
      </c>
      <c r="AV1374" t="s">
        <v>88</v>
      </c>
      <c r="AW1374" t="s">
        <v>88</v>
      </c>
      <c r="AX1374" t="s">
        <v>88</v>
      </c>
      <c r="AY1374" t="s">
        <v>88</v>
      </c>
      <c r="AZ1374" t="s">
        <v>88</v>
      </c>
      <c r="BA1374" t="s">
        <v>88</v>
      </c>
      <c r="BB1374" t="s">
        <v>88</v>
      </c>
      <c r="BC1374" t="s">
        <v>88</v>
      </c>
      <c r="BD1374" t="s">
        <v>88</v>
      </c>
      <c r="BE1374" t="s">
        <v>88</v>
      </c>
    </row>
    <row r="1375" spans="1:57">
      <c r="A1375" t="s">
        <v>2921</v>
      </c>
      <c r="B1375" t="s">
        <v>80</v>
      </c>
      <c r="C1375" t="s">
        <v>2922</v>
      </c>
      <c r="D1375" t="s">
        <v>82</v>
      </c>
      <c r="E1375" s="2" t="str">
        <f>HYPERLINK("capsilon://?command=openfolder&amp;siteaddress=FAM.docvelocity-na8.net&amp;folderid=FX66919803-0D54-A761-53E7-0F1B6C945D62","FX21113990")</f>
        <v>FX21113990</v>
      </c>
      <c r="F1375" t="s">
        <v>19</v>
      </c>
      <c r="G1375" t="s">
        <v>19</v>
      </c>
      <c r="H1375" t="s">
        <v>83</v>
      </c>
      <c r="I1375" t="s">
        <v>2923</v>
      </c>
      <c r="J1375">
        <v>370</v>
      </c>
      <c r="K1375" t="s">
        <v>85</v>
      </c>
      <c r="L1375" t="s">
        <v>86</v>
      </c>
      <c r="M1375" t="s">
        <v>87</v>
      </c>
      <c r="N1375">
        <v>2</v>
      </c>
      <c r="O1375" s="1">
        <v>44515.521747685183</v>
      </c>
      <c r="P1375" s="1">
        <v>44516.401423611111</v>
      </c>
      <c r="Q1375">
        <v>71411</v>
      </c>
      <c r="R1375">
        <v>4593</v>
      </c>
      <c r="S1375" t="b">
        <v>0</v>
      </c>
      <c r="T1375" t="s">
        <v>88</v>
      </c>
      <c r="U1375" t="b">
        <v>0</v>
      </c>
      <c r="V1375" t="s">
        <v>218</v>
      </c>
      <c r="W1375" s="1">
        <v>44515.581770833334</v>
      </c>
      <c r="X1375">
        <v>2929</v>
      </c>
      <c r="Y1375">
        <v>279</v>
      </c>
      <c r="Z1375">
        <v>0</v>
      </c>
      <c r="AA1375">
        <v>279</v>
      </c>
      <c r="AB1375">
        <v>21</v>
      </c>
      <c r="AC1375">
        <v>48</v>
      </c>
      <c r="AD1375">
        <v>91</v>
      </c>
      <c r="AE1375">
        <v>0</v>
      </c>
      <c r="AF1375">
        <v>0</v>
      </c>
      <c r="AG1375">
        <v>0</v>
      </c>
      <c r="AH1375" t="s">
        <v>1043</v>
      </c>
      <c r="AI1375" s="1">
        <v>44516.401423611111</v>
      </c>
      <c r="AJ1375">
        <v>1519</v>
      </c>
      <c r="AK1375">
        <v>4</v>
      </c>
      <c r="AL1375">
        <v>0</v>
      </c>
      <c r="AM1375">
        <v>4</v>
      </c>
      <c r="AN1375">
        <v>42</v>
      </c>
      <c r="AO1375">
        <v>4</v>
      </c>
      <c r="AP1375">
        <v>87</v>
      </c>
      <c r="AQ1375">
        <v>0</v>
      </c>
      <c r="AR1375">
        <v>0</v>
      </c>
      <c r="AS1375">
        <v>0</v>
      </c>
      <c r="AT1375" t="s">
        <v>88</v>
      </c>
      <c r="AU1375" t="s">
        <v>88</v>
      </c>
      <c r="AV1375" t="s">
        <v>88</v>
      </c>
      <c r="AW1375" t="s">
        <v>88</v>
      </c>
      <c r="AX1375" t="s">
        <v>88</v>
      </c>
      <c r="AY1375" t="s">
        <v>88</v>
      </c>
      <c r="AZ1375" t="s">
        <v>88</v>
      </c>
      <c r="BA1375" t="s">
        <v>88</v>
      </c>
      <c r="BB1375" t="s">
        <v>88</v>
      </c>
      <c r="BC1375" t="s">
        <v>88</v>
      </c>
      <c r="BD1375" t="s">
        <v>88</v>
      </c>
      <c r="BE1375" t="s">
        <v>88</v>
      </c>
    </row>
    <row r="1376" spans="1:57">
      <c r="A1376" t="s">
        <v>2924</v>
      </c>
      <c r="B1376" t="s">
        <v>80</v>
      </c>
      <c r="C1376" t="s">
        <v>2581</v>
      </c>
      <c r="D1376" t="s">
        <v>82</v>
      </c>
      <c r="E1376" s="2" t="str">
        <f>HYPERLINK("capsilon://?command=openfolder&amp;siteaddress=FAM.docvelocity-na8.net&amp;folderid=FXAF745DEA-B6D7-AB80-3887-BF8606581EAD","FX21115615")</f>
        <v>FX21115615</v>
      </c>
      <c r="F1376" t="s">
        <v>19</v>
      </c>
      <c r="G1376" t="s">
        <v>19</v>
      </c>
      <c r="H1376" t="s">
        <v>83</v>
      </c>
      <c r="I1376" t="s">
        <v>2925</v>
      </c>
      <c r="J1376">
        <v>21</v>
      </c>
      <c r="K1376" t="s">
        <v>85</v>
      </c>
      <c r="L1376" t="s">
        <v>86</v>
      </c>
      <c r="M1376" t="s">
        <v>87</v>
      </c>
      <c r="N1376">
        <v>2</v>
      </c>
      <c r="O1376" s="1">
        <v>44515.526898148149</v>
      </c>
      <c r="P1376" s="1">
        <v>44515.54891203704</v>
      </c>
      <c r="Q1376">
        <v>1793</v>
      </c>
      <c r="R1376">
        <v>109</v>
      </c>
      <c r="S1376" t="b">
        <v>0</v>
      </c>
      <c r="T1376" t="s">
        <v>88</v>
      </c>
      <c r="U1376" t="b">
        <v>0</v>
      </c>
      <c r="V1376" t="s">
        <v>186</v>
      </c>
      <c r="W1376" s="1">
        <v>44515.547349537039</v>
      </c>
      <c r="X1376">
        <v>91</v>
      </c>
      <c r="Y1376">
        <v>0</v>
      </c>
      <c r="Z1376">
        <v>0</v>
      </c>
      <c r="AA1376">
        <v>0</v>
      </c>
      <c r="AB1376">
        <v>9</v>
      </c>
      <c r="AC1376">
        <v>0</v>
      </c>
      <c r="AD1376">
        <v>21</v>
      </c>
      <c r="AE1376">
        <v>0</v>
      </c>
      <c r="AF1376">
        <v>0</v>
      </c>
      <c r="AG1376">
        <v>0</v>
      </c>
      <c r="AH1376" t="s">
        <v>90</v>
      </c>
      <c r="AI1376" s="1">
        <v>44515.54891203704</v>
      </c>
      <c r="AJ1376">
        <v>18</v>
      </c>
      <c r="AK1376">
        <v>0</v>
      </c>
      <c r="AL1376">
        <v>0</v>
      </c>
      <c r="AM1376">
        <v>0</v>
      </c>
      <c r="AN1376">
        <v>9</v>
      </c>
      <c r="AO1376">
        <v>0</v>
      </c>
      <c r="AP1376">
        <v>21</v>
      </c>
      <c r="AQ1376">
        <v>0</v>
      </c>
      <c r="AR1376">
        <v>0</v>
      </c>
      <c r="AS1376">
        <v>0</v>
      </c>
      <c r="AT1376" t="s">
        <v>88</v>
      </c>
      <c r="AU1376" t="s">
        <v>88</v>
      </c>
      <c r="AV1376" t="s">
        <v>88</v>
      </c>
      <c r="AW1376" t="s">
        <v>88</v>
      </c>
      <c r="AX1376" t="s">
        <v>88</v>
      </c>
      <c r="AY1376" t="s">
        <v>88</v>
      </c>
      <c r="AZ1376" t="s">
        <v>88</v>
      </c>
      <c r="BA1376" t="s">
        <v>88</v>
      </c>
      <c r="BB1376" t="s">
        <v>88</v>
      </c>
      <c r="BC1376" t="s">
        <v>88</v>
      </c>
      <c r="BD1376" t="s">
        <v>88</v>
      </c>
      <c r="BE1376" t="s">
        <v>88</v>
      </c>
    </row>
    <row r="1377" spans="1:57">
      <c r="A1377" t="s">
        <v>2926</v>
      </c>
      <c r="B1377" t="s">
        <v>80</v>
      </c>
      <c r="C1377" t="s">
        <v>2414</v>
      </c>
      <c r="D1377" t="s">
        <v>82</v>
      </c>
      <c r="E1377" s="2" t="str">
        <f>HYPERLINK("capsilon://?command=openfolder&amp;siteaddress=FAM.docvelocity-na8.net&amp;folderid=FX5DB22F1E-C0D7-0BDE-CE07-B83F7ADC6CD8","FX21115375")</f>
        <v>FX21115375</v>
      </c>
      <c r="F1377" t="s">
        <v>19</v>
      </c>
      <c r="G1377" t="s">
        <v>19</v>
      </c>
      <c r="H1377" t="s">
        <v>83</v>
      </c>
      <c r="I1377" t="s">
        <v>2927</v>
      </c>
      <c r="J1377">
        <v>123</v>
      </c>
      <c r="K1377" t="s">
        <v>85</v>
      </c>
      <c r="L1377" t="s">
        <v>86</v>
      </c>
      <c r="M1377" t="s">
        <v>87</v>
      </c>
      <c r="N1377">
        <v>1</v>
      </c>
      <c r="O1377" s="1">
        <v>44515.527997685182</v>
      </c>
      <c r="P1377" s="1">
        <v>44515.651689814818</v>
      </c>
      <c r="Q1377">
        <v>10255</v>
      </c>
      <c r="R1377">
        <v>432</v>
      </c>
      <c r="S1377" t="b">
        <v>0</v>
      </c>
      <c r="T1377" t="s">
        <v>88</v>
      </c>
      <c r="U1377" t="b">
        <v>0</v>
      </c>
      <c r="V1377" t="s">
        <v>94</v>
      </c>
      <c r="W1377" s="1">
        <v>44515.651689814818</v>
      </c>
      <c r="X1377">
        <v>148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123</v>
      </c>
      <c r="AE1377">
        <v>118</v>
      </c>
      <c r="AF1377">
        <v>0</v>
      </c>
      <c r="AG1377">
        <v>2</v>
      </c>
      <c r="AH1377" t="s">
        <v>88</v>
      </c>
      <c r="AI1377" t="s">
        <v>88</v>
      </c>
      <c r="AJ1377" t="s">
        <v>88</v>
      </c>
      <c r="AK1377" t="s">
        <v>88</v>
      </c>
      <c r="AL1377" t="s">
        <v>88</v>
      </c>
      <c r="AM1377" t="s">
        <v>88</v>
      </c>
      <c r="AN1377" t="s">
        <v>88</v>
      </c>
      <c r="AO1377" t="s">
        <v>88</v>
      </c>
      <c r="AP1377" t="s">
        <v>88</v>
      </c>
      <c r="AQ1377" t="s">
        <v>88</v>
      </c>
      <c r="AR1377" t="s">
        <v>88</v>
      </c>
      <c r="AS1377" t="s">
        <v>88</v>
      </c>
      <c r="AT1377" t="s">
        <v>88</v>
      </c>
      <c r="AU1377" t="s">
        <v>88</v>
      </c>
      <c r="AV1377" t="s">
        <v>88</v>
      </c>
      <c r="AW1377" t="s">
        <v>88</v>
      </c>
      <c r="AX1377" t="s">
        <v>88</v>
      </c>
      <c r="AY1377" t="s">
        <v>88</v>
      </c>
      <c r="AZ1377" t="s">
        <v>88</v>
      </c>
      <c r="BA1377" t="s">
        <v>88</v>
      </c>
      <c r="BB1377" t="s">
        <v>88</v>
      </c>
      <c r="BC1377" t="s">
        <v>88</v>
      </c>
      <c r="BD1377" t="s">
        <v>88</v>
      </c>
      <c r="BE1377" t="s">
        <v>88</v>
      </c>
    </row>
    <row r="1378" spans="1:57">
      <c r="A1378" t="s">
        <v>2928</v>
      </c>
      <c r="B1378" t="s">
        <v>80</v>
      </c>
      <c r="C1378" t="s">
        <v>2929</v>
      </c>
      <c r="D1378" t="s">
        <v>82</v>
      </c>
      <c r="E1378" s="2" t="str">
        <f>HYPERLINK("capsilon://?command=openfolder&amp;siteaddress=FAM.docvelocity-na8.net&amp;folderid=FXF2D2C7DD-D4EC-36C1-678E-A12ADC7125A9","FX211013520")</f>
        <v>FX211013520</v>
      </c>
      <c r="F1378" t="s">
        <v>19</v>
      </c>
      <c r="G1378" t="s">
        <v>19</v>
      </c>
      <c r="H1378" t="s">
        <v>83</v>
      </c>
      <c r="I1378" t="s">
        <v>2930</v>
      </c>
      <c r="J1378">
        <v>82</v>
      </c>
      <c r="K1378" t="s">
        <v>85</v>
      </c>
      <c r="L1378" t="s">
        <v>86</v>
      </c>
      <c r="M1378" t="s">
        <v>87</v>
      </c>
      <c r="N1378">
        <v>1</v>
      </c>
      <c r="O1378" s="1">
        <v>44501.891342592593</v>
      </c>
      <c r="P1378" s="1">
        <v>44502.271898148145</v>
      </c>
      <c r="Q1378">
        <v>31613</v>
      </c>
      <c r="R1378">
        <v>1267</v>
      </c>
      <c r="S1378" t="b">
        <v>0</v>
      </c>
      <c r="T1378" t="s">
        <v>88</v>
      </c>
      <c r="U1378" t="b">
        <v>0</v>
      </c>
      <c r="V1378" t="s">
        <v>190</v>
      </c>
      <c r="W1378" s="1">
        <v>44502.271898148145</v>
      </c>
      <c r="X1378">
        <v>1098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82</v>
      </c>
      <c r="AE1378">
        <v>0</v>
      </c>
      <c r="AF1378">
        <v>0</v>
      </c>
      <c r="AG1378">
        <v>6</v>
      </c>
      <c r="AH1378" t="s">
        <v>88</v>
      </c>
      <c r="AI1378" t="s">
        <v>88</v>
      </c>
      <c r="AJ1378" t="s">
        <v>88</v>
      </c>
      <c r="AK1378" t="s">
        <v>88</v>
      </c>
      <c r="AL1378" t="s">
        <v>88</v>
      </c>
      <c r="AM1378" t="s">
        <v>88</v>
      </c>
      <c r="AN1378" t="s">
        <v>88</v>
      </c>
      <c r="AO1378" t="s">
        <v>88</v>
      </c>
      <c r="AP1378" t="s">
        <v>88</v>
      </c>
      <c r="AQ1378" t="s">
        <v>88</v>
      </c>
      <c r="AR1378" t="s">
        <v>88</v>
      </c>
      <c r="AS1378" t="s">
        <v>88</v>
      </c>
      <c r="AT1378" t="s">
        <v>88</v>
      </c>
      <c r="AU1378" t="s">
        <v>88</v>
      </c>
      <c r="AV1378" t="s">
        <v>88</v>
      </c>
      <c r="AW1378" t="s">
        <v>88</v>
      </c>
      <c r="AX1378" t="s">
        <v>88</v>
      </c>
      <c r="AY1378" t="s">
        <v>88</v>
      </c>
      <c r="AZ1378" t="s">
        <v>88</v>
      </c>
      <c r="BA1378" t="s">
        <v>88</v>
      </c>
      <c r="BB1378" t="s">
        <v>88</v>
      </c>
      <c r="BC1378" t="s">
        <v>88</v>
      </c>
      <c r="BD1378" t="s">
        <v>88</v>
      </c>
      <c r="BE1378" t="s">
        <v>88</v>
      </c>
    </row>
    <row r="1379" spans="1:57">
      <c r="A1379" t="s">
        <v>2931</v>
      </c>
      <c r="B1379" t="s">
        <v>80</v>
      </c>
      <c r="C1379" t="s">
        <v>2932</v>
      </c>
      <c r="D1379" t="s">
        <v>82</v>
      </c>
      <c r="E1379" s="2" t="str">
        <f>HYPERLINK("capsilon://?command=openfolder&amp;siteaddress=FAM.docvelocity-na8.net&amp;folderid=FX940A18E1-D5B7-7568-1515-48BBBBFE9BF4","FX21116237")</f>
        <v>FX21116237</v>
      </c>
      <c r="F1379" t="s">
        <v>19</v>
      </c>
      <c r="G1379" t="s">
        <v>19</v>
      </c>
      <c r="H1379" t="s">
        <v>83</v>
      </c>
      <c r="I1379" t="s">
        <v>2933</v>
      </c>
      <c r="J1379">
        <v>340</v>
      </c>
      <c r="K1379" t="s">
        <v>85</v>
      </c>
      <c r="L1379" t="s">
        <v>86</v>
      </c>
      <c r="M1379" t="s">
        <v>87</v>
      </c>
      <c r="N1379">
        <v>1</v>
      </c>
      <c r="O1379" s="1">
        <v>44515.542766203704</v>
      </c>
      <c r="P1379" s="1">
        <v>44515.659479166665</v>
      </c>
      <c r="Q1379">
        <v>9269</v>
      </c>
      <c r="R1379">
        <v>815</v>
      </c>
      <c r="S1379" t="b">
        <v>0</v>
      </c>
      <c r="T1379" t="s">
        <v>88</v>
      </c>
      <c r="U1379" t="b">
        <v>0</v>
      </c>
      <c r="V1379" t="s">
        <v>94</v>
      </c>
      <c r="W1379" s="1">
        <v>44515.659479166665</v>
      </c>
      <c r="X1379">
        <v>636</v>
      </c>
      <c r="Y1379">
        <v>37</v>
      </c>
      <c r="Z1379">
        <v>0</v>
      </c>
      <c r="AA1379">
        <v>37</v>
      </c>
      <c r="AB1379">
        <v>0</v>
      </c>
      <c r="AC1379">
        <v>0</v>
      </c>
      <c r="AD1379">
        <v>303</v>
      </c>
      <c r="AE1379">
        <v>278</v>
      </c>
      <c r="AF1379">
        <v>0</v>
      </c>
      <c r="AG1379">
        <v>9</v>
      </c>
      <c r="AH1379" t="s">
        <v>88</v>
      </c>
      <c r="AI1379" t="s">
        <v>88</v>
      </c>
      <c r="AJ1379" t="s">
        <v>88</v>
      </c>
      <c r="AK1379" t="s">
        <v>88</v>
      </c>
      <c r="AL1379" t="s">
        <v>88</v>
      </c>
      <c r="AM1379" t="s">
        <v>88</v>
      </c>
      <c r="AN1379" t="s">
        <v>88</v>
      </c>
      <c r="AO1379" t="s">
        <v>88</v>
      </c>
      <c r="AP1379" t="s">
        <v>88</v>
      </c>
      <c r="AQ1379" t="s">
        <v>88</v>
      </c>
      <c r="AR1379" t="s">
        <v>88</v>
      </c>
      <c r="AS1379" t="s">
        <v>88</v>
      </c>
      <c r="AT1379" t="s">
        <v>88</v>
      </c>
      <c r="AU1379" t="s">
        <v>88</v>
      </c>
      <c r="AV1379" t="s">
        <v>88</v>
      </c>
      <c r="AW1379" t="s">
        <v>88</v>
      </c>
      <c r="AX1379" t="s">
        <v>88</v>
      </c>
      <c r="AY1379" t="s">
        <v>88</v>
      </c>
      <c r="AZ1379" t="s">
        <v>88</v>
      </c>
      <c r="BA1379" t="s">
        <v>88</v>
      </c>
      <c r="BB1379" t="s">
        <v>88</v>
      </c>
      <c r="BC1379" t="s">
        <v>88</v>
      </c>
      <c r="BD1379" t="s">
        <v>88</v>
      </c>
      <c r="BE1379" t="s">
        <v>88</v>
      </c>
    </row>
    <row r="1380" spans="1:57">
      <c r="A1380" t="s">
        <v>2934</v>
      </c>
      <c r="B1380" t="s">
        <v>80</v>
      </c>
      <c r="C1380" t="s">
        <v>2935</v>
      </c>
      <c r="D1380" t="s">
        <v>82</v>
      </c>
      <c r="E1380" s="2" t="str">
        <f>HYPERLINK("capsilon://?command=openfolder&amp;siteaddress=FAM.docvelocity-na8.net&amp;folderid=FXA981D4DF-4768-B7CE-73F1-6E1BCDC451D0","FX2111413")</f>
        <v>FX2111413</v>
      </c>
      <c r="F1380" t="s">
        <v>19</v>
      </c>
      <c r="G1380" t="s">
        <v>19</v>
      </c>
      <c r="H1380" t="s">
        <v>83</v>
      </c>
      <c r="I1380" t="s">
        <v>2936</v>
      </c>
      <c r="J1380">
        <v>173</v>
      </c>
      <c r="K1380" t="s">
        <v>85</v>
      </c>
      <c r="L1380" t="s">
        <v>86</v>
      </c>
      <c r="M1380" t="s">
        <v>87</v>
      </c>
      <c r="N1380">
        <v>1</v>
      </c>
      <c r="O1380" s="1">
        <v>44501.892557870371</v>
      </c>
      <c r="P1380" s="1">
        <v>44502.281597222223</v>
      </c>
      <c r="Q1380">
        <v>32572</v>
      </c>
      <c r="R1380">
        <v>1041</v>
      </c>
      <c r="S1380" t="b">
        <v>0</v>
      </c>
      <c r="T1380" t="s">
        <v>88</v>
      </c>
      <c r="U1380" t="b">
        <v>0</v>
      </c>
      <c r="V1380" t="s">
        <v>190</v>
      </c>
      <c r="W1380" s="1">
        <v>44502.281597222223</v>
      </c>
      <c r="X1380">
        <v>838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173</v>
      </c>
      <c r="AE1380">
        <v>150</v>
      </c>
      <c r="AF1380">
        <v>0</v>
      </c>
      <c r="AG1380">
        <v>7</v>
      </c>
      <c r="AH1380" t="s">
        <v>88</v>
      </c>
      <c r="AI1380" t="s">
        <v>88</v>
      </c>
      <c r="AJ1380" t="s">
        <v>88</v>
      </c>
      <c r="AK1380" t="s">
        <v>88</v>
      </c>
      <c r="AL1380" t="s">
        <v>88</v>
      </c>
      <c r="AM1380" t="s">
        <v>88</v>
      </c>
      <c r="AN1380" t="s">
        <v>88</v>
      </c>
      <c r="AO1380" t="s">
        <v>88</v>
      </c>
      <c r="AP1380" t="s">
        <v>88</v>
      </c>
      <c r="AQ1380" t="s">
        <v>88</v>
      </c>
      <c r="AR1380" t="s">
        <v>88</v>
      </c>
      <c r="AS1380" t="s">
        <v>88</v>
      </c>
      <c r="AT1380" t="s">
        <v>88</v>
      </c>
      <c r="AU1380" t="s">
        <v>88</v>
      </c>
      <c r="AV1380" t="s">
        <v>88</v>
      </c>
      <c r="AW1380" t="s">
        <v>88</v>
      </c>
      <c r="AX1380" t="s">
        <v>88</v>
      </c>
      <c r="AY1380" t="s">
        <v>88</v>
      </c>
      <c r="AZ1380" t="s">
        <v>88</v>
      </c>
      <c r="BA1380" t="s">
        <v>88</v>
      </c>
      <c r="BB1380" t="s">
        <v>88</v>
      </c>
      <c r="BC1380" t="s">
        <v>88</v>
      </c>
      <c r="BD1380" t="s">
        <v>88</v>
      </c>
      <c r="BE1380" t="s">
        <v>88</v>
      </c>
    </row>
    <row r="1381" spans="1:57">
      <c r="A1381" t="s">
        <v>2937</v>
      </c>
      <c r="B1381" t="s">
        <v>80</v>
      </c>
      <c r="C1381" t="s">
        <v>2938</v>
      </c>
      <c r="D1381" t="s">
        <v>82</v>
      </c>
      <c r="E1381" s="2" t="str">
        <f>HYPERLINK("capsilon://?command=openfolder&amp;siteaddress=FAM.docvelocity-na8.net&amp;folderid=FX1110D429-DC0B-B09F-71E9-D4BF59871486","FX211013517")</f>
        <v>FX211013517</v>
      </c>
      <c r="F1381" t="s">
        <v>19</v>
      </c>
      <c r="G1381" t="s">
        <v>19</v>
      </c>
      <c r="H1381" t="s">
        <v>83</v>
      </c>
      <c r="I1381" t="s">
        <v>2939</v>
      </c>
      <c r="J1381">
        <v>82</v>
      </c>
      <c r="K1381" t="s">
        <v>85</v>
      </c>
      <c r="L1381" t="s">
        <v>86</v>
      </c>
      <c r="M1381" t="s">
        <v>87</v>
      </c>
      <c r="N1381">
        <v>1</v>
      </c>
      <c r="O1381" s="1">
        <v>44501.89744212963</v>
      </c>
      <c r="P1381" s="1">
        <v>44502.332430555558</v>
      </c>
      <c r="Q1381">
        <v>36972</v>
      </c>
      <c r="R1381">
        <v>611</v>
      </c>
      <c r="S1381" t="b">
        <v>0</v>
      </c>
      <c r="T1381" t="s">
        <v>88</v>
      </c>
      <c r="U1381" t="b">
        <v>0</v>
      </c>
      <c r="V1381" t="s">
        <v>190</v>
      </c>
      <c r="W1381" s="1">
        <v>44502.332430555558</v>
      </c>
      <c r="X1381">
        <v>259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82</v>
      </c>
      <c r="AE1381">
        <v>73</v>
      </c>
      <c r="AF1381">
        <v>0</v>
      </c>
      <c r="AG1381">
        <v>6</v>
      </c>
      <c r="AH1381" t="s">
        <v>88</v>
      </c>
      <c r="AI1381" t="s">
        <v>88</v>
      </c>
      <c r="AJ1381" t="s">
        <v>88</v>
      </c>
      <c r="AK1381" t="s">
        <v>88</v>
      </c>
      <c r="AL1381" t="s">
        <v>88</v>
      </c>
      <c r="AM1381" t="s">
        <v>88</v>
      </c>
      <c r="AN1381" t="s">
        <v>88</v>
      </c>
      <c r="AO1381" t="s">
        <v>88</v>
      </c>
      <c r="AP1381" t="s">
        <v>88</v>
      </c>
      <c r="AQ1381" t="s">
        <v>88</v>
      </c>
      <c r="AR1381" t="s">
        <v>88</v>
      </c>
      <c r="AS1381" t="s">
        <v>88</v>
      </c>
      <c r="AT1381" t="s">
        <v>88</v>
      </c>
      <c r="AU1381" t="s">
        <v>88</v>
      </c>
      <c r="AV1381" t="s">
        <v>88</v>
      </c>
      <c r="AW1381" t="s">
        <v>88</v>
      </c>
      <c r="AX1381" t="s">
        <v>88</v>
      </c>
      <c r="AY1381" t="s">
        <v>88</v>
      </c>
      <c r="AZ1381" t="s">
        <v>88</v>
      </c>
      <c r="BA1381" t="s">
        <v>88</v>
      </c>
      <c r="BB1381" t="s">
        <v>88</v>
      </c>
      <c r="BC1381" t="s">
        <v>88</v>
      </c>
      <c r="BD1381" t="s">
        <v>88</v>
      </c>
      <c r="BE1381" t="s">
        <v>88</v>
      </c>
    </row>
    <row r="1382" spans="1:57">
      <c r="A1382" t="s">
        <v>2940</v>
      </c>
      <c r="B1382" t="s">
        <v>80</v>
      </c>
      <c r="C1382" t="s">
        <v>2941</v>
      </c>
      <c r="D1382" t="s">
        <v>82</v>
      </c>
      <c r="E1382" s="2" t="str">
        <f>HYPERLINK("capsilon://?command=openfolder&amp;siteaddress=FAM.docvelocity-na8.net&amp;folderid=FX21C8F884-17C2-181C-5722-78ED7EF1F9C0","FX211013521")</f>
        <v>FX211013521</v>
      </c>
      <c r="F1382" t="s">
        <v>19</v>
      </c>
      <c r="G1382" t="s">
        <v>19</v>
      </c>
      <c r="H1382" t="s">
        <v>83</v>
      </c>
      <c r="I1382" t="s">
        <v>2942</v>
      </c>
      <c r="J1382">
        <v>82</v>
      </c>
      <c r="K1382" t="s">
        <v>85</v>
      </c>
      <c r="L1382" t="s">
        <v>86</v>
      </c>
      <c r="M1382" t="s">
        <v>87</v>
      </c>
      <c r="N1382">
        <v>1</v>
      </c>
      <c r="O1382" s="1">
        <v>44501.897546296299</v>
      </c>
      <c r="P1382" s="1">
        <v>44502.341608796298</v>
      </c>
      <c r="Q1382">
        <v>37511</v>
      </c>
      <c r="R1382">
        <v>856</v>
      </c>
      <c r="S1382" t="b">
        <v>0</v>
      </c>
      <c r="T1382" t="s">
        <v>88</v>
      </c>
      <c r="U1382" t="b">
        <v>0</v>
      </c>
      <c r="V1382" t="s">
        <v>190</v>
      </c>
      <c r="W1382" s="1">
        <v>44502.341608796298</v>
      </c>
      <c r="X1382">
        <v>792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82</v>
      </c>
      <c r="AE1382">
        <v>73</v>
      </c>
      <c r="AF1382">
        <v>0</v>
      </c>
      <c r="AG1382">
        <v>6</v>
      </c>
      <c r="AH1382" t="s">
        <v>88</v>
      </c>
      <c r="AI1382" t="s">
        <v>88</v>
      </c>
      <c r="AJ1382" t="s">
        <v>88</v>
      </c>
      <c r="AK1382" t="s">
        <v>88</v>
      </c>
      <c r="AL1382" t="s">
        <v>88</v>
      </c>
      <c r="AM1382" t="s">
        <v>88</v>
      </c>
      <c r="AN1382" t="s">
        <v>88</v>
      </c>
      <c r="AO1382" t="s">
        <v>88</v>
      </c>
      <c r="AP1382" t="s">
        <v>88</v>
      </c>
      <c r="AQ1382" t="s">
        <v>88</v>
      </c>
      <c r="AR1382" t="s">
        <v>88</v>
      </c>
      <c r="AS1382" t="s">
        <v>88</v>
      </c>
      <c r="AT1382" t="s">
        <v>88</v>
      </c>
      <c r="AU1382" t="s">
        <v>88</v>
      </c>
      <c r="AV1382" t="s">
        <v>88</v>
      </c>
      <c r="AW1382" t="s">
        <v>88</v>
      </c>
      <c r="AX1382" t="s">
        <v>88</v>
      </c>
      <c r="AY1382" t="s">
        <v>88</v>
      </c>
      <c r="AZ1382" t="s">
        <v>88</v>
      </c>
      <c r="BA1382" t="s">
        <v>88</v>
      </c>
      <c r="BB1382" t="s">
        <v>88</v>
      </c>
      <c r="BC1382" t="s">
        <v>88</v>
      </c>
      <c r="BD1382" t="s">
        <v>88</v>
      </c>
      <c r="BE1382" t="s">
        <v>88</v>
      </c>
    </row>
    <row r="1383" spans="1:57">
      <c r="A1383" t="s">
        <v>2943</v>
      </c>
      <c r="B1383" t="s">
        <v>80</v>
      </c>
      <c r="C1383" t="s">
        <v>2944</v>
      </c>
      <c r="D1383" t="s">
        <v>82</v>
      </c>
      <c r="E1383" s="2" t="str">
        <f>HYPERLINK("capsilon://?command=openfolder&amp;siteaddress=FAM.docvelocity-na8.net&amp;folderid=FXA14A87DC-86ED-7DC2-7F01-3076F38C6E2B","FX21114255")</f>
        <v>FX21114255</v>
      </c>
      <c r="F1383" t="s">
        <v>19</v>
      </c>
      <c r="G1383" t="s">
        <v>19</v>
      </c>
      <c r="H1383" t="s">
        <v>83</v>
      </c>
      <c r="I1383" t="s">
        <v>2945</v>
      </c>
      <c r="J1383">
        <v>143</v>
      </c>
      <c r="K1383" t="s">
        <v>85</v>
      </c>
      <c r="L1383" t="s">
        <v>86</v>
      </c>
      <c r="M1383" t="s">
        <v>87</v>
      </c>
      <c r="N1383">
        <v>1</v>
      </c>
      <c r="O1383" s="1">
        <v>44515.544849537036</v>
      </c>
      <c r="P1383" s="1">
        <v>44515.667604166665</v>
      </c>
      <c r="Q1383">
        <v>10171</v>
      </c>
      <c r="R1383">
        <v>435</v>
      </c>
      <c r="S1383" t="b">
        <v>0</v>
      </c>
      <c r="T1383" t="s">
        <v>88</v>
      </c>
      <c r="U1383" t="b">
        <v>0</v>
      </c>
      <c r="V1383" t="s">
        <v>94</v>
      </c>
      <c r="W1383" s="1">
        <v>44515.667604166665</v>
      </c>
      <c r="X1383">
        <v>321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143</v>
      </c>
      <c r="AE1383">
        <v>131</v>
      </c>
      <c r="AF1383">
        <v>0</v>
      </c>
      <c r="AG1383">
        <v>6</v>
      </c>
      <c r="AH1383" t="s">
        <v>88</v>
      </c>
      <c r="AI1383" t="s">
        <v>88</v>
      </c>
      <c r="AJ1383" t="s">
        <v>88</v>
      </c>
      <c r="AK1383" t="s">
        <v>88</v>
      </c>
      <c r="AL1383" t="s">
        <v>88</v>
      </c>
      <c r="AM1383" t="s">
        <v>88</v>
      </c>
      <c r="AN1383" t="s">
        <v>88</v>
      </c>
      <c r="AO1383" t="s">
        <v>88</v>
      </c>
      <c r="AP1383" t="s">
        <v>88</v>
      </c>
      <c r="AQ1383" t="s">
        <v>88</v>
      </c>
      <c r="AR1383" t="s">
        <v>88</v>
      </c>
      <c r="AS1383" t="s">
        <v>88</v>
      </c>
      <c r="AT1383" t="s">
        <v>88</v>
      </c>
      <c r="AU1383" t="s">
        <v>88</v>
      </c>
      <c r="AV1383" t="s">
        <v>88</v>
      </c>
      <c r="AW1383" t="s">
        <v>88</v>
      </c>
      <c r="AX1383" t="s">
        <v>88</v>
      </c>
      <c r="AY1383" t="s">
        <v>88</v>
      </c>
      <c r="AZ1383" t="s">
        <v>88</v>
      </c>
      <c r="BA1383" t="s">
        <v>88</v>
      </c>
      <c r="BB1383" t="s">
        <v>88</v>
      </c>
      <c r="BC1383" t="s">
        <v>88</v>
      </c>
      <c r="BD1383" t="s">
        <v>88</v>
      </c>
      <c r="BE1383" t="s">
        <v>88</v>
      </c>
    </row>
    <row r="1384" spans="1:57">
      <c r="A1384" t="s">
        <v>2946</v>
      </c>
      <c r="B1384" t="s">
        <v>80</v>
      </c>
      <c r="C1384" t="s">
        <v>2947</v>
      </c>
      <c r="D1384" t="s">
        <v>82</v>
      </c>
      <c r="E1384" s="2" t="str">
        <f>HYPERLINK("capsilon://?command=openfolder&amp;siteaddress=FAM.docvelocity-na8.net&amp;folderid=FX99B5C67D-BE6D-0093-5771-78E9F53F1B7C","FX21115148")</f>
        <v>FX21115148</v>
      </c>
      <c r="F1384" t="s">
        <v>19</v>
      </c>
      <c r="G1384" t="s">
        <v>19</v>
      </c>
      <c r="H1384" t="s">
        <v>83</v>
      </c>
      <c r="I1384" t="s">
        <v>2948</v>
      </c>
      <c r="J1384">
        <v>102</v>
      </c>
      <c r="K1384" t="s">
        <v>85</v>
      </c>
      <c r="L1384" t="s">
        <v>86</v>
      </c>
      <c r="M1384" t="s">
        <v>87</v>
      </c>
      <c r="N1384">
        <v>1</v>
      </c>
      <c r="O1384" s="1">
        <v>44515.552025462966</v>
      </c>
      <c r="P1384" s="1">
        <v>44515.670798611114</v>
      </c>
      <c r="Q1384">
        <v>9842</v>
      </c>
      <c r="R1384">
        <v>420</v>
      </c>
      <c r="S1384" t="b">
        <v>0</v>
      </c>
      <c r="T1384" t="s">
        <v>88</v>
      </c>
      <c r="U1384" t="b">
        <v>0</v>
      </c>
      <c r="V1384" t="s">
        <v>94</v>
      </c>
      <c r="W1384" s="1">
        <v>44515.670798611114</v>
      </c>
      <c r="X1384">
        <v>275</v>
      </c>
      <c r="Y1384">
        <v>21</v>
      </c>
      <c r="Z1384">
        <v>0</v>
      </c>
      <c r="AA1384">
        <v>21</v>
      </c>
      <c r="AB1384">
        <v>0</v>
      </c>
      <c r="AC1384">
        <v>0</v>
      </c>
      <c r="AD1384">
        <v>81</v>
      </c>
      <c r="AE1384">
        <v>69</v>
      </c>
      <c r="AF1384">
        <v>0</v>
      </c>
      <c r="AG1384">
        <v>2</v>
      </c>
      <c r="AH1384" t="s">
        <v>88</v>
      </c>
      <c r="AI1384" t="s">
        <v>88</v>
      </c>
      <c r="AJ1384" t="s">
        <v>88</v>
      </c>
      <c r="AK1384" t="s">
        <v>88</v>
      </c>
      <c r="AL1384" t="s">
        <v>88</v>
      </c>
      <c r="AM1384" t="s">
        <v>88</v>
      </c>
      <c r="AN1384" t="s">
        <v>88</v>
      </c>
      <c r="AO1384" t="s">
        <v>88</v>
      </c>
      <c r="AP1384" t="s">
        <v>88</v>
      </c>
      <c r="AQ1384" t="s">
        <v>88</v>
      </c>
      <c r="AR1384" t="s">
        <v>88</v>
      </c>
      <c r="AS1384" t="s">
        <v>88</v>
      </c>
      <c r="AT1384" t="s">
        <v>88</v>
      </c>
      <c r="AU1384" t="s">
        <v>88</v>
      </c>
      <c r="AV1384" t="s">
        <v>88</v>
      </c>
      <c r="AW1384" t="s">
        <v>88</v>
      </c>
      <c r="AX1384" t="s">
        <v>88</v>
      </c>
      <c r="AY1384" t="s">
        <v>88</v>
      </c>
      <c r="AZ1384" t="s">
        <v>88</v>
      </c>
      <c r="BA1384" t="s">
        <v>88</v>
      </c>
      <c r="BB1384" t="s">
        <v>88</v>
      </c>
      <c r="BC1384" t="s">
        <v>88</v>
      </c>
      <c r="BD1384" t="s">
        <v>88</v>
      </c>
      <c r="BE1384" t="s">
        <v>88</v>
      </c>
    </row>
    <row r="1385" spans="1:57">
      <c r="A1385" t="s">
        <v>2949</v>
      </c>
      <c r="B1385" t="s">
        <v>80</v>
      </c>
      <c r="C1385" t="s">
        <v>2789</v>
      </c>
      <c r="D1385" t="s">
        <v>82</v>
      </c>
      <c r="E1385" s="2" t="str">
        <f>HYPERLINK("capsilon://?command=openfolder&amp;siteaddress=FAM.docvelocity-na8.net&amp;folderid=FX76F2CC31-8F69-E461-A4BE-F00D5DC13B3D","FX21115732")</f>
        <v>FX21115732</v>
      </c>
      <c r="F1385" t="s">
        <v>19</v>
      </c>
      <c r="G1385" t="s">
        <v>19</v>
      </c>
      <c r="H1385" t="s">
        <v>83</v>
      </c>
      <c r="I1385" t="s">
        <v>2950</v>
      </c>
      <c r="J1385">
        <v>33</v>
      </c>
      <c r="K1385" t="s">
        <v>85</v>
      </c>
      <c r="L1385" t="s">
        <v>86</v>
      </c>
      <c r="M1385" t="s">
        <v>87</v>
      </c>
      <c r="N1385">
        <v>2</v>
      </c>
      <c r="O1385" s="1">
        <v>44515.553263888891</v>
      </c>
      <c r="P1385" s="1">
        <v>44516.38621527778</v>
      </c>
      <c r="Q1385">
        <v>71812</v>
      </c>
      <c r="R1385">
        <v>155</v>
      </c>
      <c r="S1385" t="b">
        <v>0</v>
      </c>
      <c r="T1385" t="s">
        <v>88</v>
      </c>
      <c r="U1385" t="b">
        <v>0</v>
      </c>
      <c r="V1385" t="s">
        <v>186</v>
      </c>
      <c r="W1385" s="1">
        <v>44515.556990740741</v>
      </c>
      <c r="X1385">
        <v>51</v>
      </c>
      <c r="Y1385">
        <v>9</v>
      </c>
      <c r="Z1385">
        <v>0</v>
      </c>
      <c r="AA1385">
        <v>9</v>
      </c>
      <c r="AB1385">
        <v>0</v>
      </c>
      <c r="AC1385">
        <v>1</v>
      </c>
      <c r="AD1385">
        <v>24</v>
      </c>
      <c r="AE1385">
        <v>0</v>
      </c>
      <c r="AF1385">
        <v>0</v>
      </c>
      <c r="AG1385">
        <v>0</v>
      </c>
      <c r="AH1385" t="s">
        <v>118</v>
      </c>
      <c r="AI1385" s="1">
        <v>44516.38621527778</v>
      </c>
      <c r="AJ1385">
        <v>104</v>
      </c>
      <c r="AK1385">
        <v>1</v>
      </c>
      <c r="AL1385">
        <v>0</v>
      </c>
      <c r="AM1385">
        <v>1</v>
      </c>
      <c r="AN1385">
        <v>0</v>
      </c>
      <c r="AO1385">
        <v>1</v>
      </c>
      <c r="AP1385">
        <v>23</v>
      </c>
      <c r="AQ1385">
        <v>0</v>
      </c>
      <c r="AR1385">
        <v>0</v>
      </c>
      <c r="AS1385">
        <v>0</v>
      </c>
      <c r="AT1385" t="s">
        <v>88</v>
      </c>
      <c r="AU1385" t="s">
        <v>88</v>
      </c>
      <c r="AV1385" t="s">
        <v>88</v>
      </c>
      <c r="AW1385" t="s">
        <v>88</v>
      </c>
      <c r="AX1385" t="s">
        <v>88</v>
      </c>
      <c r="AY1385" t="s">
        <v>88</v>
      </c>
      <c r="AZ1385" t="s">
        <v>88</v>
      </c>
      <c r="BA1385" t="s">
        <v>88</v>
      </c>
      <c r="BB1385" t="s">
        <v>88</v>
      </c>
      <c r="BC1385" t="s">
        <v>88</v>
      </c>
      <c r="BD1385" t="s">
        <v>88</v>
      </c>
      <c r="BE1385" t="s">
        <v>88</v>
      </c>
    </row>
    <row r="1386" spans="1:57">
      <c r="A1386" t="s">
        <v>2951</v>
      </c>
      <c r="B1386" t="s">
        <v>80</v>
      </c>
      <c r="C1386" t="s">
        <v>2952</v>
      </c>
      <c r="D1386" t="s">
        <v>82</v>
      </c>
      <c r="E1386" s="2" t="str">
        <f>HYPERLINK("capsilon://?command=openfolder&amp;siteaddress=FAM.docvelocity-na8.net&amp;folderid=FXAEB463BE-9D21-A410-3E2E-855AD0423214","FX21114630")</f>
        <v>FX21114630</v>
      </c>
      <c r="F1386" t="s">
        <v>19</v>
      </c>
      <c r="G1386" t="s">
        <v>19</v>
      </c>
      <c r="H1386" t="s">
        <v>83</v>
      </c>
      <c r="I1386" t="s">
        <v>2953</v>
      </c>
      <c r="J1386">
        <v>61</v>
      </c>
      <c r="K1386" t="s">
        <v>85</v>
      </c>
      <c r="L1386" t="s">
        <v>86</v>
      </c>
      <c r="M1386" t="s">
        <v>87</v>
      </c>
      <c r="N1386">
        <v>2</v>
      </c>
      <c r="O1386" s="1">
        <v>44515.554155092592</v>
      </c>
      <c r="P1386" s="1">
        <v>44516.38853009259</v>
      </c>
      <c r="Q1386">
        <v>71327</v>
      </c>
      <c r="R1386">
        <v>763</v>
      </c>
      <c r="S1386" t="b">
        <v>0</v>
      </c>
      <c r="T1386" t="s">
        <v>88</v>
      </c>
      <c r="U1386" t="b">
        <v>0</v>
      </c>
      <c r="V1386" t="s">
        <v>123</v>
      </c>
      <c r="W1386" s="1">
        <v>44515.563032407408</v>
      </c>
      <c r="X1386">
        <v>564</v>
      </c>
      <c r="Y1386">
        <v>56</v>
      </c>
      <c r="Z1386">
        <v>0</v>
      </c>
      <c r="AA1386">
        <v>56</v>
      </c>
      <c r="AB1386">
        <v>0</v>
      </c>
      <c r="AC1386">
        <v>4</v>
      </c>
      <c r="AD1386">
        <v>5</v>
      </c>
      <c r="AE1386">
        <v>0</v>
      </c>
      <c r="AF1386">
        <v>0</v>
      </c>
      <c r="AG1386">
        <v>0</v>
      </c>
      <c r="AH1386" t="s">
        <v>118</v>
      </c>
      <c r="AI1386" s="1">
        <v>44516.38853009259</v>
      </c>
      <c r="AJ1386">
        <v>199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5</v>
      </c>
      <c r="AQ1386">
        <v>0</v>
      </c>
      <c r="AR1386">
        <v>0</v>
      </c>
      <c r="AS1386">
        <v>0</v>
      </c>
      <c r="AT1386" t="s">
        <v>88</v>
      </c>
      <c r="AU1386" t="s">
        <v>88</v>
      </c>
      <c r="AV1386" t="s">
        <v>88</v>
      </c>
      <c r="AW1386" t="s">
        <v>88</v>
      </c>
      <c r="AX1386" t="s">
        <v>88</v>
      </c>
      <c r="AY1386" t="s">
        <v>88</v>
      </c>
      <c r="AZ1386" t="s">
        <v>88</v>
      </c>
      <c r="BA1386" t="s">
        <v>88</v>
      </c>
      <c r="BB1386" t="s">
        <v>88</v>
      </c>
      <c r="BC1386" t="s">
        <v>88</v>
      </c>
      <c r="BD1386" t="s">
        <v>88</v>
      </c>
      <c r="BE1386" t="s">
        <v>88</v>
      </c>
    </row>
    <row r="1387" spans="1:57">
      <c r="A1387" t="s">
        <v>2954</v>
      </c>
      <c r="B1387" t="s">
        <v>80</v>
      </c>
      <c r="C1387" t="s">
        <v>2952</v>
      </c>
      <c r="D1387" t="s">
        <v>82</v>
      </c>
      <c r="E1387" s="2" t="str">
        <f>HYPERLINK("capsilon://?command=openfolder&amp;siteaddress=FAM.docvelocity-na8.net&amp;folderid=FXAEB463BE-9D21-A410-3E2E-855AD0423214","FX21114630")</f>
        <v>FX21114630</v>
      </c>
      <c r="F1387" t="s">
        <v>19</v>
      </c>
      <c r="G1387" t="s">
        <v>19</v>
      </c>
      <c r="H1387" t="s">
        <v>83</v>
      </c>
      <c r="I1387" t="s">
        <v>2955</v>
      </c>
      <c r="J1387">
        <v>61</v>
      </c>
      <c r="K1387" t="s">
        <v>85</v>
      </c>
      <c r="L1387" t="s">
        <v>86</v>
      </c>
      <c r="M1387" t="s">
        <v>87</v>
      </c>
      <c r="N1387">
        <v>2</v>
      </c>
      <c r="O1387" s="1">
        <v>44515.554189814815</v>
      </c>
      <c r="P1387" s="1">
        <v>44516.391099537039</v>
      </c>
      <c r="Q1387">
        <v>71744</v>
      </c>
      <c r="R1387">
        <v>565</v>
      </c>
      <c r="S1387" t="b">
        <v>0</v>
      </c>
      <c r="T1387" t="s">
        <v>88</v>
      </c>
      <c r="U1387" t="b">
        <v>0</v>
      </c>
      <c r="V1387" t="s">
        <v>186</v>
      </c>
      <c r="W1387" s="1">
        <v>44515.561203703706</v>
      </c>
      <c r="X1387">
        <v>344</v>
      </c>
      <c r="Y1387">
        <v>56</v>
      </c>
      <c r="Z1387">
        <v>0</v>
      </c>
      <c r="AA1387">
        <v>56</v>
      </c>
      <c r="AB1387">
        <v>0</v>
      </c>
      <c r="AC1387">
        <v>8</v>
      </c>
      <c r="AD1387">
        <v>5</v>
      </c>
      <c r="AE1387">
        <v>0</v>
      </c>
      <c r="AF1387">
        <v>0</v>
      </c>
      <c r="AG1387">
        <v>0</v>
      </c>
      <c r="AH1387" t="s">
        <v>118</v>
      </c>
      <c r="AI1387" s="1">
        <v>44516.391099537039</v>
      </c>
      <c r="AJ1387">
        <v>221</v>
      </c>
      <c r="AK1387">
        <v>5</v>
      </c>
      <c r="AL1387">
        <v>0</v>
      </c>
      <c r="AM1387">
        <v>5</v>
      </c>
      <c r="AN1387">
        <v>0</v>
      </c>
      <c r="AO1387">
        <v>5</v>
      </c>
      <c r="AP1387">
        <v>0</v>
      </c>
      <c r="AQ1387">
        <v>0</v>
      </c>
      <c r="AR1387">
        <v>0</v>
      </c>
      <c r="AS1387">
        <v>0</v>
      </c>
      <c r="AT1387" t="s">
        <v>88</v>
      </c>
      <c r="AU1387" t="s">
        <v>88</v>
      </c>
      <c r="AV1387" t="s">
        <v>88</v>
      </c>
      <c r="AW1387" t="s">
        <v>88</v>
      </c>
      <c r="AX1387" t="s">
        <v>88</v>
      </c>
      <c r="AY1387" t="s">
        <v>88</v>
      </c>
      <c r="AZ1387" t="s">
        <v>88</v>
      </c>
      <c r="BA1387" t="s">
        <v>88</v>
      </c>
      <c r="BB1387" t="s">
        <v>88</v>
      </c>
      <c r="BC1387" t="s">
        <v>88</v>
      </c>
      <c r="BD1387" t="s">
        <v>88</v>
      </c>
      <c r="BE1387" t="s">
        <v>88</v>
      </c>
    </row>
    <row r="1388" spans="1:57">
      <c r="A1388" t="s">
        <v>2956</v>
      </c>
      <c r="B1388" t="s">
        <v>80</v>
      </c>
      <c r="C1388" t="s">
        <v>2952</v>
      </c>
      <c r="D1388" t="s">
        <v>82</v>
      </c>
      <c r="E1388" s="2" t="str">
        <f>HYPERLINK("capsilon://?command=openfolder&amp;siteaddress=FAM.docvelocity-na8.net&amp;folderid=FXAEB463BE-9D21-A410-3E2E-855AD0423214","FX21114630")</f>
        <v>FX21114630</v>
      </c>
      <c r="F1388" t="s">
        <v>19</v>
      </c>
      <c r="G1388" t="s">
        <v>19</v>
      </c>
      <c r="H1388" t="s">
        <v>83</v>
      </c>
      <c r="I1388" t="s">
        <v>2957</v>
      </c>
      <c r="J1388">
        <v>61</v>
      </c>
      <c r="K1388" t="s">
        <v>85</v>
      </c>
      <c r="L1388" t="s">
        <v>86</v>
      </c>
      <c r="M1388" t="s">
        <v>87</v>
      </c>
      <c r="N1388">
        <v>2</v>
      </c>
      <c r="O1388" s="1">
        <v>44515.554270833331</v>
      </c>
      <c r="P1388" s="1">
        <v>44516.391261574077</v>
      </c>
      <c r="Q1388">
        <v>71982</v>
      </c>
      <c r="R1388">
        <v>334</v>
      </c>
      <c r="S1388" t="b">
        <v>0</v>
      </c>
      <c r="T1388" t="s">
        <v>88</v>
      </c>
      <c r="U1388" t="b">
        <v>0</v>
      </c>
      <c r="V1388" t="s">
        <v>131</v>
      </c>
      <c r="W1388" s="1">
        <v>44515.560219907406</v>
      </c>
      <c r="X1388">
        <v>108</v>
      </c>
      <c r="Y1388">
        <v>56</v>
      </c>
      <c r="Z1388">
        <v>0</v>
      </c>
      <c r="AA1388">
        <v>56</v>
      </c>
      <c r="AB1388">
        <v>0</v>
      </c>
      <c r="AC1388">
        <v>2</v>
      </c>
      <c r="AD1388">
        <v>5</v>
      </c>
      <c r="AE1388">
        <v>0</v>
      </c>
      <c r="AF1388">
        <v>0</v>
      </c>
      <c r="AG1388">
        <v>0</v>
      </c>
      <c r="AH1388" t="s">
        <v>90</v>
      </c>
      <c r="AI1388" s="1">
        <v>44516.391261574077</v>
      </c>
      <c r="AJ1388">
        <v>226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5</v>
      </c>
      <c r="AQ1388">
        <v>0</v>
      </c>
      <c r="AR1388">
        <v>0</v>
      </c>
      <c r="AS1388">
        <v>0</v>
      </c>
      <c r="AT1388" t="s">
        <v>88</v>
      </c>
      <c r="AU1388" t="s">
        <v>88</v>
      </c>
      <c r="AV1388" t="s">
        <v>88</v>
      </c>
      <c r="AW1388" t="s">
        <v>88</v>
      </c>
      <c r="AX1388" t="s">
        <v>88</v>
      </c>
      <c r="AY1388" t="s">
        <v>88</v>
      </c>
      <c r="AZ1388" t="s">
        <v>88</v>
      </c>
      <c r="BA1388" t="s">
        <v>88</v>
      </c>
      <c r="BB1388" t="s">
        <v>88</v>
      </c>
      <c r="BC1388" t="s">
        <v>88</v>
      </c>
      <c r="BD1388" t="s">
        <v>88</v>
      </c>
      <c r="BE1388" t="s">
        <v>88</v>
      </c>
    </row>
    <row r="1389" spans="1:57">
      <c r="A1389" t="s">
        <v>2958</v>
      </c>
      <c r="B1389" t="s">
        <v>80</v>
      </c>
      <c r="C1389" t="s">
        <v>2952</v>
      </c>
      <c r="D1389" t="s">
        <v>82</v>
      </c>
      <c r="E1389" s="2" t="str">
        <f>HYPERLINK("capsilon://?command=openfolder&amp;siteaddress=FAM.docvelocity-na8.net&amp;folderid=FXAEB463BE-9D21-A410-3E2E-855AD0423214","FX21114630")</f>
        <v>FX21114630</v>
      </c>
      <c r="F1389" t="s">
        <v>19</v>
      </c>
      <c r="G1389" t="s">
        <v>19</v>
      </c>
      <c r="H1389" t="s">
        <v>83</v>
      </c>
      <c r="I1389" t="s">
        <v>2959</v>
      </c>
      <c r="J1389">
        <v>61</v>
      </c>
      <c r="K1389" t="s">
        <v>85</v>
      </c>
      <c r="L1389" t="s">
        <v>86</v>
      </c>
      <c r="M1389" t="s">
        <v>87</v>
      </c>
      <c r="N1389">
        <v>2</v>
      </c>
      <c r="O1389" s="1">
        <v>44515.554363425923</v>
      </c>
      <c r="P1389" s="1">
        <v>44516.394050925926</v>
      </c>
      <c r="Q1389">
        <v>72214</v>
      </c>
      <c r="R1389">
        <v>335</v>
      </c>
      <c r="S1389" t="b">
        <v>0</v>
      </c>
      <c r="T1389" t="s">
        <v>88</v>
      </c>
      <c r="U1389" t="b">
        <v>0</v>
      </c>
      <c r="V1389" t="s">
        <v>131</v>
      </c>
      <c r="W1389" s="1">
        <v>44515.561168981483</v>
      </c>
      <c r="X1389">
        <v>81</v>
      </c>
      <c r="Y1389">
        <v>56</v>
      </c>
      <c r="Z1389">
        <v>0</v>
      </c>
      <c r="AA1389">
        <v>56</v>
      </c>
      <c r="AB1389">
        <v>0</v>
      </c>
      <c r="AC1389">
        <v>3</v>
      </c>
      <c r="AD1389">
        <v>5</v>
      </c>
      <c r="AE1389">
        <v>0</v>
      </c>
      <c r="AF1389">
        <v>0</v>
      </c>
      <c r="AG1389">
        <v>0</v>
      </c>
      <c r="AH1389" t="s">
        <v>118</v>
      </c>
      <c r="AI1389" s="1">
        <v>44516.394050925926</v>
      </c>
      <c r="AJ1389">
        <v>254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5</v>
      </c>
      <c r="AQ1389">
        <v>0</v>
      </c>
      <c r="AR1389">
        <v>0</v>
      </c>
      <c r="AS1389">
        <v>0</v>
      </c>
      <c r="AT1389" t="s">
        <v>88</v>
      </c>
      <c r="AU1389" t="s">
        <v>88</v>
      </c>
      <c r="AV1389" t="s">
        <v>88</v>
      </c>
      <c r="AW1389" t="s">
        <v>88</v>
      </c>
      <c r="AX1389" t="s">
        <v>88</v>
      </c>
      <c r="AY1389" t="s">
        <v>88</v>
      </c>
      <c r="AZ1389" t="s">
        <v>88</v>
      </c>
      <c r="BA1389" t="s">
        <v>88</v>
      </c>
      <c r="BB1389" t="s">
        <v>88</v>
      </c>
      <c r="BC1389" t="s">
        <v>88</v>
      </c>
      <c r="BD1389" t="s">
        <v>88</v>
      </c>
      <c r="BE1389" t="s">
        <v>88</v>
      </c>
    </row>
    <row r="1390" spans="1:57">
      <c r="A1390" t="s">
        <v>2960</v>
      </c>
      <c r="B1390" t="s">
        <v>80</v>
      </c>
      <c r="C1390" t="s">
        <v>2961</v>
      </c>
      <c r="D1390" t="s">
        <v>82</v>
      </c>
      <c r="E1390" s="2" t="str">
        <f>HYPERLINK("capsilon://?command=openfolder&amp;siteaddress=FAM.docvelocity-na8.net&amp;folderid=FX5BC09D84-1380-474F-3752-AE0A5BF4EBEA","FX211012584")</f>
        <v>FX211012584</v>
      </c>
      <c r="F1390" t="s">
        <v>19</v>
      </c>
      <c r="G1390" t="s">
        <v>19</v>
      </c>
      <c r="H1390" t="s">
        <v>83</v>
      </c>
      <c r="I1390" t="s">
        <v>2962</v>
      </c>
      <c r="J1390">
        <v>105</v>
      </c>
      <c r="K1390" t="s">
        <v>85</v>
      </c>
      <c r="L1390" t="s">
        <v>86</v>
      </c>
      <c r="M1390" t="s">
        <v>87</v>
      </c>
      <c r="N1390">
        <v>2</v>
      </c>
      <c r="O1390" s="1">
        <v>44501.899687500001</v>
      </c>
      <c r="P1390" s="1">
        <v>44502.366701388892</v>
      </c>
      <c r="Q1390">
        <v>36990</v>
      </c>
      <c r="R1390">
        <v>3360</v>
      </c>
      <c r="S1390" t="b">
        <v>0</v>
      </c>
      <c r="T1390" t="s">
        <v>88</v>
      </c>
      <c r="U1390" t="b">
        <v>0</v>
      </c>
      <c r="V1390" t="s">
        <v>98</v>
      </c>
      <c r="W1390" s="1">
        <v>44502.162673611114</v>
      </c>
      <c r="X1390">
        <v>1242</v>
      </c>
      <c r="Y1390">
        <v>154</v>
      </c>
      <c r="Z1390">
        <v>0</v>
      </c>
      <c r="AA1390">
        <v>154</v>
      </c>
      <c r="AB1390">
        <v>0</v>
      </c>
      <c r="AC1390">
        <v>108</v>
      </c>
      <c r="AD1390">
        <v>-49</v>
      </c>
      <c r="AE1390">
        <v>0</v>
      </c>
      <c r="AF1390">
        <v>0</v>
      </c>
      <c r="AG1390">
        <v>0</v>
      </c>
      <c r="AH1390" t="s">
        <v>106</v>
      </c>
      <c r="AI1390" s="1">
        <v>44502.366701388892</v>
      </c>
      <c r="AJ1390">
        <v>1987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-49</v>
      </c>
      <c r="AQ1390">
        <v>0</v>
      </c>
      <c r="AR1390">
        <v>0</v>
      </c>
      <c r="AS1390">
        <v>0</v>
      </c>
      <c r="AT1390" t="s">
        <v>88</v>
      </c>
      <c r="AU1390" t="s">
        <v>88</v>
      </c>
      <c r="AV1390" t="s">
        <v>88</v>
      </c>
      <c r="AW1390" t="s">
        <v>88</v>
      </c>
      <c r="AX1390" t="s">
        <v>88</v>
      </c>
      <c r="AY1390" t="s">
        <v>88</v>
      </c>
      <c r="AZ1390" t="s">
        <v>88</v>
      </c>
      <c r="BA1390" t="s">
        <v>88</v>
      </c>
      <c r="BB1390" t="s">
        <v>88</v>
      </c>
      <c r="BC1390" t="s">
        <v>88</v>
      </c>
      <c r="BD1390" t="s">
        <v>88</v>
      </c>
      <c r="BE1390" t="s">
        <v>88</v>
      </c>
    </row>
    <row r="1391" spans="1:57">
      <c r="A1391" t="s">
        <v>2963</v>
      </c>
      <c r="B1391" t="s">
        <v>80</v>
      </c>
      <c r="C1391" t="s">
        <v>2952</v>
      </c>
      <c r="D1391" t="s">
        <v>82</v>
      </c>
      <c r="E1391" s="2" t="str">
        <f>HYPERLINK("capsilon://?command=openfolder&amp;siteaddress=FAM.docvelocity-na8.net&amp;folderid=FXAEB463BE-9D21-A410-3E2E-855AD0423214","FX21114630")</f>
        <v>FX21114630</v>
      </c>
      <c r="F1391" t="s">
        <v>19</v>
      </c>
      <c r="G1391" t="s">
        <v>19</v>
      </c>
      <c r="H1391" t="s">
        <v>83</v>
      </c>
      <c r="I1391" t="s">
        <v>2964</v>
      </c>
      <c r="J1391">
        <v>66</v>
      </c>
      <c r="K1391" t="s">
        <v>85</v>
      </c>
      <c r="L1391" t="s">
        <v>86</v>
      </c>
      <c r="M1391" t="s">
        <v>87</v>
      </c>
      <c r="N1391">
        <v>2</v>
      </c>
      <c r="O1391" s="1">
        <v>44515.555034722223</v>
      </c>
      <c r="P1391" s="1">
        <v>44516.393912037034</v>
      </c>
      <c r="Q1391">
        <v>71959</v>
      </c>
      <c r="R1391">
        <v>520</v>
      </c>
      <c r="S1391" t="b">
        <v>0</v>
      </c>
      <c r="T1391" t="s">
        <v>88</v>
      </c>
      <c r="U1391" t="b">
        <v>0</v>
      </c>
      <c r="V1391" t="s">
        <v>131</v>
      </c>
      <c r="W1391" s="1">
        <v>44515.564560185187</v>
      </c>
      <c r="X1391">
        <v>292</v>
      </c>
      <c r="Y1391">
        <v>52</v>
      </c>
      <c r="Z1391">
        <v>0</v>
      </c>
      <c r="AA1391">
        <v>52</v>
      </c>
      <c r="AB1391">
        <v>0</v>
      </c>
      <c r="AC1391">
        <v>32</v>
      </c>
      <c r="AD1391">
        <v>14</v>
      </c>
      <c r="AE1391">
        <v>0</v>
      </c>
      <c r="AF1391">
        <v>0</v>
      </c>
      <c r="AG1391">
        <v>0</v>
      </c>
      <c r="AH1391" t="s">
        <v>90</v>
      </c>
      <c r="AI1391" s="1">
        <v>44516.393912037034</v>
      </c>
      <c r="AJ1391">
        <v>228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14</v>
      </c>
      <c r="AQ1391">
        <v>0</v>
      </c>
      <c r="AR1391">
        <v>0</v>
      </c>
      <c r="AS1391">
        <v>0</v>
      </c>
      <c r="AT1391" t="s">
        <v>88</v>
      </c>
      <c r="AU1391" t="s">
        <v>88</v>
      </c>
      <c r="AV1391" t="s">
        <v>88</v>
      </c>
      <c r="AW1391" t="s">
        <v>88</v>
      </c>
      <c r="AX1391" t="s">
        <v>88</v>
      </c>
      <c r="AY1391" t="s">
        <v>88</v>
      </c>
      <c r="AZ1391" t="s">
        <v>88</v>
      </c>
      <c r="BA1391" t="s">
        <v>88</v>
      </c>
      <c r="BB1391" t="s">
        <v>88</v>
      </c>
      <c r="BC1391" t="s">
        <v>88</v>
      </c>
      <c r="BD1391" t="s">
        <v>88</v>
      </c>
      <c r="BE1391" t="s">
        <v>88</v>
      </c>
    </row>
    <row r="1392" spans="1:57">
      <c r="A1392" t="s">
        <v>2965</v>
      </c>
      <c r="B1392" t="s">
        <v>80</v>
      </c>
      <c r="C1392" t="s">
        <v>2961</v>
      </c>
      <c r="D1392" t="s">
        <v>82</v>
      </c>
      <c r="E1392" s="2" t="str">
        <f>HYPERLINK("capsilon://?command=openfolder&amp;siteaddress=FAM.docvelocity-na8.net&amp;folderid=FX5BC09D84-1380-474F-3752-AE0A5BF4EBEA","FX211012584")</f>
        <v>FX211012584</v>
      </c>
      <c r="F1392" t="s">
        <v>19</v>
      </c>
      <c r="G1392" t="s">
        <v>19</v>
      </c>
      <c r="H1392" t="s">
        <v>83</v>
      </c>
      <c r="I1392" t="s">
        <v>2966</v>
      </c>
      <c r="J1392">
        <v>100</v>
      </c>
      <c r="K1392" t="s">
        <v>85</v>
      </c>
      <c r="L1392" t="s">
        <v>86</v>
      </c>
      <c r="M1392" t="s">
        <v>87</v>
      </c>
      <c r="N1392">
        <v>2</v>
      </c>
      <c r="O1392" s="1">
        <v>44501.899687500001</v>
      </c>
      <c r="P1392" s="1">
        <v>44502.503263888888</v>
      </c>
      <c r="Q1392">
        <v>49913</v>
      </c>
      <c r="R1392">
        <v>2236</v>
      </c>
      <c r="S1392" t="b">
        <v>0</v>
      </c>
      <c r="T1392" t="s">
        <v>88</v>
      </c>
      <c r="U1392" t="b">
        <v>0</v>
      </c>
      <c r="V1392" t="s">
        <v>89</v>
      </c>
      <c r="W1392" s="1">
        <v>44502.185023148151</v>
      </c>
      <c r="X1392">
        <v>1551</v>
      </c>
      <c r="Y1392">
        <v>149</v>
      </c>
      <c r="Z1392">
        <v>0</v>
      </c>
      <c r="AA1392">
        <v>149</v>
      </c>
      <c r="AB1392">
        <v>0</v>
      </c>
      <c r="AC1392">
        <v>146</v>
      </c>
      <c r="AD1392">
        <v>-49</v>
      </c>
      <c r="AE1392">
        <v>0</v>
      </c>
      <c r="AF1392">
        <v>0</v>
      </c>
      <c r="AG1392">
        <v>0</v>
      </c>
      <c r="AH1392" t="s">
        <v>118</v>
      </c>
      <c r="AI1392" s="1">
        <v>44502.503263888888</v>
      </c>
      <c r="AJ1392">
        <v>659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-49</v>
      </c>
      <c r="AQ1392">
        <v>0</v>
      </c>
      <c r="AR1392">
        <v>0</v>
      </c>
      <c r="AS1392">
        <v>0</v>
      </c>
      <c r="AT1392" t="s">
        <v>88</v>
      </c>
      <c r="AU1392" t="s">
        <v>88</v>
      </c>
      <c r="AV1392" t="s">
        <v>88</v>
      </c>
      <c r="AW1392" t="s">
        <v>88</v>
      </c>
      <c r="AX1392" t="s">
        <v>88</v>
      </c>
      <c r="AY1392" t="s">
        <v>88</v>
      </c>
      <c r="AZ1392" t="s">
        <v>88</v>
      </c>
      <c r="BA1392" t="s">
        <v>88</v>
      </c>
      <c r="BB1392" t="s">
        <v>88</v>
      </c>
      <c r="BC1392" t="s">
        <v>88</v>
      </c>
      <c r="BD1392" t="s">
        <v>88</v>
      </c>
      <c r="BE1392" t="s">
        <v>88</v>
      </c>
    </row>
    <row r="1393" spans="1:57">
      <c r="A1393" t="s">
        <v>2967</v>
      </c>
      <c r="B1393" t="s">
        <v>80</v>
      </c>
      <c r="C1393" t="s">
        <v>2952</v>
      </c>
      <c r="D1393" t="s">
        <v>82</v>
      </c>
      <c r="E1393" s="2" t="str">
        <f>HYPERLINK("capsilon://?command=openfolder&amp;siteaddress=FAM.docvelocity-na8.net&amp;folderid=FXAEB463BE-9D21-A410-3E2E-855AD0423214","FX21114630")</f>
        <v>FX21114630</v>
      </c>
      <c r="F1393" t="s">
        <v>19</v>
      </c>
      <c r="G1393" t="s">
        <v>19</v>
      </c>
      <c r="H1393" t="s">
        <v>83</v>
      </c>
      <c r="I1393" t="s">
        <v>2968</v>
      </c>
      <c r="J1393">
        <v>28</v>
      </c>
      <c r="K1393" t="s">
        <v>85</v>
      </c>
      <c r="L1393" t="s">
        <v>86</v>
      </c>
      <c r="M1393" t="s">
        <v>87</v>
      </c>
      <c r="N1393">
        <v>2</v>
      </c>
      <c r="O1393" s="1">
        <v>44515.555266203701</v>
      </c>
      <c r="P1393" s="1">
        <v>44516.396180555559</v>
      </c>
      <c r="Q1393">
        <v>72273</v>
      </c>
      <c r="R1393">
        <v>382</v>
      </c>
      <c r="S1393" t="b">
        <v>0</v>
      </c>
      <c r="T1393" t="s">
        <v>88</v>
      </c>
      <c r="U1393" t="b">
        <v>0</v>
      </c>
      <c r="V1393" t="s">
        <v>186</v>
      </c>
      <c r="W1393" s="1">
        <v>44515.561990740738</v>
      </c>
      <c r="X1393">
        <v>67</v>
      </c>
      <c r="Y1393">
        <v>21</v>
      </c>
      <c r="Z1393">
        <v>0</v>
      </c>
      <c r="AA1393">
        <v>21</v>
      </c>
      <c r="AB1393">
        <v>0</v>
      </c>
      <c r="AC1393">
        <v>1</v>
      </c>
      <c r="AD1393">
        <v>7</v>
      </c>
      <c r="AE1393">
        <v>0</v>
      </c>
      <c r="AF1393">
        <v>0</v>
      </c>
      <c r="AG1393">
        <v>0</v>
      </c>
      <c r="AH1393" t="s">
        <v>99</v>
      </c>
      <c r="AI1393" s="1">
        <v>44516.396180555559</v>
      </c>
      <c r="AJ1393">
        <v>315</v>
      </c>
      <c r="AK1393">
        <v>1</v>
      </c>
      <c r="AL1393">
        <v>0</v>
      </c>
      <c r="AM1393">
        <v>1</v>
      </c>
      <c r="AN1393">
        <v>0</v>
      </c>
      <c r="AO1393">
        <v>1</v>
      </c>
      <c r="AP1393">
        <v>6</v>
      </c>
      <c r="AQ1393">
        <v>0</v>
      </c>
      <c r="AR1393">
        <v>0</v>
      </c>
      <c r="AS1393">
        <v>0</v>
      </c>
      <c r="AT1393" t="s">
        <v>88</v>
      </c>
      <c r="AU1393" t="s">
        <v>88</v>
      </c>
      <c r="AV1393" t="s">
        <v>88</v>
      </c>
      <c r="AW1393" t="s">
        <v>88</v>
      </c>
      <c r="AX1393" t="s">
        <v>88</v>
      </c>
      <c r="AY1393" t="s">
        <v>88</v>
      </c>
      <c r="AZ1393" t="s">
        <v>88</v>
      </c>
      <c r="BA1393" t="s">
        <v>88</v>
      </c>
      <c r="BB1393" t="s">
        <v>88</v>
      </c>
      <c r="BC1393" t="s">
        <v>88</v>
      </c>
      <c r="BD1393" t="s">
        <v>88</v>
      </c>
      <c r="BE1393" t="s">
        <v>88</v>
      </c>
    </row>
    <row r="1394" spans="1:57">
      <c r="A1394" t="s">
        <v>2969</v>
      </c>
      <c r="B1394" t="s">
        <v>80</v>
      </c>
      <c r="C1394" t="s">
        <v>2952</v>
      </c>
      <c r="D1394" t="s">
        <v>82</v>
      </c>
      <c r="E1394" s="2" t="str">
        <f>HYPERLINK("capsilon://?command=openfolder&amp;siteaddress=FAM.docvelocity-na8.net&amp;folderid=FXAEB463BE-9D21-A410-3E2E-855AD0423214","FX21114630")</f>
        <v>FX21114630</v>
      </c>
      <c r="F1394" t="s">
        <v>19</v>
      </c>
      <c r="G1394" t="s">
        <v>19</v>
      </c>
      <c r="H1394" t="s">
        <v>83</v>
      </c>
      <c r="I1394" t="s">
        <v>2970</v>
      </c>
      <c r="J1394">
        <v>28</v>
      </c>
      <c r="K1394" t="s">
        <v>85</v>
      </c>
      <c r="L1394" t="s">
        <v>86</v>
      </c>
      <c r="M1394" t="s">
        <v>87</v>
      </c>
      <c r="N1394">
        <v>2</v>
      </c>
      <c r="O1394" s="1">
        <v>44515.555358796293</v>
      </c>
      <c r="P1394" s="1">
        <v>44516.396666666667</v>
      </c>
      <c r="Q1394">
        <v>72176</v>
      </c>
      <c r="R1394">
        <v>513</v>
      </c>
      <c r="S1394" t="b">
        <v>0</v>
      </c>
      <c r="T1394" t="s">
        <v>88</v>
      </c>
      <c r="U1394" t="b">
        <v>0</v>
      </c>
      <c r="V1394" t="s">
        <v>186</v>
      </c>
      <c r="W1394" s="1">
        <v>44515.565196759257</v>
      </c>
      <c r="X1394">
        <v>276</v>
      </c>
      <c r="Y1394">
        <v>21</v>
      </c>
      <c r="Z1394">
        <v>0</v>
      </c>
      <c r="AA1394">
        <v>21</v>
      </c>
      <c r="AB1394">
        <v>0</v>
      </c>
      <c r="AC1394">
        <v>2</v>
      </c>
      <c r="AD1394">
        <v>7</v>
      </c>
      <c r="AE1394">
        <v>0</v>
      </c>
      <c r="AF1394">
        <v>0</v>
      </c>
      <c r="AG1394">
        <v>0</v>
      </c>
      <c r="AH1394" t="s">
        <v>90</v>
      </c>
      <c r="AI1394" s="1">
        <v>44516.396666666667</v>
      </c>
      <c r="AJ1394">
        <v>237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7</v>
      </c>
      <c r="AQ1394">
        <v>0</v>
      </c>
      <c r="AR1394">
        <v>0</v>
      </c>
      <c r="AS1394">
        <v>0</v>
      </c>
      <c r="AT1394" t="s">
        <v>88</v>
      </c>
      <c r="AU1394" t="s">
        <v>88</v>
      </c>
      <c r="AV1394" t="s">
        <v>88</v>
      </c>
      <c r="AW1394" t="s">
        <v>88</v>
      </c>
      <c r="AX1394" t="s">
        <v>88</v>
      </c>
      <c r="AY1394" t="s">
        <v>88</v>
      </c>
      <c r="AZ1394" t="s">
        <v>88</v>
      </c>
      <c r="BA1394" t="s">
        <v>88</v>
      </c>
      <c r="BB1394" t="s">
        <v>88</v>
      </c>
      <c r="BC1394" t="s">
        <v>88</v>
      </c>
      <c r="BD1394" t="s">
        <v>88</v>
      </c>
      <c r="BE1394" t="s">
        <v>88</v>
      </c>
    </row>
    <row r="1395" spans="1:57">
      <c r="A1395" t="s">
        <v>2971</v>
      </c>
      <c r="B1395" t="s">
        <v>80</v>
      </c>
      <c r="C1395" t="s">
        <v>2952</v>
      </c>
      <c r="D1395" t="s">
        <v>82</v>
      </c>
      <c r="E1395" s="2" t="str">
        <f>HYPERLINK("capsilon://?command=openfolder&amp;siteaddress=FAM.docvelocity-na8.net&amp;folderid=FXAEB463BE-9D21-A410-3E2E-855AD0423214","FX21114630")</f>
        <v>FX21114630</v>
      </c>
      <c r="F1395" t="s">
        <v>19</v>
      </c>
      <c r="G1395" t="s">
        <v>19</v>
      </c>
      <c r="H1395" t="s">
        <v>83</v>
      </c>
      <c r="I1395" t="s">
        <v>2972</v>
      </c>
      <c r="J1395">
        <v>28</v>
      </c>
      <c r="K1395" t="s">
        <v>85</v>
      </c>
      <c r="L1395" t="s">
        <v>86</v>
      </c>
      <c r="M1395" t="s">
        <v>87</v>
      </c>
      <c r="N1395">
        <v>2</v>
      </c>
      <c r="O1395" s="1">
        <v>44515.555474537039</v>
      </c>
      <c r="P1395" s="1">
        <v>44516.39644675926</v>
      </c>
      <c r="Q1395">
        <v>72394</v>
      </c>
      <c r="R1395">
        <v>266</v>
      </c>
      <c r="S1395" t="b">
        <v>0</v>
      </c>
      <c r="T1395" t="s">
        <v>88</v>
      </c>
      <c r="U1395" t="b">
        <v>0</v>
      </c>
      <c r="V1395" t="s">
        <v>123</v>
      </c>
      <c r="W1395" s="1">
        <v>44515.563738425924</v>
      </c>
      <c r="X1395">
        <v>60</v>
      </c>
      <c r="Y1395">
        <v>21</v>
      </c>
      <c r="Z1395">
        <v>0</v>
      </c>
      <c r="AA1395">
        <v>21</v>
      </c>
      <c r="AB1395">
        <v>0</v>
      </c>
      <c r="AC1395">
        <v>1</v>
      </c>
      <c r="AD1395">
        <v>7</v>
      </c>
      <c r="AE1395">
        <v>0</v>
      </c>
      <c r="AF1395">
        <v>0</v>
      </c>
      <c r="AG1395">
        <v>0</v>
      </c>
      <c r="AH1395" t="s">
        <v>118</v>
      </c>
      <c r="AI1395" s="1">
        <v>44516.39644675926</v>
      </c>
      <c r="AJ1395">
        <v>206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7</v>
      </c>
      <c r="AQ1395">
        <v>0</v>
      </c>
      <c r="AR1395">
        <v>0</v>
      </c>
      <c r="AS1395">
        <v>0</v>
      </c>
      <c r="AT1395" t="s">
        <v>88</v>
      </c>
      <c r="AU1395" t="s">
        <v>88</v>
      </c>
      <c r="AV1395" t="s">
        <v>88</v>
      </c>
      <c r="AW1395" t="s">
        <v>88</v>
      </c>
      <c r="AX1395" t="s">
        <v>88</v>
      </c>
      <c r="AY1395" t="s">
        <v>88</v>
      </c>
      <c r="AZ1395" t="s">
        <v>88</v>
      </c>
      <c r="BA1395" t="s">
        <v>88</v>
      </c>
      <c r="BB1395" t="s">
        <v>88</v>
      </c>
      <c r="BC1395" t="s">
        <v>88</v>
      </c>
      <c r="BD1395" t="s">
        <v>88</v>
      </c>
      <c r="BE1395" t="s">
        <v>88</v>
      </c>
    </row>
    <row r="1396" spans="1:57">
      <c r="A1396" t="s">
        <v>2973</v>
      </c>
      <c r="B1396" t="s">
        <v>80</v>
      </c>
      <c r="C1396" t="s">
        <v>2952</v>
      </c>
      <c r="D1396" t="s">
        <v>82</v>
      </c>
      <c r="E1396" s="2" t="str">
        <f>HYPERLINK("capsilon://?command=openfolder&amp;siteaddress=FAM.docvelocity-na8.net&amp;folderid=FXAEB463BE-9D21-A410-3E2E-855AD0423214","FX21114630")</f>
        <v>FX21114630</v>
      </c>
      <c r="F1396" t="s">
        <v>19</v>
      </c>
      <c r="G1396" t="s">
        <v>19</v>
      </c>
      <c r="H1396" t="s">
        <v>83</v>
      </c>
      <c r="I1396" t="s">
        <v>2974</v>
      </c>
      <c r="J1396">
        <v>28</v>
      </c>
      <c r="K1396" t="s">
        <v>85</v>
      </c>
      <c r="L1396" t="s">
        <v>86</v>
      </c>
      <c r="M1396" t="s">
        <v>87</v>
      </c>
      <c r="N1396">
        <v>2</v>
      </c>
      <c r="O1396" s="1">
        <v>44515.555636574078</v>
      </c>
      <c r="P1396" s="1">
        <v>44516.399606481478</v>
      </c>
      <c r="Q1396">
        <v>72546</v>
      </c>
      <c r="R1396">
        <v>373</v>
      </c>
      <c r="S1396" t="b">
        <v>0</v>
      </c>
      <c r="T1396" t="s">
        <v>88</v>
      </c>
      <c r="U1396" t="b">
        <v>0</v>
      </c>
      <c r="V1396" t="s">
        <v>123</v>
      </c>
      <c r="W1396" s="1">
        <v>44515.564641203702</v>
      </c>
      <c r="X1396">
        <v>77</v>
      </c>
      <c r="Y1396">
        <v>21</v>
      </c>
      <c r="Z1396">
        <v>0</v>
      </c>
      <c r="AA1396">
        <v>21</v>
      </c>
      <c r="AB1396">
        <v>0</v>
      </c>
      <c r="AC1396">
        <v>0</v>
      </c>
      <c r="AD1396">
        <v>7</v>
      </c>
      <c r="AE1396">
        <v>0</v>
      </c>
      <c r="AF1396">
        <v>0</v>
      </c>
      <c r="AG1396">
        <v>0</v>
      </c>
      <c r="AH1396" t="s">
        <v>99</v>
      </c>
      <c r="AI1396" s="1">
        <v>44516.399606481478</v>
      </c>
      <c r="AJ1396">
        <v>296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7</v>
      </c>
      <c r="AQ1396">
        <v>0</v>
      </c>
      <c r="AR1396">
        <v>0</v>
      </c>
      <c r="AS1396">
        <v>0</v>
      </c>
      <c r="AT1396" t="s">
        <v>88</v>
      </c>
      <c r="AU1396" t="s">
        <v>88</v>
      </c>
      <c r="AV1396" t="s">
        <v>88</v>
      </c>
      <c r="AW1396" t="s">
        <v>88</v>
      </c>
      <c r="AX1396" t="s">
        <v>88</v>
      </c>
      <c r="AY1396" t="s">
        <v>88</v>
      </c>
      <c r="AZ1396" t="s">
        <v>88</v>
      </c>
      <c r="BA1396" t="s">
        <v>88</v>
      </c>
      <c r="BB1396" t="s">
        <v>88</v>
      </c>
      <c r="BC1396" t="s">
        <v>88</v>
      </c>
      <c r="BD1396" t="s">
        <v>88</v>
      </c>
      <c r="BE1396" t="s">
        <v>88</v>
      </c>
    </row>
    <row r="1397" spans="1:57">
      <c r="A1397" t="s">
        <v>2975</v>
      </c>
      <c r="B1397" t="s">
        <v>80</v>
      </c>
      <c r="C1397" t="s">
        <v>2976</v>
      </c>
      <c r="D1397" t="s">
        <v>82</v>
      </c>
      <c r="E1397" s="2" t="str">
        <f>HYPERLINK("capsilon://?command=openfolder&amp;siteaddress=FAM.docvelocity-na8.net&amp;folderid=FXA6D83A61-3F44-F598-4CD8-5FD680D69E67","FX21116584")</f>
        <v>FX21116584</v>
      </c>
      <c r="F1397" t="s">
        <v>19</v>
      </c>
      <c r="G1397" t="s">
        <v>19</v>
      </c>
      <c r="H1397" t="s">
        <v>83</v>
      </c>
      <c r="I1397" t="s">
        <v>2977</v>
      </c>
      <c r="J1397">
        <v>28</v>
      </c>
      <c r="K1397" t="s">
        <v>85</v>
      </c>
      <c r="L1397" t="s">
        <v>86</v>
      </c>
      <c r="M1397" t="s">
        <v>87</v>
      </c>
      <c r="N1397">
        <v>2</v>
      </c>
      <c r="O1397" s="1">
        <v>44515.561689814815</v>
      </c>
      <c r="P1397" s="1">
        <v>44516.399305555555</v>
      </c>
      <c r="Q1397">
        <v>71985</v>
      </c>
      <c r="R1397">
        <v>385</v>
      </c>
      <c r="S1397" t="b">
        <v>0</v>
      </c>
      <c r="T1397" t="s">
        <v>88</v>
      </c>
      <c r="U1397" t="b">
        <v>0</v>
      </c>
      <c r="V1397" t="s">
        <v>131</v>
      </c>
      <c r="W1397" s="1">
        <v>44515.565833333334</v>
      </c>
      <c r="X1397">
        <v>109</v>
      </c>
      <c r="Y1397">
        <v>21</v>
      </c>
      <c r="Z1397">
        <v>0</v>
      </c>
      <c r="AA1397">
        <v>21</v>
      </c>
      <c r="AB1397">
        <v>0</v>
      </c>
      <c r="AC1397">
        <v>2</v>
      </c>
      <c r="AD1397">
        <v>7</v>
      </c>
      <c r="AE1397">
        <v>0</v>
      </c>
      <c r="AF1397">
        <v>0</v>
      </c>
      <c r="AG1397">
        <v>0</v>
      </c>
      <c r="AH1397" t="s">
        <v>106</v>
      </c>
      <c r="AI1397" s="1">
        <v>44516.399305555555</v>
      </c>
      <c r="AJ1397">
        <v>269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7</v>
      </c>
      <c r="AQ1397">
        <v>0</v>
      </c>
      <c r="AR1397">
        <v>0</v>
      </c>
      <c r="AS1397">
        <v>0</v>
      </c>
      <c r="AT1397" t="s">
        <v>88</v>
      </c>
      <c r="AU1397" t="s">
        <v>88</v>
      </c>
      <c r="AV1397" t="s">
        <v>88</v>
      </c>
      <c r="AW1397" t="s">
        <v>88</v>
      </c>
      <c r="AX1397" t="s">
        <v>88</v>
      </c>
      <c r="AY1397" t="s">
        <v>88</v>
      </c>
      <c r="AZ1397" t="s">
        <v>88</v>
      </c>
      <c r="BA1397" t="s">
        <v>88</v>
      </c>
      <c r="BB1397" t="s">
        <v>88</v>
      </c>
      <c r="BC1397" t="s">
        <v>88</v>
      </c>
      <c r="BD1397" t="s">
        <v>88</v>
      </c>
      <c r="BE1397" t="s">
        <v>88</v>
      </c>
    </row>
    <row r="1398" spans="1:57">
      <c r="A1398" t="s">
        <v>2978</v>
      </c>
      <c r="B1398" t="s">
        <v>80</v>
      </c>
      <c r="C1398" t="s">
        <v>2976</v>
      </c>
      <c r="D1398" t="s">
        <v>82</v>
      </c>
      <c r="E1398" s="2" t="str">
        <f>HYPERLINK("capsilon://?command=openfolder&amp;siteaddress=FAM.docvelocity-na8.net&amp;folderid=FXA6D83A61-3F44-F598-4CD8-5FD680D69E67","FX21116584")</f>
        <v>FX21116584</v>
      </c>
      <c r="F1398" t="s">
        <v>19</v>
      </c>
      <c r="G1398" t="s">
        <v>19</v>
      </c>
      <c r="H1398" t="s">
        <v>83</v>
      </c>
      <c r="I1398" t="s">
        <v>2979</v>
      </c>
      <c r="J1398">
        <v>28</v>
      </c>
      <c r="K1398" t="s">
        <v>85</v>
      </c>
      <c r="L1398" t="s">
        <v>86</v>
      </c>
      <c r="M1398" t="s">
        <v>87</v>
      </c>
      <c r="N1398">
        <v>2</v>
      </c>
      <c r="O1398" s="1">
        <v>44515.561793981484</v>
      </c>
      <c r="P1398" s="1">
        <v>44516.39770833333</v>
      </c>
      <c r="Q1398">
        <v>71993</v>
      </c>
      <c r="R1398">
        <v>230</v>
      </c>
      <c r="S1398" t="b">
        <v>0</v>
      </c>
      <c r="T1398" t="s">
        <v>88</v>
      </c>
      <c r="U1398" t="b">
        <v>0</v>
      </c>
      <c r="V1398" t="s">
        <v>123</v>
      </c>
      <c r="W1398" s="1">
        <v>44515.565949074073</v>
      </c>
      <c r="X1398">
        <v>113</v>
      </c>
      <c r="Y1398">
        <v>21</v>
      </c>
      <c r="Z1398">
        <v>0</v>
      </c>
      <c r="AA1398">
        <v>21</v>
      </c>
      <c r="AB1398">
        <v>0</v>
      </c>
      <c r="AC1398">
        <v>3</v>
      </c>
      <c r="AD1398">
        <v>7</v>
      </c>
      <c r="AE1398">
        <v>0</v>
      </c>
      <c r="AF1398">
        <v>0</v>
      </c>
      <c r="AG1398">
        <v>0</v>
      </c>
      <c r="AH1398" t="s">
        <v>118</v>
      </c>
      <c r="AI1398" s="1">
        <v>44516.39770833333</v>
      </c>
      <c r="AJ1398">
        <v>108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7</v>
      </c>
      <c r="AQ1398">
        <v>0</v>
      </c>
      <c r="AR1398">
        <v>0</v>
      </c>
      <c r="AS1398">
        <v>0</v>
      </c>
      <c r="AT1398" t="s">
        <v>88</v>
      </c>
      <c r="AU1398" t="s">
        <v>88</v>
      </c>
      <c r="AV1398" t="s">
        <v>88</v>
      </c>
      <c r="AW1398" t="s">
        <v>88</v>
      </c>
      <c r="AX1398" t="s">
        <v>88</v>
      </c>
      <c r="AY1398" t="s">
        <v>88</v>
      </c>
      <c r="AZ1398" t="s">
        <v>88</v>
      </c>
      <c r="BA1398" t="s">
        <v>88</v>
      </c>
      <c r="BB1398" t="s">
        <v>88</v>
      </c>
      <c r="BC1398" t="s">
        <v>88</v>
      </c>
      <c r="BD1398" t="s">
        <v>88</v>
      </c>
      <c r="BE1398" t="s">
        <v>88</v>
      </c>
    </row>
    <row r="1399" spans="1:57">
      <c r="A1399" t="s">
        <v>2980</v>
      </c>
      <c r="B1399" t="s">
        <v>80</v>
      </c>
      <c r="C1399" t="s">
        <v>2976</v>
      </c>
      <c r="D1399" t="s">
        <v>82</v>
      </c>
      <c r="E1399" s="2" t="str">
        <f>HYPERLINK("capsilon://?command=openfolder&amp;siteaddress=FAM.docvelocity-na8.net&amp;folderid=FXA6D83A61-3F44-F598-4CD8-5FD680D69E67","FX21116584")</f>
        <v>FX21116584</v>
      </c>
      <c r="F1399" t="s">
        <v>19</v>
      </c>
      <c r="G1399" t="s">
        <v>19</v>
      </c>
      <c r="H1399" t="s">
        <v>83</v>
      </c>
      <c r="I1399" t="s">
        <v>2981</v>
      </c>
      <c r="J1399">
        <v>57</v>
      </c>
      <c r="K1399" t="s">
        <v>85</v>
      </c>
      <c r="L1399" t="s">
        <v>86</v>
      </c>
      <c r="M1399" t="s">
        <v>87</v>
      </c>
      <c r="N1399">
        <v>2</v>
      </c>
      <c r="O1399" s="1">
        <v>44515.561851851853</v>
      </c>
      <c r="P1399" s="1">
        <v>44516.399745370371</v>
      </c>
      <c r="Q1399">
        <v>71837</v>
      </c>
      <c r="R1399">
        <v>557</v>
      </c>
      <c r="S1399" t="b">
        <v>0</v>
      </c>
      <c r="T1399" t="s">
        <v>88</v>
      </c>
      <c r="U1399" t="b">
        <v>0</v>
      </c>
      <c r="V1399" t="s">
        <v>186</v>
      </c>
      <c r="W1399" s="1">
        <v>44515.56858796296</v>
      </c>
      <c r="X1399">
        <v>292</v>
      </c>
      <c r="Y1399">
        <v>52</v>
      </c>
      <c r="Z1399">
        <v>0</v>
      </c>
      <c r="AA1399">
        <v>52</v>
      </c>
      <c r="AB1399">
        <v>0</v>
      </c>
      <c r="AC1399">
        <v>3</v>
      </c>
      <c r="AD1399">
        <v>5</v>
      </c>
      <c r="AE1399">
        <v>0</v>
      </c>
      <c r="AF1399">
        <v>0</v>
      </c>
      <c r="AG1399">
        <v>0</v>
      </c>
      <c r="AH1399" t="s">
        <v>90</v>
      </c>
      <c r="AI1399" s="1">
        <v>44516.399745370371</v>
      </c>
      <c r="AJ1399">
        <v>265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5</v>
      </c>
      <c r="AQ1399">
        <v>0</v>
      </c>
      <c r="AR1399">
        <v>0</v>
      </c>
      <c r="AS1399">
        <v>0</v>
      </c>
      <c r="AT1399" t="s">
        <v>88</v>
      </c>
      <c r="AU1399" t="s">
        <v>88</v>
      </c>
      <c r="AV1399" t="s">
        <v>88</v>
      </c>
      <c r="AW1399" t="s">
        <v>88</v>
      </c>
      <c r="AX1399" t="s">
        <v>88</v>
      </c>
      <c r="AY1399" t="s">
        <v>88</v>
      </c>
      <c r="AZ1399" t="s">
        <v>88</v>
      </c>
      <c r="BA1399" t="s">
        <v>88</v>
      </c>
      <c r="BB1399" t="s">
        <v>88</v>
      </c>
      <c r="BC1399" t="s">
        <v>88</v>
      </c>
      <c r="BD1399" t="s">
        <v>88</v>
      </c>
      <c r="BE1399" t="s">
        <v>88</v>
      </c>
    </row>
    <row r="1400" spans="1:57">
      <c r="A1400" t="s">
        <v>2982</v>
      </c>
      <c r="B1400" t="s">
        <v>80</v>
      </c>
      <c r="C1400" t="s">
        <v>2983</v>
      </c>
      <c r="D1400" t="s">
        <v>82</v>
      </c>
      <c r="E1400" s="2" t="str">
        <f>HYPERLINK("capsilon://?command=openfolder&amp;siteaddress=FAM.docvelocity-na8.net&amp;folderid=FX711276BF-5636-1704-7AF1-362188A251A0","FX21115282")</f>
        <v>FX21115282</v>
      </c>
      <c r="F1400" t="s">
        <v>19</v>
      </c>
      <c r="G1400" t="s">
        <v>19</v>
      </c>
      <c r="H1400" t="s">
        <v>83</v>
      </c>
      <c r="I1400" t="s">
        <v>2984</v>
      </c>
      <c r="J1400">
        <v>49</v>
      </c>
      <c r="K1400" t="s">
        <v>85</v>
      </c>
      <c r="L1400" t="s">
        <v>86</v>
      </c>
      <c r="M1400" t="s">
        <v>87</v>
      </c>
      <c r="N1400">
        <v>2</v>
      </c>
      <c r="O1400" s="1">
        <v>44515.567094907405</v>
      </c>
      <c r="P1400" s="1">
        <v>44516.39980324074</v>
      </c>
      <c r="Q1400">
        <v>71457</v>
      </c>
      <c r="R1400">
        <v>489</v>
      </c>
      <c r="S1400" t="b">
        <v>0</v>
      </c>
      <c r="T1400" t="s">
        <v>88</v>
      </c>
      <c r="U1400" t="b">
        <v>0</v>
      </c>
      <c r="V1400" t="s">
        <v>186</v>
      </c>
      <c r="W1400" s="1">
        <v>44515.572175925925</v>
      </c>
      <c r="X1400">
        <v>309</v>
      </c>
      <c r="Y1400">
        <v>44</v>
      </c>
      <c r="Z1400">
        <v>0</v>
      </c>
      <c r="AA1400">
        <v>44</v>
      </c>
      <c r="AB1400">
        <v>0</v>
      </c>
      <c r="AC1400">
        <v>16</v>
      </c>
      <c r="AD1400">
        <v>5</v>
      </c>
      <c r="AE1400">
        <v>0</v>
      </c>
      <c r="AF1400">
        <v>0</v>
      </c>
      <c r="AG1400">
        <v>0</v>
      </c>
      <c r="AH1400" t="s">
        <v>118</v>
      </c>
      <c r="AI1400" s="1">
        <v>44516.39980324074</v>
      </c>
      <c r="AJ1400">
        <v>180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5</v>
      </c>
      <c r="AQ1400">
        <v>0</v>
      </c>
      <c r="AR1400">
        <v>0</v>
      </c>
      <c r="AS1400">
        <v>0</v>
      </c>
      <c r="AT1400" t="s">
        <v>88</v>
      </c>
      <c r="AU1400" t="s">
        <v>88</v>
      </c>
      <c r="AV1400" t="s">
        <v>88</v>
      </c>
      <c r="AW1400" t="s">
        <v>88</v>
      </c>
      <c r="AX1400" t="s">
        <v>88</v>
      </c>
      <c r="AY1400" t="s">
        <v>88</v>
      </c>
      <c r="AZ1400" t="s">
        <v>88</v>
      </c>
      <c r="BA1400" t="s">
        <v>88</v>
      </c>
      <c r="BB1400" t="s">
        <v>88</v>
      </c>
      <c r="BC1400" t="s">
        <v>88</v>
      </c>
      <c r="BD1400" t="s">
        <v>88</v>
      </c>
      <c r="BE1400" t="s">
        <v>88</v>
      </c>
    </row>
    <row r="1401" spans="1:57">
      <c r="A1401" t="s">
        <v>2985</v>
      </c>
      <c r="B1401" t="s">
        <v>80</v>
      </c>
      <c r="C1401" t="s">
        <v>2983</v>
      </c>
      <c r="D1401" t="s">
        <v>82</v>
      </c>
      <c r="E1401" s="2" t="str">
        <f>HYPERLINK("capsilon://?command=openfolder&amp;siteaddress=FAM.docvelocity-na8.net&amp;folderid=FX711276BF-5636-1704-7AF1-362188A251A0","FX21115282")</f>
        <v>FX21115282</v>
      </c>
      <c r="F1401" t="s">
        <v>19</v>
      </c>
      <c r="G1401" t="s">
        <v>19</v>
      </c>
      <c r="H1401" t="s">
        <v>83</v>
      </c>
      <c r="I1401" t="s">
        <v>2986</v>
      </c>
      <c r="J1401">
        <v>49</v>
      </c>
      <c r="K1401" t="s">
        <v>85</v>
      </c>
      <c r="L1401" t="s">
        <v>86</v>
      </c>
      <c r="M1401" t="s">
        <v>87</v>
      </c>
      <c r="N1401">
        <v>2</v>
      </c>
      <c r="O1401" s="1">
        <v>44515.567303240743</v>
      </c>
      <c r="P1401" s="1">
        <v>44516.405729166669</v>
      </c>
      <c r="Q1401">
        <v>71626</v>
      </c>
      <c r="R1401">
        <v>814</v>
      </c>
      <c r="S1401" t="b">
        <v>0</v>
      </c>
      <c r="T1401" t="s">
        <v>88</v>
      </c>
      <c r="U1401" t="b">
        <v>0</v>
      </c>
      <c r="V1401" t="s">
        <v>186</v>
      </c>
      <c r="W1401" s="1">
        <v>44515.575196759259</v>
      </c>
      <c r="X1401">
        <v>260</v>
      </c>
      <c r="Y1401">
        <v>44</v>
      </c>
      <c r="Z1401">
        <v>0</v>
      </c>
      <c r="AA1401">
        <v>44</v>
      </c>
      <c r="AB1401">
        <v>0</v>
      </c>
      <c r="AC1401">
        <v>14</v>
      </c>
      <c r="AD1401">
        <v>5</v>
      </c>
      <c r="AE1401">
        <v>0</v>
      </c>
      <c r="AF1401">
        <v>0</v>
      </c>
      <c r="AG1401">
        <v>0</v>
      </c>
      <c r="AH1401" t="s">
        <v>106</v>
      </c>
      <c r="AI1401" s="1">
        <v>44516.405729166669</v>
      </c>
      <c r="AJ1401">
        <v>554</v>
      </c>
      <c r="AK1401">
        <v>1</v>
      </c>
      <c r="AL1401">
        <v>0</v>
      </c>
      <c r="AM1401">
        <v>1</v>
      </c>
      <c r="AN1401">
        <v>0</v>
      </c>
      <c r="AO1401">
        <v>1</v>
      </c>
      <c r="AP1401">
        <v>4</v>
      </c>
      <c r="AQ1401">
        <v>0</v>
      </c>
      <c r="AR1401">
        <v>0</v>
      </c>
      <c r="AS1401">
        <v>0</v>
      </c>
      <c r="AT1401" t="s">
        <v>88</v>
      </c>
      <c r="AU1401" t="s">
        <v>88</v>
      </c>
      <c r="AV1401" t="s">
        <v>88</v>
      </c>
      <c r="AW1401" t="s">
        <v>88</v>
      </c>
      <c r="AX1401" t="s">
        <v>88</v>
      </c>
      <c r="AY1401" t="s">
        <v>88</v>
      </c>
      <c r="AZ1401" t="s">
        <v>88</v>
      </c>
      <c r="BA1401" t="s">
        <v>88</v>
      </c>
      <c r="BB1401" t="s">
        <v>88</v>
      </c>
      <c r="BC1401" t="s">
        <v>88</v>
      </c>
      <c r="BD1401" t="s">
        <v>88</v>
      </c>
      <c r="BE1401" t="s">
        <v>88</v>
      </c>
    </row>
    <row r="1402" spans="1:57">
      <c r="A1402" t="s">
        <v>2987</v>
      </c>
      <c r="B1402" t="s">
        <v>80</v>
      </c>
      <c r="C1402" t="s">
        <v>2983</v>
      </c>
      <c r="D1402" t="s">
        <v>82</v>
      </c>
      <c r="E1402" s="2" t="str">
        <f>HYPERLINK("capsilon://?command=openfolder&amp;siteaddress=FAM.docvelocity-na8.net&amp;folderid=FX711276BF-5636-1704-7AF1-362188A251A0","FX21115282")</f>
        <v>FX21115282</v>
      </c>
      <c r="F1402" t="s">
        <v>19</v>
      </c>
      <c r="G1402" t="s">
        <v>19</v>
      </c>
      <c r="H1402" t="s">
        <v>83</v>
      </c>
      <c r="I1402" t="s">
        <v>2988</v>
      </c>
      <c r="J1402">
        <v>49</v>
      </c>
      <c r="K1402" t="s">
        <v>85</v>
      </c>
      <c r="L1402" t="s">
        <v>86</v>
      </c>
      <c r="M1402" t="s">
        <v>87</v>
      </c>
      <c r="N1402">
        <v>2</v>
      </c>
      <c r="O1402" s="1">
        <v>44515.568958333337</v>
      </c>
      <c r="P1402" s="1">
        <v>44516.402685185189</v>
      </c>
      <c r="Q1402">
        <v>71618</v>
      </c>
      <c r="R1402">
        <v>416</v>
      </c>
      <c r="S1402" t="b">
        <v>0</v>
      </c>
      <c r="T1402" t="s">
        <v>88</v>
      </c>
      <c r="U1402" t="b">
        <v>0</v>
      </c>
      <c r="V1402" t="s">
        <v>186</v>
      </c>
      <c r="W1402" s="1">
        <v>44515.576944444445</v>
      </c>
      <c r="X1402">
        <v>150</v>
      </c>
      <c r="Y1402">
        <v>44</v>
      </c>
      <c r="Z1402">
        <v>0</v>
      </c>
      <c r="AA1402">
        <v>44</v>
      </c>
      <c r="AB1402">
        <v>0</v>
      </c>
      <c r="AC1402">
        <v>16</v>
      </c>
      <c r="AD1402">
        <v>5</v>
      </c>
      <c r="AE1402">
        <v>0</v>
      </c>
      <c r="AF1402">
        <v>0</v>
      </c>
      <c r="AG1402">
        <v>0</v>
      </c>
      <c r="AH1402" t="s">
        <v>99</v>
      </c>
      <c r="AI1402" s="1">
        <v>44516.402685185189</v>
      </c>
      <c r="AJ1402">
        <v>266</v>
      </c>
      <c r="AK1402">
        <v>1</v>
      </c>
      <c r="AL1402">
        <v>0</v>
      </c>
      <c r="AM1402">
        <v>1</v>
      </c>
      <c r="AN1402">
        <v>0</v>
      </c>
      <c r="AO1402">
        <v>1</v>
      </c>
      <c r="AP1402">
        <v>4</v>
      </c>
      <c r="AQ1402">
        <v>0</v>
      </c>
      <c r="AR1402">
        <v>0</v>
      </c>
      <c r="AS1402">
        <v>0</v>
      </c>
      <c r="AT1402" t="s">
        <v>88</v>
      </c>
      <c r="AU1402" t="s">
        <v>88</v>
      </c>
      <c r="AV1402" t="s">
        <v>88</v>
      </c>
      <c r="AW1402" t="s">
        <v>88</v>
      </c>
      <c r="AX1402" t="s">
        <v>88</v>
      </c>
      <c r="AY1402" t="s">
        <v>88</v>
      </c>
      <c r="AZ1402" t="s">
        <v>88</v>
      </c>
      <c r="BA1402" t="s">
        <v>88</v>
      </c>
      <c r="BB1402" t="s">
        <v>88</v>
      </c>
      <c r="BC1402" t="s">
        <v>88</v>
      </c>
      <c r="BD1402" t="s">
        <v>88</v>
      </c>
      <c r="BE1402" t="s">
        <v>88</v>
      </c>
    </row>
    <row r="1403" spans="1:57">
      <c r="A1403" t="s">
        <v>2989</v>
      </c>
      <c r="B1403" t="s">
        <v>80</v>
      </c>
      <c r="C1403" t="s">
        <v>2983</v>
      </c>
      <c r="D1403" t="s">
        <v>82</v>
      </c>
      <c r="E1403" s="2" t="str">
        <f>HYPERLINK("capsilon://?command=openfolder&amp;siteaddress=FAM.docvelocity-na8.net&amp;folderid=FX711276BF-5636-1704-7AF1-362188A251A0","FX21115282")</f>
        <v>FX21115282</v>
      </c>
      <c r="F1403" t="s">
        <v>19</v>
      </c>
      <c r="G1403" t="s">
        <v>19</v>
      </c>
      <c r="H1403" t="s">
        <v>83</v>
      </c>
      <c r="I1403" t="s">
        <v>2990</v>
      </c>
      <c r="J1403">
        <v>49</v>
      </c>
      <c r="K1403" t="s">
        <v>85</v>
      </c>
      <c r="L1403" t="s">
        <v>86</v>
      </c>
      <c r="M1403" t="s">
        <v>87</v>
      </c>
      <c r="N1403">
        <v>2</v>
      </c>
      <c r="O1403" s="1">
        <v>44515.569074074076</v>
      </c>
      <c r="P1403" s="1">
        <v>44516.40283564815</v>
      </c>
      <c r="Q1403">
        <v>71604</v>
      </c>
      <c r="R1403">
        <v>433</v>
      </c>
      <c r="S1403" t="b">
        <v>0</v>
      </c>
      <c r="T1403" t="s">
        <v>88</v>
      </c>
      <c r="U1403" t="b">
        <v>0</v>
      </c>
      <c r="V1403" t="s">
        <v>117</v>
      </c>
      <c r="W1403" s="1">
        <v>44515.579108796293</v>
      </c>
      <c r="X1403">
        <v>167</v>
      </c>
      <c r="Y1403">
        <v>44</v>
      </c>
      <c r="Z1403">
        <v>0</v>
      </c>
      <c r="AA1403">
        <v>44</v>
      </c>
      <c r="AB1403">
        <v>0</v>
      </c>
      <c r="AC1403">
        <v>4</v>
      </c>
      <c r="AD1403">
        <v>5</v>
      </c>
      <c r="AE1403">
        <v>0</v>
      </c>
      <c r="AF1403">
        <v>0</v>
      </c>
      <c r="AG1403">
        <v>0</v>
      </c>
      <c r="AH1403" t="s">
        <v>90</v>
      </c>
      <c r="AI1403" s="1">
        <v>44516.40283564815</v>
      </c>
      <c r="AJ1403">
        <v>266</v>
      </c>
      <c r="AK1403">
        <v>1</v>
      </c>
      <c r="AL1403">
        <v>0</v>
      </c>
      <c r="AM1403">
        <v>1</v>
      </c>
      <c r="AN1403">
        <v>0</v>
      </c>
      <c r="AO1403">
        <v>1</v>
      </c>
      <c r="AP1403">
        <v>4</v>
      </c>
      <c r="AQ1403">
        <v>0</v>
      </c>
      <c r="AR1403">
        <v>0</v>
      </c>
      <c r="AS1403">
        <v>0</v>
      </c>
      <c r="AT1403" t="s">
        <v>88</v>
      </c>
      <c r="AU1403" t="s">
        <v>88</v>
      </c>
      <c r="AV1403" t="s">
        <v>88</v>
      </c>
      <c r="AW1403" t="s">
        <v>88</v>
      </c>
      <c r="AX1403" t="s">
        <v>88</v>
      </c>
      <c r="AY1403" t="s">
        <v>88</v>
      </c>
      <c r="AZ1403" t="s">
        <v>88</v>
      </c>
      <c r="BA1403" t="s">
        <v>88</v>
      </c>
      <c r="BB1403" t="s">
        <v>88</v>
      </c>
      <c r="BC1403" t="s">
        <v>88</v>
      </c>
      <c r="BD1403" t="s">
        <v>88</v>
      </c>
      <c r="BE1403" t="s">
        <v>88</v>
      </c>
    </row>
    <row r="1404" spans="1:57">
      <c r="A1404" t="s">
        <v>2991</v>
      </c>
      <c r="B1404" t="s">
        <v>80</v>
      </c>
      <c r="C1404" t="s">
        <v>2992</v>
      </c>
      <c r="D1404" t="s">
        <v>82</v>
      </c>
      <c r="E1404" s="2" t="str">
        <f>HYPERLINK("capsilon://?command=openfolder&amp;siteaddress=FAM.docvelocity-na8.net&amp;folderid=FX8C1100E0-4BCC-4743-3886-D24F11DBA05B","FX21116757")</f>
        <v>FX21116757</v>
      </c>
      <c r="F1404" t="s">
        <v>19</v>
      </c>
      <c r="G1404" t="s">
        <v>19</v>
      </c>
      <c r="H1404" t="s">
        <v>83</v>
      </c>
      <c r="I1404" t="s">
        <v>2993</v>
      </c>
      <c r="J1404">
        <v>196</v>
      </c>
      <c r="K1404" t="s">
        <v>85</v>
      </c>
      <c r="L1404" t="s">
        <v>86</v>
      </c>
      <c r="M1404" t="s">
        <v>87</v>
      </c>
      <c r="N1404">
        <v>1</v>
      </c>
      <c r="O1404" s="1">
        <v>44515.570763888885</v>
      </c>
      <c r="P1404" s="1">
        <v>44515.675127314818</v>
      </c>
      <c r="Q1404">
        <v>8519</v>
      </c>
      <c r="R1404">
        <v>498</v>
      </c>
      <c r="S1404" t="b">
        <v>0</v>
      </c>
      <c r="T1404" t="s">
        <v>88</v>
      </c>
      <c r="U1404" t="b">
        <v>0</v>
      </c>
      <c r="V1404" t="s">
        <v>94</v>
      </c>
      <c r="W1404" s="1">
        <v>44515.675127314818</v>
      </c>
      <c r="X1404">
        <v>373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196</v>
      </c>
      <c r="AE1404">
        <v>172</v>
      </c>
      <c r="AF1404">
        <v>0</v>
      </c>
      <c r="AG1404">
        <v>7</v>
      </c>
      <c r="AH1404" t="s">
        <v>88</v>
      </c>
      <c r="AI1404" t="s">
        <v>88</v>
      </c>
      <c r="AJ1404" t="s">
        <v>88</v>
      </c>
      <c r="AK1404" t="s">
        <v>88</v>
      </c>
      <c r="AL1404" t="s">
        <v>88</v>
      </c>
      <c r="AM1404" t="s">
        <v>88</v>
      </c>
      <c r="AN1404" t="s">
        <v>88</v>
      </c>
      <c r="AO1404" t="s">
        <v>88</v>
      </c>
      <c r="AP1404" t="s">
        <v>88</v>
      </c>
      <c r="AQ1404" t="s">
        <v>88</v>
      </c>
      <c r="AR1404" t="s">
        <v>88</v>
      </c>
      <c r="AS1404" t="s">
        <v>88</v>
      </c>
      <c r="AT1404" t="s">
        <v>88</v>
      </c>
      <c r="AU1404" t="s">
        <v>88</v>
      </c>
      <c r="AV1404" t="s">
        <v>88</v>
      </c>
      <c r="AW1404" t="s">
        <v>88</v>
      </c>
      <c r="AX1404" t="s">
        <v>88</v>
      </c>
      <c r="AY1404" t="s">
        <v>88</v>
      </c>
      <c r="AZ1404" t="s">
        <v>88</v>
      </c>
      <c r="BA1404" t="s">
        <v>88</v>
      </c>
      <c r="BB1404" t="s">
        <v>88</v>
      </c>
      <c r="BC1404" t="s">
        <v>88</v>
      </c>
      <c r="BD1404" t="s">
        <v>88</v>
      </c>
      <c r="BE1404" t="s">
        <v>88</v>
      </c>
    </row>
    <row r="1405" spans="1:57">
      <c r="A1405" t="s">
        <v>2994</v>
      </c>
      <c r="B1405" t="s">
        <v>80</v>
      </c>
      <c r="C1405" t="s">
        <v>2880</v>
      </c>
      <c r="D1405" t="s">
        <v>82</v>
      </c>
      <c r="E1405" s="2" t="str">
        <f>HYPERLINK("capsilon://?command=openfolder&amp;siteaddress=FAM.docvelocity-na8.net&amp;folderid=FX027E2C62-9DFA-2061-2F8F-EE33619E4FCA","FX21111980")</f>
        <v>FX21111980</v>
      </c>
      <c r="F1405" t="s">
        <v>19</v>
      </c>
      <c r="G1405" t="s">
        <v>19</v>
      </c>
      <c r="H1405" t="s">
        <v>83</v>
      </c>
      <c r="I1405" t="s">
        <v>2881</v>
      </c>
      <c r="J1405">
        <v>347</v>
      </c>
      <c r="K1405" t="s">
        <v>85</v>
      </c>
      <c r="L1405" t="s">
        <v>86</v>
      </c>
      <c r="M1405" t="s">
        <v>87</v>
      </c>
      <c r="N1405">
        <v>2</v>
      </c>
      <c r="O1405" s="1">
        <v>44515.57408564815</v>
      </c>
      <c r="P1405" s="1">
        <v>44515.67465277778</v>
      </c>
      <c r="Q1405">
        <v>7019</v>
      </c>
      <c r="R1405">
        <v>1670</v>
      </c>
      <c r="S1405" t="b">
        <v>0</v>
      </c>
      <c r="T1405" t="s">
        <v>88</v>
      </c>
      <c r="U1405" t="b">
        <v>1</v>
      </c>
      <c r="V1405" t="s">
        <v>1625</v>
      </c>
      <c r="W1405" s="1">
        <v>44515.582743055558</v>
      </c>
      <c r="X1405">
        <v>715</v>
      </c>
      <c r="Y1405">
        <v>209</v>
      </c>
      <c r="Z1405">
        <v>0</v>
      </c>
      <c r="AA1405">
        <v>209</v>
      </c>
      <c r="AB1405">
        <v>0</v>
      </c>
      <c r="AC1405">
        <v>33</v>
      </c>
      <c r="AD1405">
        <v>138</v>
      </c>
      <c r="AE1405">
        <v>0</v>
      </c>
      <c r="AF1405">
        <v>0</v>
      </c>
      <c r="AG1405">
        <v>0</v>
      </c>
      <c r="AH1405" t="s">
        <v>118</v>
      </c>
      <c r="AI1405" s="1">
        <v>44515.67465277778</v>
      </c>
      <c r="AJ1405">
        <v>948</v>
      </c>
      <c r="AK1405">
        <v>7</v>
      </c>
      <c r="AL1405">
        <v>0</v>
      </c>
      <c r="AM1405">
        <v>7</v>
      </c>
      <c r="AN1405">
        <v>0</v>
      </c>
      <c r="AO1405">
        <v>7</v>
      </c>
      <c r="AP1405">
        <v>131</v>
      </c>
      <c r="AQ1405">
        <v>0</v>
      </c>
      <c r="AR1405">
        <v>0</v>
      </c>
      <c r="AS1405">
        <v>0</v>
      </c>
      <c r="AT1405" t="s">
        <v>88</v>
      </c>
      <c r="AU1405" t="s">
        <v>88</v>
      </c>
      <c r="AV1405" t="s">
        <v>88</v>
      </c>
      <c r="AW1405" t="s">
        <v>88</v>
      </c>
      <c r="AX1405" t="s">
        <v>88</v>
      </c>
      <c r="AY1405" t="s">
        <v>88</v>
      </c>
      <c r="AZ1405" t="s">
        <v>88</v>
      </c>
      <c r="BA1405" t="s">
        <v>88</v>
      </c>
      <c r="BB1405" t="s">
        <v>88</v>
      </c>
      <c r="BC1405" t="s">
        <v>88</v>
      </c>
      <c r="BD1405" t="s">
        <v>88</v>
      </c>
      <c r="BE1405" t="s">
        <v>88</v>
      </c>
    </row>
    <row r="1406" spans="1:57">
      <c r="A1406" t="s">
        <v>2995</v>
      </c>
      <c r="B1406" t="s">
        <v>80</v>
      </c>
      <c r="C1406" t="s">
        <v>165</v>
      </c>
      <c r="D1406" t="s">
        <v>82</v>
      </c>
      <c r="E1406" s="2" t="str">
        <f>HYPERLINK("capsilon://?command=openfolder&amp;siteaddress=FAM.docvelocity-na8.net&amp;folderid=FXBB0204E9-3DF2-D5BC-A80F-1E49C457B71D","FX2111812")</f>
        <v>FX2111812</v>
      </c>
      <c r="F1406" t="s">
        <v>19</v>
      </c>
      <c r="G1406" t="s">
        <v>19</v>
      </c>
      <c r="H1406" t="s">
        <v>83</v>
      </c>
      <c r="I1406" t="s">
        <v>2996</v>
      </c>
      <c r="J1406">
        <v>136</v>
      </c>
      <c r="K1406" t="s">
        <v>85</v>
      </c>
      <c r="L1406" t="s">
        <v>86</v>
      </c>
      <c r="M1406" t="s">
        <v>87</v>
      </c>
      <c r="N1406">
        <v>1</v>
      </c>
      <c r="O1406" s="1">
        <v>44515.574687499997</v>
      </c>
      <c r="P1406" s="1">
        <v>44515.680474537039</v>
      </c>
      <c r="Q1406">
        <v>8562</v>
      </c>
      <c r="R1406">
        <v>578</v>
      </c>
      <c r="S1406" t="b">
        <v>0</v>
      </c>
      <c r="T1406" t="s">
        <v>88</v>
      </c>
      <c r="U1406" t="b">
        <v>0</v>
      </c>
      <c r="V1406" t="s">
        <v>94</v>
      </c>
      <c r="W1406" s="1">
        <v>44515.680474537039</v>
      </c>
      <c r="X1406">
        <v>461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136</v>
      </c>
      <c r="AE1406">
        <v>124</v>
      </c>
      <c r="AF1406">
        <v>0</v>
      </c>
      <c r="AG1406">
        <v>4</v>
      </c>
      <c r="AH1406" t="s">
        <v>88</v>
      </c>
      <c r="AI1406" t="s">
        <v>88</v>
      </c>
      <c r="AJ1406" t="s">
        <v>88</v>
      </c>
      <c r="AK1406" t="s">
        <v>88</v>
      </c>
      <c r="AL1406" t="s">
        <v>88</v>
      </c>
      <c r="AM1406" t="s">
        <v>88</v>
      </c>
      <c r="AN1406" t="s">
        <v>88</v>
      </c>
      <c r="AO1406" t="s">
        <v>88</v>
      </c>
      <c r="AP1406" t="s">
        <v>88</v>
      </c>
      <c r="AQ1406" t="s">
        <v>88</v>
      </c>
      <c r="AR1406" t="s">
        <v>88</v>
      </c>
      <c r="AS1406" t="s">
        <v>88</v>
      </c>
      <c r="AT1406" t="s">
        <v>88</v>
      </c>
      <c r="AU1406" t="s">
        <v>88</v>
      </c>
      <c r="AV1406" t="s">
        <v>88</v>
      </c>
      <c r="AW1406" t="s">
        <v>88</v>
      </c>
      <c r="AX1406" t="s">
        <v>88</v>
      </c>
      <c r="AY1406" t="s">
        <v>88</v>
      </c>
      <c r="AZ1406" t="s">
        <v>88</v>
      </c>
      <c r="BA1406" t="s">
        <v>88</v>
      </c>
      <c r="BB1406" t="s">
        <v>88</v>
      </c>
      <c r="BC1406" t="s">
        <v>88</v>
      </c>
      <c r="BD1406" t="s">
        <v>88</v>
      </c>
      <c r="BE1406" t="s">
        <v>88</v>
      </c>
    </row>
    <row r="1407" spans="1:57">
      <c r="A1407" t="s">
        <v>2997</v>
      </c>
      <c r="B1407" t="s">
        <v>80</v>
      </c>
      <c r="C1407" t="s">
        <v>2885</v>
      </c>
      <c r="D1407" t="s">
        <v>82</v>
      </c>
      <c r="E1407" s="2" t="str">
        <f>HYPERLINK("capsilon://?command=openfolder&amp;siteaddress=FAM.docvelocity-na8.net&amp;folderid=FX5228A98F-EB2C-9DC8-F086-CCDF10A011B5","FX21115702")</f>
        <v>FX21115702</v>
      </c>
      <c r="F1407" t="s">
        <v>19</v>
      </c>
      <c r="G1407" t="s">
        <v>19</v>
      </c>
      <c r="H1407" t="s">
        <v>83</v>
      </c>
      <c r="I1407" t="s">
        <v>2886</v>
      </c>
      <c r="J1407">
        <v>94</v>
      </c>
      <c r="K1407" t="s">
        <v>85</v>
      </c>
      <c r="L1407" t="s">
        <v>86</v>
      </c>
      <c r="M1407" t="s">
        <v>87</v>
      </c>
      <c r="N1407">
        <v>2</v>
      </c>
      <c r="O1407" s="1">
        <v>44515.575601851851</v>
      </c>
      <c r="P1407" s="1">
        <v>44515.677974537037</v>
      </c>
      <c r="Q1407">
        <v>8360</v>
      </c>
      <c r="R1407">
        <v>485</v>
      </c>
      <c r="S1407" t="b">
        <v>0</v>
      </c>
      <c r="T1407" t="s">
        <v>88</v>
      </c>
      <c r="U1407" t="b">
        <v>1</v>
      </c>
      <c r="V1407" t="s">
        <v>186</v>
      </c>
      <c r="W1407" s="1">
        <v>44515.579097222224</v>
      </c>
      <c r="X1407">
        <v>185</v>
      </c>
      <c r="Y1407">
        <v>84</v>
      </c>
      <c r="Z1407">
        <v>0</v>
      </c>
      <c r="AA1407">
        <v>84</v>
      </c>
      <c r="AB1407">
        <v>0</v>
      </c>
      <c r="AC1407">
        <v>2</v>
      </c>
      <c r="AD1407">
        <v>10</v>
      </c>
      <c r="AE1407">
        <v>0</v>
      </c>
      <c r="AF1407">
        <v>0</v>
      </c>
      <c r="AG1407">
        <v>0</v>
      </c>
      <c r="AH1407" t="s">
        <v>118</v>
      </c>
      <c r="AI1407" s="1">
        <v>44515.677974537037</v>
      </c>
      <c r="AJ1407">
        <v>286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10</v>
      </c>
      <c r="AQ1407">
        <v>0</v>
      </c>
      <c r="AR1407">
        <v>0</v>
      </c>
      <c r="AS1407">
        <v>0</v>
      </c>
      <c r="AT1407" t="s">
        <v>88</v>
      </c>
      <c r="AU1407" t="s">
        <v>88</v>
      </c>
      <c r="AV1407" t="s">
        <v>88</v>
      </c>
      <c r="AW1407" t="s">
        <v>88</v>
      </c>
      <c r="AX1407" t="s">
        <v>88</v>
      </c>
      <c r="AY1407" t="s">
        <v>88</v>
      </c>
      <c r="AZ1407" t="s">
        <v>88</v>
      </c>
      <c r="BA1407" t="s">
        <v>88</v>
      </c>
      <c r="BB1407" t="s">
        <v>88</v>
      </c>
      <c r="BC1407" t="s">
        <v>88</v>
      </c>
      <c r="BD1407" t="s">
        <v>88</v>
      </c>
      <c r="BE1407" t="s">
        <v>88</v>
      </c>
    </row>
    <row r="1408" spans="1:57">
      <c r="A1408" t="s">
        <v>2998</v>
      </c>
      <c r="B1408" t="s">
        <v>80</v>
      </c>
      <c r="C1408" t="s">
        <v>2999</v>
      </c>
      <c r="D1408" t="s">
        <v>82</v>
      </c>
      <c r="E1408" s="2" t="str">
        <f>HYPERLINK("capsilon://?command=openfolder&amp;siteaddress=FAM.docvelocity-na8.net&amp;folderid=FX37C7433D-2738-265C-6E4A-80F4DF9B2C2E","FX21114960")</f>
        <v>FX21114960</v>
      </c>
      <c r="F1408" t="s">
        <v>19</v>
      </c>
      <c r="G1408" t="s">
        <v>19</v>
      </c>
      <c r="H1408" t="s">
        <v>83</v>
      </c>
      <c r="I1408" t="s">
        <v>3000</v>
      </c>
      <c r="J1408">
        <v>208</v>
      </c>
      <c r="K1408" t="s">
        <v>85</v>
      </c>
      <c r="L1408" t="s">
        <v>86</v>
      </c>
      <c r="M1408" t="s">
        <v>87</v>
      </c>
      <c r="N1408">
        <v>1</v>
      </c>
      <c r="O1408" s="1">
        <v>44515.575972222221</v>
      </c>
      <c r="P1408" s="1">
        <v>44515.681863425925</v>
      </c>
      <c r="Q1408">
        <v>8943</v>
      </c>
      <c r="R1408">
        <v>206</v>
      </c>
      <c r="S1408" t="b">
        <v>0</v>
      </c>
      <c r="T1408" t="s">
        <v>88</v>
      </c>
      <c r="U1408" t="b">
        <v>0</v>
      </c>
      <c r="V1408" t="s">
        <v>94</v>
      </c>
      <c r="W1408" s="1">
        <v>44515.681863425925</v>
      </c>
      <c r="X1408">
        <v>119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208</v>
      </c>
      <c r="AE1408">
        <v>203</v>
      </c>
      <c r="AF1408">
        <v>0</v>
      </c>
      <c r="AG1408">
        <v>4</v>
      </c>
      <c r="AH1408" t="s">
        <v>88</v>
      </c>
      <c r="AI1408" t="s">
        <v>88</v>
      </c>
      <c r="AJ1408" t="s">
        <v>88</v>
      </c>
      <c r="AK1408" t="s">
        <v>88</v>
      </c>
      <c r="AL1408" t="s">
        <v>88</v>
      </c>
      <c r="AM1408" t="s">
        <v>88</v>
      </c>
      <c r="AN1408" t="s">
        <v>88</v>
      </c>
      <c r="AO1408" t="s">
        <v>88</v>
      </c>
      <c r="AP1408" t="s">
        <v>88</v>
      </c>
      <c r="AQ1408" t="s">
        <v>88</v>
      </c>
      <c r="AR1408" t="s">
        <v>88</v>
      </c>
      <c r="AS1408" t="s">
        <v>88</v>
      </c>
      <c r="AT1408" t="s">
        <v>88</v>
      </c>
      <c r="AU1408" t="s">
        <v>88</v>
      </c>
      <c r="AV1408" t="s">
        <v>88</v>
      </c>
      <c r="AW1408" t="s">
        <v>88</v>
      </c>
      <c r="AX1408" t="s">
        <v>88</v>
      </c>
      <c r="AY1408" t="s">
        <v>88</v>
      </c>
      <c r="AZ1408" t="s">
        <v>88</v>
      </c>
      <c r="BA1408" t="s">
        <v>88</v>
      </c>
      <c r="BB1408" t="s">
        <v>88</v>
      </c>
      <c r="BC1408" t="s">
        <v>88</v>
      </c>
      <c r="BD1408" t="s">
        <v>88</v>
      </c>
      <c r="BE1408" t="s">
        <v>88</v>
      </c>
    </row>
    <row r="1409" spans="1:57">
      <c r="A1409" t="s">
        <v>3001</v>
      </c>
      <c r="B1409" t="s">
        <v>80</v>
      </c>
      <c r="C1409" t="s">
        <v>2999</v>
      </c>
      <c r="D1409" t="s">
        <v>82</v>
      </c>
      <c r="E1409" s="2" t="str">
        <f>HYPERLINK("capsilon://?command=openfolder&amp;siteaddress=FAM.docvelocity-na8.net&amp;folderid=FX37C7433D-2738-265C-6E4A-80F4DF9B2C2E","FX21114960")</f>
        <v>FX21114960</v>
      </c>
      <c r="F1409" t="s">
        <v>19</v>
      </c>
      <c r="G1409" t="s">
        <v>19</v>
      </c>
      <c r="H1409" t="s">
        <v>83</v>
      </c>
      <c r="I1409" t="s">
        <v>3002</v>
      </c>
      <c r="J1409">
        <v>28</v>
      </c>
      <c r="K1409" t="s">
        <v>85</v>
      </c>
      <c r="L1409" t="s">
        <v>86</v>
      </c>
      <c r="M1409" t="s">
        <v>87</v>
      </c>
      <c r="N1409">
        <v>2</v>
      </c>
      <c r="O1409" s="1">
        <v>44515.576585648145</v>
      </c>
      <c r="P1409" s="1">
        <v>44516.401250000003</v>
      </c>
      <c r="Q1409">
        <v>71001</v>
      </c>
      <c r="R1409">
        <v>250</v>
      </c>
      <c r="S1409" t="b">
        <v>0</v>
      </c>
      <c r="T1409" t="s">
        <v>88</v>
      </c>
      <c r="U1409" t="b">
        <v>0</v>
      </c>
      <c r="V1409" t="s">
        <v>117</v>
      </c>
      <c r="W1409" s="1">
        <v>44515.580937500003</v>
      </c>
      <c r="X1409">
        <v>126</v>
      </c>
      <c r="Y1409">
        <v>21</v>
      </c>
      <c r="Z1409">
        <v>0</v>
      </c>
      <c r="AA1409">
        <v>21</v>
      </c>
      <c r="AB1409">
        <v>0</v>
      </c>
      <c r="AC1409">
        <v>1</v>
      </c>
      <c r="AD1409">
        <v>7</v>
      </c>
      <c r="AE1409">
        <v>0</v>
      </c>
      <c r="AF1409">
        <v>0</v>
      </c>
      <c r="AG1409">
        <v>0</v>
      </c>
      <c r="AH1409" t="s">
        <v>118</v>
      </c>
      <c r="AI1409" s="1">
        <v>44516.401250000003</v>
      </c>
      <c r="AJ1409">
        <v>124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7</v>
      </c>
      <c r="AQ1409">
        <v>0</v>
      </c>
      <c r="AR1409">
        <v>0</v>
      </c>
      <c r="AS1409">
        <v>0</v>
      </c>
      <c r="AT1409" t="s">
        <v>88</v>
      </c>
      <c r="AU1409" t="s">
        <v>88</v>
      </c>
      <c r="AV1409" t="s">
        <v>88</v>
      </c>
      <c r="AW1409" t="s">
        <v>88</v>
      </c>
      <c r="AX1409" t="s">
        <v>88</v>
      </c>
      <c r="AY1409" t="s">
        <v>88</v>
      </c>
      <c r="AZ1409" t="s">
        <v>88</v>
      </c>
      <c r="BA1409" t="s">
        <v>88</v>
      </c>
      <c r="BB1409" t="s">
        <v>88</v>
      </c>
      <c r="BC1409" t="s">
        <v>88</v>
      </c>
      <c r="BD1409" t="s">
        <v>88</v>
      </c>
      <c r="BE1409" t="s">
        <v>88</v>
      </c>
    </row>
    <row r="1410" spans="1:57">
      <c r="A1410" t="s">
        <v>3003</v>
      </c>
      <c r="B1410" t="s">
        <v>80</v>
      </c>
      <c r="C1410" t="s">
        <v>2999</v>
      </c>
      <c r="D1410" t="s">
        <v>82</v>
      </c>
      <c r="E1410" s="2" t="str">
        <f>HYPERLINK("capsilon://?command=openfolder&amp;siteaddress=FAM.docvelocity-na8.net&amp;folderid=FX37C7433D-2738-265C-6E4A-80F4DF9B2C2E","FX21114960")</f>
        <v>FX21114960</v>
      </c>
      <c r="F1410" t="s">
        <v>19</v>
      </c>
      <c r="G1410" t="s">
        <v>19</v>
      </c>
      <c r="H1410" t="s">
        <v>83</v>
      </c>
      <c r="I1410" t="s">
        <v>3004</v>
      </c>
      <c r="J1410">
        <v>28</v>
      </c>
      <c r="K1410" t="s">
        <v>85</v>
      </c>
      <c r="L1410" t="s">
        <v>86</v>
      </c>
      <c r="M1410" t="s">
        <v>87</v>
      </c>
      <c r="N1410">
        <v>2</v>
      </c>
      <c r="O1410" s="1">
        <v>44515.576678240737</v>
      </c>
      <c r="P1410" s="1">
        <v>44516.402708333335</v>
      </c>
      <c r="Q1410">
        <v>71130</v>
      </c>
      <c r="R1410">
        <v>239</v>
      </c>
      <c r="S1410" t="b">
        <v>0</v>
      </c>
      <c r="T1410" t="s">
        <v>88</v>
      </c>
      <c r="U1410" t="b">
        <v>0</v>
      </c>
      <c r="V1410" t="s">
        <v>117</v>
      </c>
      <c r="W1410" s="1">
        <v>44515.582268518519</v>
      </c>
      <c r="X1410">
        <v>114</v>
      </c>
      <c r="Y1410">
        <v>21</v>
      </c>
      <c r="Z1410">
        <v>0</v>
      </c>
      <c r="AA1410">
        <v>21</v>
      </c>
      <c r="AB1410">
        <v>0</v>
      </c>
      <c r="AC1410">
        <v>2</v>
      </c>
      <c r="AD1410">
        <v>7</v>
      </c>
      <c r="AE1410">
        <v>0</v>
      </c>
      <c r="AF1410">
        <v>0</v>
      </c>
      <c r="AG1410">
        <v>0</v>
      </c>
      <c r="AH1410" t="s">
        <v>118</v>
      </c>
      <c r="AI1410" s="1">
        <v>44516.402708333335</v>
      </c>
      <c r="AJ1410">
        <v>125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7</v>
      </c>
      <c r="AQ1410">
        <v>0</v>
      </c>
      <c r="AR1410">
        <v>0</v>
      </c>
      <c r="AS1410">
        <v>0</v>
      </c>
      <c r="AT1410" t="s">
        <v>88</v>
      </c>
      <c r="AU1410" t="s">
        <v>88</v>
      </c>
      <c r="AV1410" t="s">
        <v>88</v>
      </c>
      <c r="AW1410" t="s">
        <v>88</v>
      </c>
      <c r="AX1410" t="s">
        <v>88</v>
      </c>
      <c r="AY1410" t="s">
        <v>88</v>
      </c>
      <c r="AZ1410" t="s">
        <v>88</v>
      </c>
      <c r="BA1410" t="s">
        <v>88</v>
      </c>
      <c r="BB1410" t="s">
        <v>88</v>
      </c>
      <c r="BC1410" t="s">
        <v>88</v>
      </c>
      <c r="BD1410" t="s">
        <v>88</v>
      </c>
      <c r="BE1410" t="s">
        <v>88</v>
      </c>
    </row>
    <row r="1411" spans="1:57">
      <c r="A1411" t="s">
        <v>3005</v>
      </c>
      <c r="B1411" t="s">
        <v>80</v>
      </c>
      <c r="C1411" t="s">
        <v>2885</v>
      </c>
      <c r="D1411" t="s">
        <v>82</v>
      </c>
      <c r="E1411" s="2" t="str">
        <f>HYPERLINK("capsilon://?command=openfolder&amp;siteaddress=FAM.docvelocity-na8.net&amp;folderid=FX5228A98F-EB2C-9DC8-F086-CCDF10A011B5","FX21115702")</f>
        <v>FX21115702</v>
      </c>
      <c r="F1411" t="s">
        <v>19</v>
      </c>
      <c r="G1411" t="s">
        <v>19</v>
      </c>
      <c r="H1411" t="s">
        <v>83</v>
      </c>
      <c r="I1411" t="s">
        <v>2888</v>
      </c>
      <c r="J1411">
        <v>84</v>
      </c>
      <c r="K1411" t="s">
        <v>85</v>
      </c>
      <c r="L1411" t="s">
        <v>86</v>
      </c>
      <c r="M1411" t="s">
        <v>87</v>
      </c>
      <c r="N1411">
        <v>2</v>
      </c>
      <c r="O1411" s="1">
        <v>44515.577407407407</v>
      </c>
      <c r="P1411" s="1">
        <v>44515.681018518517</v>
      </c>
      <c r="Q1411">
        <v>8499</v>
      </c>
      <c r="R1411">
        <v>453</v>
      </c>
      <c r="S1411" t="b">
        <v>0</v>
      </c>
      <c r="T1411" t="s">
        <v>88</v>
      </c>
      <c r="U1411" t="b">
        <v>1</v>
      </c>
      <c r="V1411" t="s">
        <v>186</v>
      </c>
      <c r="W1411" s="1">
        <v>44515.581319444442</v>
      </c>
      <c r="X1411">
        <v>191</v>
      </c>
      <c r="Y1411">
        <v>63</v>
      </c>
      <c r="Z1411">
        <v>0</v>
      </c>
      <c r="AA1411">
        <v>63</v>
      </c>
      <c r="AB1411">
        <v>0</v>
      </c>
      <c r="AC1411">
        <v>0</v>
      </c>
      <c r="AD1411">
        <v>21</v>
      </c>
      <c r="AE1411">
        <v>0</v>
      </c>
      <c r="AF1411">
        <v>0</v>
      </c>
      <c r="AG1411">
        <v>0</v>
      </c>
      <c r="AH1411" t="s">
        <v>118</v>
      </c>
      <c r="AI1411" s="1">
        <v>44515.681018518517</v>
      </c>
      <c r="AJ1411">
        <v>262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21</v>
      </c>
      <c r="AQ1411">
        <v>0</v>
      </c>
      <c r="AR1411">
        <v>0</v>
      </c>
      <c r="AS1411">
        <v>0</v>
      </c>
      <c r="AT1411" t="s">
        <v>88</v>
      </c>
      <c r="AU1411" t="s">
        <v>88</v>
      </c>
      <c r="AV1411" t="s">
        <v>88</v>
      </c>
      <c r="AW1411" t="s">
        <v>88</v>
      </c>
      <c r="AX1411" t="s">
        <v>88</v>
      </c>
      <c r="AY1411" t="s">
        <v>88</v>
      </c>
      <c r="AZ1411" t="s">
        <v>88</v>
      </c>
      <c r="BA1411" t="s">
        <v>88</v>
      </c>
      <c r="BB1411" t="s">
        <v>88</v>
      </c>
      <c r="BC1411" t="s">
        <v>88</v>
      </c>
      <c r="BD1411" t="s">
        <v>88</v>
      </c>
      <c r="BE1411" t="s">
        <v>88</v>
      </c>
    </row>
    <row r="1412" spans="1:57">
      <c r="A1412" t="s">
        <v>3006</v>
      </c>
      <c r="B1412" t="s">
        <v>80</v>
      </c>
      <c r="C1412" t="s">
        <v>3007</v>
      </c>
      <c r="D1412" t="s">
        <v>82</v>
      </c>
      <c r="E1412" s="2" t="str">
        <f>HYPERLINK("capsilon://?command=openfolder&amp;siteaddress=FAM.docvelocity-na8.net&amp;folderid=FXC9DCAFEA-7F66-66A1-1DDE-C92C6C9AA859","FX21109156")</f>
        <v>FX21109156</v>
      </c>
      <c r="F1412" t="s">
        <v>19</v>
      </c>
      <c r="G1412" t="s">
        <v>19</v>
      </c>
      <c r="H1412" t="s">
        <v>83</v>
      </c>
      <c r="I1412" t="s">
        <v>3008</v>
      </c>
      <c r="J1412">
        <v>129</v>
      </c>
      <c r="K1412" t="s">
        <v>85</v>
      </c>
      <c r="L1412" t="s">
        <v>86</v>
      </c>
      <c r="M1412" t="s">
        <v>87</v>
      </c>
      <c r="N1412">
        <v>1</v>
      </c>
      <c r="O1412" s="1">
        <v>44515.580243055556</v>
      </c>
      <c r="P1412" s="1">
        <v>44515.683078703703</v>
      </c>
      <c r="Q1412">
        <v>8667</v>
      </c>
      <c r="R1412">
        <v>218</v>
      </c>
      <c r="S1412" t="b">
        <v>0</v>
      </c>
      <c r="T1412" t="s">
        <v>88</v>
      </c>
      <c r="U1412" t="b">
        <v>0</v>
      </c>
      <c r="V1412" t="s">
        <v>94</v>
      </c>
      <c r="W1412" s="1">
        <v>44515.683078703703</v>
      </c>
      <c r="X1412">
        <v>105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129</v>
      </c>
      <c r="AE1412">
        <v>124</v>
      </c>
      <c r="AF1412">
        <v>0</v>
      </c>
      <c r="AG1412">
        <v>2</v>
      </c>
      <c r="AH1412" t="s">
        <v>88</v>
      </c>
      <c r="AI1412" t="s">
        <v>88</v>
      </c>
      <c r="AJ1412" t="s">
        <v>88</v>
      </c>
      <c r="AK1412" t="s">
        <v>88</v>
      </c>
      <c r="AL1412" t="s">
        <v>88</v>
      </c>
      <c r="AM1412" t="s">
        <v>88</v>
      </c>
      <c r="AN1412" t="s">
        <v>88</v>
      </c>
      <c r="AO1412" t="s">
        <v>88</v>
      </c>
      <c r="AP1412" t="s">
        <v>88</v>
      </c>
      <c r="AQ1412" t="s">
        <v>88</v>
      </c>
      <c r="AR1412" t="s">
        <v>88</v>
      </c>
      <c r="AS1412" t="s">
        <v>88</v>
      </c>
      <c r="AT1412" t="s">
        <v>88</v>
      </c>
      <c r="AU1412" t="s">
        <v>88</v>
      </c>
      <c r="AV1412" t="s">
        <v>88</v>
      </c>
      <c r="AW1412" t="s">
        <v>88</v>
      </c>
      <c r="AX1412" t="s">
        <v>88</v>
      </c>
      <c r="AY1412" t="s">
        <v>88</v>
      </c>
      <c r="AZ1412" t="s">
        <v>88</v>
      </c>
      <c r="BA1412" t="s">
        <v>88</v>
      </c>
      <c r="BB1412" t="s">
        <v>88</v>
      </c>
      <c r="BC1412" t="s">
        <v>88</v>
      </c>
      <c r="BD1412" t="s">
        <v>88</v>
      </c>
      <c r="BE1412" t="s">
        <v>88</v>
      </c>
    </row>
    <row r="1413" spans="1:57">
      <c r="A1413" t="s">
        <v>3009</v>
      </c>
      <c r="B1413" t="s">
        <v>80</v>
      </c>
      <c r="C1413" t="s">
        <v>2895</v>
      </c>
      <c r="D1413" t="s">
        <v>82</v>
      </c>
      <c r="E1413" s="2" t="str">
        <f>HYPERLINK("capsilon://?command=openfolder&amp;siteaddress=FAM.docvelocity-na8.net&amp;folderid=FXF2EFD591-57BF-F6C1-C14A-D09326E6D261","FX21116062")</f>
        <v>FX21116062</v>
      </c>
      <c r="F1413" t="s">
        <v>19</v>
      </c>
      <c r="G1413" t="s">
        <v>19</v>
      </c>
      <c r="H1413" t="s">
        <v>83</v>
      </c>
      <c r="I1413" t="s">
        <v>2896</v>
      </c>
      <c r="J1413">
        <v>363</v>
      </c>
      <c r="K1413" t="s">
        <v>85</v>
      </c>
      <c r="L1413" t="s">
        <v>86</v>
      </c>
      <c r="M1413" t="s">
        <v>87</v>
      </c>
      <c r="N1413">
        <v>2</v>
      </c>
      <c r="O1413" s="1">
        <v>44515.584340277775</v>
      </c>
      <c r="P1413" s="1">
        <v>44515.690555555557</v>
      </c>
      <c r="Q1413">
        <v>7429</v>
      </c>
      <c r="R1413">
        <v>1748</v>
      </c>
      <c r="S1413" t="b">
        <v>0</v>
      </c>
      <c r="T1413" t="s">
        <v>88</v>
      </c>
      <c r="U1413" t="b">
        <v>1</v>
      </c>
      <c r="V1413" t="s">
        <v>218</v>
      </c>
      <c r="W1413" s="1">
        <v>44515.595057870371</v>
      </c>
      <c r="X1413">
        <v>924</v>
      </c>
      <c r="Y1413">
        <v>324</v>
      </c>
      <c r="Z1413">
        <v>0</v>
      </c>
      <c r="AA1413">
        <v>324</v>
      </c>
      <c r="AB1413">
        <v>0</v>
      </c>
      <c r="AC1413">
        <v>11</v>
      </c>
      <c r="AD1413">
        <v>39</v>
      </c>
      <c r="AE1413">
        <v>0</v>
      </c>
      <c r="AF1413">
        <v>0</v>
      </c>
      <c r="AG1413">
        <v>0</v>
      </c>
      <c r="AH1413" t="s">
        <v>118</v>
      </c>
      <c r="AI1413" s="1">
        <v>44515.690555555557</v>
      </c>
      <c r="AJ1413">
        <v>824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39</v>
      </c>
      <c r="AQ1413">
        <v>0</v>
      </c>
      <c r="AR1413">
        <v>0</v>
      </c>
      <c r="AS1413">
        <v>0</v>
      </c>
      <c r="AT1413" t="s">
        <v>88</v>
      </c>
      <c r="AU1413" t="s">
        <v>88</v>
      </c>
      <c r="AV1413" t="s">
        <v>88</v>
      </c>
      <c r="AW1413" t="s">
        <v>88</v>
      </c>
      <c r="AX1413" t="s">
        <v>88</v>
      </c>
      <c r="AY1413" t="s">
        <v>88</v>
      </c>
      <c r="AZ1413" t="s">
        <v>88</v>
      </c>
      <c r="BA1413" t="s">
        <v>88</v>
      </c>
      <c r="BB1413" t="s">
        <v>88</v>
      </c>
      <c r="BC1413" t="s">
        <v>88</v>
      </c>
      <c r="BD1413" t="s">
        <v>88</v>
      </c>
      <c r="BE1413" t="s">
        <v>88</v>
      </c>
    </row>
    <row r="1414" spans="1:57">
      <c r="A1414" t="s">
        <v>3010</v>
      </c>
      <c r="B1414" t="s">
        <v>80</v>
      </c>
      <c r="C1414" t="s">
        <v>2961</v>
      </c>
      <c r="D1414" t="s">
        <v>82</v>
      </c>
      <c r="E1414" s="2" t="str">
        <f>HYPERLINK("capsilon://?command=openfolder&amp;siteaddress=FAM.docvelocity-na8.net&amp;folderid=FX5BC09D84-1380-474F-3752-AE0A5BF4EBEA","FX211012584")</f>
        <v>FX211012584</v>
      </c>
      <c r="F1414" t="s">
        <v>19</v>
      </c>
      <c r="G1414" t="s">
        <v>19</v>
      </c>
      <c r="H1414" t="s">
        <v>83</v>
      </c>
      <c r="I1414" t="s">
        <v>3011</v>
      </c>
      <c r="J1414">
        <v>110</v>
      </c>
      <c r="K1414" t="s">
        <v>85</v>
      </c>
      <c r="L1414" t="s">
        <v>86</v>
      </c>
      <c r="M1414" t="s">
        <v>87</v>
      </c>
      <c r="N1414">
        <v>2</v>
      </c>
      <c r="O1414" s="1">
        <v>44501.901828703703</v>
      </c>
      <c r="P1414" s="1">
        <v>44502.506967592592</v>
      </c>
      <c r="Q1414">
        <v>51167</v>
      </c>
      <c r="R1414">
        <v>1117</v>
      </c>
      <c r="S1414" t="b">
        <v>0</v>
      </c>
      <c r="T1414" t="s">
        <v>88</v>
      </c>
      <c r="U1414" t="b">
        <v>0</v>
      </c>
      <c r="V1414" t="s">
        <v>110</v>
      </c>
      <c r="W1414" s="1">
        <v>44502.244699074072</v>
      </c>
      <c r="X1414">
        <v>792</v>
      </c>
      <c r="Y1414">
        <v>159</v>
      </c>
      <c r="Z1414">
        <v>0</v>
      </c>
      <c r="AA1414">
        <v>159</v>
      </c>
      <c r="AB1414">
        <v>0</v>
      </c>
      <c r="AC1414">
        <v>89</v>
      </c>
      <c r="AD1414">
        <v>-49</v>
      </c>
      <c r="AE1414">
        <v>0</v>
      </c>
      <c r="AF1414">
        <v>0</v>
      </c>
      <c r="AG1414">
        <v>0</v>
      </c>
      <c r="AH1414" t="s">
        <v>118</v>
      </c>
      <c r="AI1414" s="1">
        <v>44502.506967592592</v>
      </c>
      <c r="AJ1414">
        <v>320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-49</v>
      </c>
      <c r="AQ1414">
        <v>0</v>
      </c>
      <c r="AR1414">
        <v>0</v>
      </c>
      <c r="AS1414">
        <v>0</v>
      </c>
      <c r="AT1414" t="s">
        <v>88</v>
      </c>
      <c r="AU1414" t="s">
        <v>88</v>
      </c>
      <c r="AV1414" t="s">
        <v>88</v>
      </c>
      <c r="AW1414" t="s">
        <v>88</v>
      </c>
      <c r="AX1414" t="s">
        <v>88</v>
      </c>
      <c r="AY1414" t="s">
        <v>88</v>
      </c>
      <c r="AZ1414" t="s">
        <v>88</v>
      </c>
      <c r="BA1414" t="s">
        <v>88</v>
      </c>
      <c r="BB1414" t="s">
        <v>88</v>
      </c>
      <c r="BC1414" t="s">
        <v>88</v>
      </c>
      <c r="BD1414" t="s">
        <v>88</v>
      </c>
      <c r="BE1414" t="s">
        <v>88</v>
      </c>
    </row>
    <row r="1415" spans="1:57">
      <c r="A1415" t="s">
        <v>3012</v>
      </c>
      <c r="B1415" t="s">
        <v>80</v>
      </c>
      <c r="C1415" t="s">
        <v>2961</v>
      </c>
      <c r="D1415" t="s">
        <v>82</v>
      </c>
      <c r="E1415" s="2" t="str">
        <f>HYPERLINK("capsilon://?command=openfolder&amp;siteaddress=FAM.docvelocity-na8.net&amp;folderid=FX5BC09D84-1380-474F-3752-AE0A5BF4EBEA","FX211012584")</f>
        <v>FX211012584</v>
      </c>
      <c r="F1415" t="s">
        <v>19</v>
      </c>
      <c r="G1415" t="s">
        <v>19</v>
      </c>
      <c r="H1415" t="s">
        <v>83</v>
      </c>
      <c r="I1415" t="s">
        <v>3013</v>
      </c>
      <c r="J1415">
        <v>26</v>
      </c>
      <c r="K1415" t="s">
        <v>85</v>
      </c>
      <c r="L1415" t="s">
        <v>86</v>
      </c>
      <c r="M1415" t="s">
        <v>87</v>
      </c>
      <c r="N1415">
        <v>2</v>
      </c>
      <c r="O1415" s="1">
        <v>44501.902083333334</v>
      </c>
      <c r="P1415" s="1">
        <v>44502.514131944445</v>
      </c>
      <c r="Q1415">
        <v>52616</v>
      </c>
      <c r="R1415">
        <v>265</v>
      </c>
      <c r="S1415" t="b">
        <v>0</v>
      </c>
      <c r="T1415" t="s">
        <v>88</v>
      </c>
      <c r="U1415" t="b">
        <v>0</v>
      </c>
      <c r="V1415" t="s">
        <v>110</v>
      </c>
      <c r="W1415" s="1">
        <v>44502.246307870373</v>
      </c>
      <c r="X1415">
        <v>138</v>
      </c>
      <c r="Y1415">
        <v>21</v>
      </c>
      <c r="Z1415">
        <v>0</v>
      </c>
      <c r="AA1415">
        <v>21</v>
      </c>
      <c r="AB1415">
        <v>0</v>
      </c>
      <c r="AC1415">
        <v>7</v>
      </c>
      <c r="AD1415">
        <v>5</v>
      </c>
      <c r="AE1415">
        <v>0</v>
      </c>
      <c r="AF1415">
        <v>0</v>
      </c>
      <c r="AG1415">
        <v>0</v>
      </c>
      <c r="AH1415" t="s">
        <v>118</v>
      </c>
      <c r="AI1415" s="1">
        <v>44502.514131944445</v>
      </c>
      <c r="AJ1415">
        <v>119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5</v>
      </c>
      <c r="AQ1415">
        <v>0</v>
      </c>
      <c r="AR1415">
        <v>0</v>
      </c>
      <c r="AS1415">
        <v>0</v>
      </c>
      <c r="AT1415" t="s">
        <v>88</v>
      </c>
      <c r="AU1415" t="s">
        <v>88</v>
      </c>
      <c r="AV1415" t="s">
        <v>88</v>
      </c>
      <c r="AW1415" t="s">
        <v>88</v>
      </c>
      <c r="AX1415" t="s">
        <v>88</v>
      </c>
      <c r="AY1415" t="s">
        <v>88</v>
      </c>
      <c r="AZ1415" t="s">
        <v>88</v>
      </c>
      <c r="BA1415" t="s">
        <v>88</v>
      </c>
      <c r="BB1415" t="s">
        <v>88</v>
      </c>
      <c r="BC1415" t="s">
        <v>88</v>
      </c>
      <c r="BD1415" t="s">
        <v>88</v>
      </c>
      <c r="BE1415" t="s">
        <v>88</v>
      </c>
    </row>
    <row r="1416" spans="1:57">
      <c r="A1416" t="s">
        <v>3014</v>
      </c>
      <c r="B1416" t="s">
        <v>80</v>
      </c>
      <c r="C1416" t="s">
        <v>3015</v>
      </c>
      <c r="D1416" t="s">
        <v>82</v>
      </c>
      <c r="E1416" s="2" t="str">
        <f>HYPERLINK("capsilon://?command=openfolder&amp;siteaddress=FAM.docvelocity-na8.net&amp;folderid=FX7F439D6A-D783-1679-03BE-D308AFF13A60","FX2111539")</f>
        <v>FX2111539</v>
      </c>
      <c r="F1416" t="s">
        <v>19</v>
      </c>
      <c r="G1416" t="s">
        <v>19</v>
      </c>
      <c r="H1416" t="s">
        <v>83</v>
      </c>
      <c r="I1416" t="s">
        <v>3016</v>
      </c>
      <c r="J1416">
        <v>91</v>
      </c>
      <c r="K1416" t="s">
        <v>85</v>
      </c>
      <c r="L1416" t="s">
        <v>86</v>
      </c>
      <c r="M1416" t="s">
        <v>87</v>
      </c>
      <c r="N1416">
        <v>1</v>
      </c>
      <c r="O1416" s="1">
        <v>44501.902349537035</v>
      </c>
      <c r="P1416" s="1">
        <v>44502.353171296294</v>
      </c>
      <c r="Q1416">
        <v>38452</v>
      </c>
      <c r="R1416">
        <v>499</v>
      </c>
      <c r="S1416" t="b">
        <v>0</v>
      </c>
      <c r="T1416" t="s">
        <v>88</v>
      </c>
      <c r="U1416" t="b">
        <v>0</v>
      </c>
      <c r="V1416" t="s">
        <v>190</v>
      </c>
      <c r="W1416" s="1">
        <v>44502.353171296294</v>
      </c>
      <c r="X1416">
        <v>337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91</v>
      </c>
      <c r="AE1416">
        <v>83</v>
      </c>
      <c r="AF1416">
        <v>0</v>
      </c>
      <c r="AG1416">
        <v>6</v>
      </c>
      <c r="AH1416" t="s">
        <v>88</v>
      </c>
      <c r="AI1416" t="s">
        <v>88</v>
      </c>
      <c r="AJ1416" t="s">
        <v>88</v>
      </c>
      <c r="AK1416" t="s">
        <v>88</v>
      </c>
      <c r="AL1416" t="s">
        <v>88</v>
      </c>
      <c r="AM1416" t="s">
        <v>88</v>
      </c>
      <c r="AN1416" t="s">
        <v>88</v>
      </c>
      <c r="AO1416" t="s">
        <v>88</v>
      </c>
      <c r="AP1416" t="s">
        <v>88</v>
      </c>
      <c r="AQ1416" t="s">
        <v>88</v>
      </c>
      <c r="AR1416" t="s">
        <v>88</v>
      </c>
      <c r="AS1416" t="s">
        <v>88</v>
      </c>
      <c r="AT1416" t="s">
        <v>88</v>
      </c>
      <c r="AU1416" t="s">
        <v>88</v>
      </c>
      <c r="AV1416" t="s">
        <v>88</v>
      </c>
      <c r="AW1416" t="s">
        <v>88</v>
      </c>
      <c r="AX1416" t="s">
        <v>88</v>
      </c>
      <c r="AY1416" t="s">
        <v>88</v>
      </c>
      <c r="AZ1416" t="s">
        <v>88</v>
      </c>
      <c r="BA1416" t="s">
        <v>88</v>
      </c>
      <c r="BB1416" t="s">
        <v>88</v>
      </c>
      <c r="BC1416" t="s">
        <v>88</v>
      </c>
      <c r="BD1416" t="s">
        <v>88</v>
      </c>
      <c r="BE1416" t="s">
        <v>88</v>
      </c>
    </row>
    <row r="1417" spans="1:57">
      <c r="A1417" t="s">
        <v>3017</v>
      </c>
      <c r="B1417" t="s">
        <v>80</v>
      </c>
      <c r="C1417" t="s">
        <v>2961</v>
      </c>
      <c r="D1417" t="s">
        <v>82</v>
      </c>
      <c r="E1417" s="2" t="str">
        <f>HYPERLINK("capsilon://?command=openfolder&amp;siteaddress=FAM.docvelocity-na8.net&amp;folderid=FX5BC09D84-1380-474F-3752-AE0A5BF4EBEA","FX211012584")</f>
        <v>FX211012584</v>
      </c>
      <c r="F1417" t="s">
        <v>19</v>
      </c>
      <c r="G1417" t="s">
        <v>19</v>
      </c>
      <c r="H1417" t="s">
        <v>83</v>
      </c>
      <c r="I1417" t="s">
        <v>3018</v>
      </c>
      <c r="J1417">
        <v>26</v>
      </c>
      <c r="K1417" t="s">
        <v>85</v>
      </c>
      <c r="L1417" t="s">
        <v>86</v>
      </c>
      <c r="M1417" t="s">
        <v>87</v>
      </c>
      <c r="N1417">
        <v>2</v>
      </c>
      <c r="O1417" s="1">
        <v>44501.902395833335</v>
      </c>
      <c r="P1417" s="1">
        <v>44502.515706018516</v>
      </c>
      <c r="Q1417">
        <v>52300</v>
      </c>
      <c r="R1417">
        <v>690</v>
      </c>
      <c r="S1417" t="b">
        <v>0</v>
      </c>
      <c r="T1417" t="s">
        <v>88</v>
      </c>
      <c r="U1417" t="b">
        <v>0</v>
      </c>
      <c r="V1417" t="s">
        <v>388</v>
      </c>
      <c r="W1417" s="1">
        <v>44502.253171296295</v>
      </c>
      <c r="X1417">
        <v>549</v>
      </c>
      <c r="Y1417">
        <v>21</v>
      </c>
      <c r="Z1417">
        <v>0</v>
      </c>
      <c r="AA1417">
        <v>21</v>
      </c>
      <c r="AB1417">
        <v>0</v>
      </c>
      <c r="AC1417">
        <v>19</v>
      </c>
      <c r="AD1417">
        <v>5</v>
      </c>
      <c r="AE1417">
        <v>0</v>
      </c>
      <c r="AF1417">
        <v>0</v>
      </c>
      <c r="AG1417">
        <v>0</v>
      </c>
      <c r="AH1417" t="s">
        <v>118</v>
      </c>
      <c r="AI1417" s="1">
        <v>44502.515706018516</v>
      </c>
      <c r="AJ1417">
        <v>135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5</v>
      </c>
      <c r="AQ1417">
        <v>0</v>
      </c>
      <c r="AR1417">
        <v>0</v>
      </c>
      <c r="AS1417">
        <v>0</v>
      </c>
      <c r="AT1417" t="s">
        <v>88</v>
      </c>
      <c r="AU1417" t="s">
        <v>88</v>
      </c>
      <c r="AV1417" t="s">
        <v>88</v>
      </c>
      <c r="AW1417" t="s">
        <v>88</v>
      </c>
      <c r="AX1417" t="s">
        <v>88</v>
      </c>
      <c r="AY1417" t="s">
        <v>88</v>
      </c>
      <c r="AZ1417" t="s">
        <v>88</v>
      </c>
      <c r="BA1417" t="s">
        <v>88</v>
      </c>
      <c r="BB1417" t="s">
        <v>88</v>
      </c>
      <c r="BC1417" t="s">
        <v>88</v>
      </c>
      <c r="BD1417" t="s">
        <v>88</v>
      </c>
      <c r="BE1417" t="s">
        <v>88</v>
      </c>
    </row>
    <row r="1418" spans="1:57">
      <c r="A1418" t="s">
        <v>3019</v>
      </c>
      <c r="B1418" t="s">
        <v>80</v>
      </c>
      <c r="C1418" t="s">
        <v>1603</v>
      </c>
      <c r="D1418" t="s">
        <v>82</v>
      </c>
      <c r="E1418" s="2" t="str">
        <f>HYPERLINK("capsilon://?command=openfolder&amp;siteaddress=FAM.docvelocity-na8.net&amp;folderid=FXE507FBBB-4462-4023-9E21-D800015F2C39","FX21112517")</f>
        <v>FX21112517</v>
      </c>
      <c r="F1418" t="s">
        <v>19</v>
      </c>
      <c r="G1418" t="s">
        <v>19</v>
      </c>
      <c r="H1418" t="s">
        <v>83</v>
      </c>
      <c r="I1418" t="s">
        <v>2898</v>
      </c>
      <c r="J1418">
        <v>560</v>
      </c>
      <c r="K1418" t="s">
        <v>85</v>
      </c>
      <c r="L1418" t="s">
        <v>86</v>
      </c>
      <c r="M1418" t="s">
        <v>87</v>
      </c>
      <c r="N1418">
        <v>2</v>
      </c>
      <c r="O1418" s="1">
        <v>44515.588009259256</v>
      </c>
      <c r="P1418" s="1">
        <v>44515.700613425928</v>
      </c>
      <c r="Q1418">
        <v>6243</v>
      </c>
      <c r="R1418">
        <v>3486</v>
      </c>
      <c r="S1418" t="b">
        <v>0</v>
      </c>
      <c r="T1418" t="s">
        <v>88</v>
      </c>
      <c r="U1418" t="b">
        <v>1</v>
      </c>
      <c r="V1418" t="s">
        <v>123</v>
      </c>
      <c r="W1418" s="1">
        <v>44515.620555555557</v>
      </c>
      <c r="X1418">
        <v>2612</v>
      </c>
      <c r="Y1418">
        <v>261</v>
      </c>
      <c r="Z1418">
        <v>0</v>
      </c>
      <c r="AA1418">
        <v>261</v>
      </c>
      <c r="AB1418">
        <v>0</v>
      </c>
      <c r="AC1418">
        <v>76</v>
      </c>
      <c r="AD1418">
        <v>299</v>
      </c>
      <c r="AE1418">
        <v>0</v>
      </c>
      <c r="AF1418">
        <v>0</v>
      </c>
      <c r="AG1418">
        <v>0</v>
      </c>
      <c r="AH1418" t="s">
        <v>118</v>
      </c>
      <c r="AI1418" s="1">
        <v>44515.700613425928</v>
      </c>
      <c r="AJ1418">
        <v>868</v>
      </c>
      <c r="AK1418">
        <v>4</v>
      </c>
      <c r="AL1418">
        <v>0</v>
      </c>
      <c r="AM1418">
        <v>4</v>
      </c>
      <c r="AN1418">
        <v>0</v>
      </c>
      <c r="AO1418">
        <v>4</v>
      </c>
      <c r="AP1418">
        <v>295</v>
      </c>
      <c r="AQ1418">
        <v>0</v>
      </c>
      <c r="AR1418">
        <v>0</v>
      </c>
      <c r="AS1418">
        <v>0</v>
      </c>
      <c r="AT1418" t="s">
        <v>88</v>
      </c>
      <c r="AU1418" t="s">
        <v>88</v>
      </c>
      <c r="AV1418" t="s">
        <v>88</v>
      </c>
      <c r="AW1418" t="s">
        <v>88</v>
      </c>
      <c r="AX1418" t="s">
        <v>88</v>
      </c>
      <c r="AY1418" t="s">
        <v>88</v>
      </c>
      <c r="AZ1418" t="s">
        <v>88</v>
      </c>
      <c r="BA1418" t="s">
        <v>88</v>
      </c>
      <c r="BB1418" t="s">
        <v>88</v>
      </c>
      <c r="BC1418" t="s">
        <v>88</v>
      </c>
      <c r="BD1418" t="s">
        <v>88</v>
      </c>
      <c r="BE1418" t="s">
        <v>88</v>
      </c>
    </row>
    <row r="1419" spans="1:57">
      <c r="A1419" t="s">
        <v>3020</v>
      </c>
      <c r="B1419" t="s">
        <v>80</v>
      </c>
      <c r="C1419" t="s">
        <v>2909</v>
      </c>
      <c r="D1419" t="s">
        <v>82</v>
      </c>
      <c r="E1419" s="2" t="str">
        <f>HYPERLINK("capsilon://?command=openfolder&amp;siteaddress=FAM.docvelocity-na8.net&amp;folderid=FX0BEBE08E-0447-9F90-0748-7197AF83D596","FX21112217")</f>
        <v>FX21112217</v>
      </c>
      <c r="F1419" t="s">
        <v>19</v>
      </c>
      <c r="G1419" t="s">
        <v>19</v>
      </c>
      <c r="H1419" t="s">
        <v>83</v>
      </c>
      <c r="I1419" t="s">
        <v>2910</v>
      </c>
      <c r="J1419">
        <v>316</v>
      </c>
      <c r="K1419" t="s">
        <v>85</v>
      </c>
      <c r="L1419" t="s">
        <v>86</v>
      </c>
      <c r="M1419" t="s">
        <v>87</v>
      </c>
      <c r="N1419">
        <v>2</v>
      </c>
      <c r="O1419" s="1">
        <v>44515.591863425929</v>
      </c>
      <c r="P1419" s="1">
        <v>44515.790949074071</v>
      </c>
      <c r="Q1419">
        <v>15686</v>
      </c>
      <c r="R1419">
        <v>1515</v>
      </c>
      <c r="S1419" t="b">
        <v>0</v>
      </c>
      <c r="T1419" t="s">
        <v>88</v>
      </c>
      <c r="U1419" t="b">
        <v>1</v>
      </c>
      <c r="V1419" t="s">
        <v>186</v>
      </c>
      <c r="W1419" s="1">
        <v>44515.602199074077</v>
      </c>
      <c r="X1419">
        <v>808</v>
      </c>
      <c r="Y1419">
        <v>201</v>
      </c>
      <c r="Z1419">
        <v>0</v>
      </c>
      <c r="AA1419">
        <v>201</v>
      </c>
      <c r="AB1419">
        <v>0</v>
      </c>
      <c r="AC1419">
        <v>7</v>
      </c>
      <c r="AD1419">
        <v>115</v>
      </c>
      <c r="AE1419">
        <v>0</v>
      </c>
      <c r="AF1419">
        <v>0</v>
      </c>
      <c r="AG1419">
        <v>0</v>
      </c>
      <c r="AH1419" t="s">
        <v>118</v>
      </c>
      <c r="AI1419" s="1">
        <v>44515.790949074071</v>
      </c>
      <c r="AJ1419">
        <v>697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115</v>
      </c>
      <c r="AQ1419">
        <v>0</v>
      </c>
      <c r="AR1419">
        <v>0</v>
      </c>
      <c r="AS1419">
        <v>0</v>
      </c>
      <c r="AT1419" t="s">
        <v>88</v>
      </c>
      <c r="AU1419" t="s">
        <v>88</v>
      </c>
      <c r="AV1419" t="s">
        <v>88</v>
      </c>
      <c r="AW1419" t="s">
        <v>88</v>
      </c>
      <c r="AX1419" t="s">
        <v>88</v>
      </c>
      <c r="AY1419" t="s">
        <v>88</v>
      </c>
      <c r="AZ1419" t="s">
        <v>88</v>
      </c>
      <c r="BA1419" t="s">
        <v>88</v>
      </c>
      <c r="BB1419" t="s">
        <v>88</v>
      </c>
      <c r="BC1419" t="s">
        <v>88</v>
      </c>
      <c r="BD1419" t="s">
        <v>88</v>
      </c>
      <c r="BE1419" t="s">
        <v>88</v>
      </c>
    </row>
    <row r="1420" spans="1:57">
      <c r="A1420" t="s">
        <v>3021</v>
      </c>
      <c r="B1420" t="s">
        <v>80</v>
      </c>
      <c r="C1420" t="s">
        <v>3022</v>
      </c>
      <c r="D1420" t="s">
        <v>82</v>
      </c>
      <c r="E1420" s="2" t="str">
        <f>HYPERLINK("capsilon://?command=openfolder&amp;siteaddress=FAM.docvelocity-na8.net&amp;folderid=FX57323BB3-A5E9-B42C-FA98-A659D591B610","FX21116544")</f>
        <v>FX21116544</v>
      </c>
      <c r="F1420" t="s">
        <v>19</v>
      </c>
      <c r="G1420" t="s">
        <v>19</v>
      </c>
      <c r="H1420" t="s">
        <v>83</v>
      </c>
      <c r="I1420" t="s">
        <v>3023</v>
      </c>
      <c r="J1420">
        <v>89</v>
      </c>
      <c r="K1420" t="s">
        <v>85</v>
      </c>
      <c r="L1420" t="s">
        <v>86</v>
      </c>
      <c r="M1420" t="s">
        <v>87</v>
      </c>
      <c r="N1420">
        <v>2</v>
      </c>
      <c r="O1420" s="1">
        <v>44515.592280092591</v>
      </c>
      <c r="P1420" s="1">
        <v>44516.405706018515</v>
      </c>
      <c r="Q1420">
        <v>69317</v>
      </c>
      <c r="R1420">
        <v>963</v>
      </c>
      <c r="S1420" t="b">
        <v>0</v>
      </c>
      <c r="T1420" t="s">
        <v>88</v>
      </c>
      <c r="U1420" t="b">
        <v>0</v>
      </c>
      <c r="V1420" t="s">
        <v>186</v>
      </c>
      <c r="W1420" s="1">
        <v>44515.606481481482</v>
      </c>
      <c r="X1420">
        <v>369</v>
      </c>
      <c r="Y1420">
        <v>59</v>
      </c>
      <c r="Z1420">
        <v>0</v>
      </c>
      <c r="AA1420">
        <v>59</v>
      </c>
      <c r="AB1420">
        <v>0</v>
      </c>
      <c r="AC1420">
        <v>13</v>
      </c>
      <c r="AD1420">
        <v>30</v>
      </c>
      <c r="AE1420">
        <v>0</v>
      </c>
      <c r="AF1420">
        <v>0</v>
      </c>
      <c r="AG1420">
        <v>0</v>
      </c>
      <c r="AH1420" t="s">
        <v>1043</v>
      </c>
      <c r="AI1420" s="1">
        <v>44516.405706018515</v>
      </c>
      <c r="AJ1420">
        <v>369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30</v>
      </c>
      <c r="AQ1420">
        <v>0</v>
      </c>
      <c r="AR1420">
        <v>0</v>
      </c>
      <c r="AS1420">
        <v>0</v>
      </c>
      <c r="AT1420" t="s">
        <v>88</v>
      </c>
      <c r="AU1420" t="s">
        <v>88</v>
      </c>
      <c r="AV1420" t="s">
        <v>88</v>
      </c>
      <c r="AW1420" t="s">
        <v>88</v>
      </c>
      <c r="AX1420" t="s">
        <v>88</v>
      </c>
      <c r="AY1420" t="s">
        <v>88</v>
      </c>
      <c r="AZ1420" t="s">
        <v>88</v>
      </c>
      <c r="BA1420" t="s">
        <v>88</v>
      </c>
      <c r="BB1420" t="s">
        <v>88</v>
      </c>
      <c r="BC1420" t="s">
        <v>88</v>
      </c>
      <c r="BD1420" t="s">
        <v>88</v>
      </c>
      <c r="BE1420" t="s">
        <v>88</v>
      </c>
    </row>
    <row r="1421" spans="1:57">
      <c r="A1421" t="s">
        <v>3024</v>
      </c>
      <c r="B1421" t="s">
        <v>80</v>
      </c>
      <c r="C1421" t="s">
        <v>3022</v>
      </c>
      <c r="D1421" t="s">
        <v>82</v>
      </c>
      <c r="E1421" s="2" t="str">
        <f>HYPERLINK("capsilon://?command=openfolder&amp;siteaddress=FAM.docvelocity-na8.net&amp;folderid=FX57323BB3-A5E9-B42C-FA98-A659D591B610","FX21116544")</f>
        <v>FX21116544</v>
      </c>
      <c r="F1421" t="s">
        <v>19</v>
      </c>
      <c r="G1421" t="s">
        <v>19</v>
      </c>
      <c r="H1421" t="s">
        <v>83</v>
      </c>
      <c r="I1421" t="s">
        <v>3025</v>
      </c>
      <c r="J1421">
        <v>28</v>
      </c>
      <c r="K1421" t="s">
        <v>85</v>
      </c>
      <c r="L1421" t="s">
        <v>86</v>
      </c>
      <c r="M1421" t="s">
        <v>87</v>
      </c>
      <c r="N1421">
        <v>2</v>
      </c>
      <c r="O1421" s="1">
        <v>44515.592604166668</v>
      </c>
      <c r="P1421" s="1">
        <v>44516.404999999999</v>
      </c>
      <c r="Q1421">
        <v>69913</v>
      </c>
      <c r="R1421">
        <v>278</v>
      </c>
      <c r="S1421" t="b">
        <v>0</v>
      </c>
      <c r="T1421" t="s">
        <v>88</v>
      </c>
      <c r="U1421" t="b">
        <v>0</v>
      </c>
      <c r="V1421" t="s">
        <v>117</v>
      </c>
      <c r="W1421" s="1">
        <v>44515.603946759256</v>
      </c>
      <c r="X1421">
        <v>79</v>
      </c>
      <c r="Y1421">
        <v>21</v>
      </c>
      <c r="Z1421">
        <v>0</v>
      </c>
      <c r="AA1421">
        <v>21</v>
      </c>
      <c r="AB1421">
        <v>0</v>
      </c>
      <c r="AC1421">
        <v>0</v>
      </c>
      <c r="AD1421">
        <v>7</v>
      </c>
      <c r="AE1421">
        <v>0</v>
      </c>
      <c r="AF1421">
        <v>0</v>
      </c>
      <c r="AG1421">
        <v>0</v>
      </c>
      <c r="AH1421" t="s">
        <v>99</v>
      </c>
      <c r="AI1421" s="1">
        <v>44516.404999999999</v>
      </c>
      <c r="AJ1421">
        <v>199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7</v>
      </c>
      <c r="AQ1421">
        <v>0</v>
      </c>
      <c r="AR1421">
        <v>0</v>
      </c>
      <c r="AS1421">
        <v>0</v>
      </c>
      <c r="AT1421" t="s">
        <v>88</v>
      </c>
      <c r="AU1421" t="s">
        <v>88</v>
      </c>
      <c r="AV1421" t="s">
        <v>88</v>
      </c>
      <c r="AW1421" t="s">
        <v>88</v>
      </c>
      <c r="AX1421" t="s">
        <v>88</v>
      </c>
      <c r="AY1421" t="s">
        <v>88</v>
      </c>
      <c r="AZ1421" t="s">
        <v>88</v>
      </c>
      <c r="BA1421" t="s">
        <v>88</v>
      </c>
      <c r="BB1421" t="s">
        <v>88</v>
      </c>
      <c r="BC1421" t="s">
        <v>88</v>
      </c>
      <c r="BD1421" t="s">
        <v>88</v>
      </c>
      <c r="BE1421" t="s">
        <v>88</v>
      </c>
    </row>
    <row r="1422" spans="1:57">
      <c r="A1422" t="s">
        <v>3026</v>
      </c>
      <c r="B1422" t="s">
        <v>80</v>
      </c>
      <c r="C1422" t="s">
        <v>3027</v>
      </c>
      <c r="D1422" t="s">
        <v>82</v>
      </c>
      <c r="E1422" s="2" t="str">
        <f>HYPERLINK("capsilon://?command=openfolder&amp;siteaddress=FAM.docvelocity-na8.net&amp;folderid=FX98542151-E888-6E19-0BC7-B4121673F284","FX21116742")</f>
        <v>FX21116742</v>
      </c>
      <c r="F1422" t="s">
        <v>19</v>
      </c>
      <c r="G1422" t="s">
        <v>19</v>
      </c>
      <c r="H1422" t="s">
        <v>83</v>
      </c>
      <c r="I1422" t="s">
        <v>3028</v>
      </c>
      <c r="J1422">
        <v>211</v>
      </c>
      <c r="K1422" t="s">
        <v>85</v>
      </c>
      <c r="L1422" t="s">
        <v>86</v>
      </c>
      <c r="M1422" t="s">
        <v>87</v>
      </c>
      <c r="N1422">
        <v>1</v>
      </c>
      <c r="O1422" s="1">
        <v>44515.592812499999</v>
      </c>
      <c r="P1422" s="1">
        <v>44515.689745370371</v>
      </c>
      <c r="Q1422">
        <v>7700</v>
      </c>
      <c r="R1422">
        <v>675</v>
      </c>
      <c r="S1422" t="b">
        <v>0</v>
      </c>
      <c r="T1422" t="s">
        <v>88</v>
      </c>
      <c r="U1422" t="b">
        <v>0</v>
      </c>
      <c r="V1422" t="s">
        <v>94</v>
      </c>
      <c r="W1422" s="1">
        <v>44515.689745370371</v>
      </c>
      <c r="X1422">
        <v>567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211</v>
      </c>
      <c r="AE1422">
        <v>187</v>
      </c>
      <c r="AF1422">
        <v>0</v>
      </c>
      <c r="AG1422">
        <v>6</v>
      </c>
      <c r="AH1422" t="s">
        <v>88</v>
      </c>
      <c r="AI1422" t="s">
        <v>88</v>
      </c>
      <c r="AJ1422" t="s">
        <v>88</v>
      </c>
      <c r="AK1422" t="s">
        <v>88</v>
      </c>
      <c r="AL1422" t="s">
        <v>88</v>
      </c>
      <c r="AM1422" t="s">
        <v>88</v>
      </c>
      <c r="AN1422" t="s">
        <v>88</v>
      </c>
      <c r="AO1422" t="s">
        <v>88</v>
      </c>
      <c r="AP1422" t="s">
        <v>88</v>
      </c>
      <c r="AQ1422" t="s">
        <v>88</v>
      </c>
      <c r="AR1422" t="s">
        <v>88</v>
      </c>
      <c r="AS1422" t="s">
        <v>88</v>
      </c>
      <c r="AT1422" t="s">
        <v>88</v>
      </c>
      <c r="AU1422" t="s">
        <v>88</v>
      </c>
      <c r="AV1422" t="s">
        <v>88</v>
      </c>
      <c r="AW1422" t="s">
        <v>88</v>
      </c>
      <c r="AX1422" t="s">
        <v>88</v>
      </c>
      <c r="AY1422" t="s">
        <v>88</v>
      </c>
      <c r="AZ1422" t="s">
        <v>88</v>
      </c>
      <c r="BA1422" t="s">
        <v>88</v>
      </c>
      <c r="BB1422" t="s">
        <v>88</v>
      </c>
      <c r="BC1422" t="s">
        <v>88</v>
      </c>
      <c r="BD1422" t="s">
        <v>88</v>
      </c>
      <c r="BE1422" t="s">
        <v>88</v>
      </c>
    </row>
    <row r="1423" spans="1:57">
      <c r="A1423" t="s">
        <v>3029</v>
      </c>
      <c r="B1423" t="s">
        <v>80</v>
      </c>
      <c r="C1423" t="s">
        <v>3030</v>
      </c>
      <c r="D1423" t="s">
        <v>82</v>
      </c>
      <c r="E1423" s="2" t="str">
        <f>HYPERLINK("capsilon://?command=openfolder&amp;siteaddress=FAM.docvelocity-na8.net&amp;folderid=FXA7A859A8-4970-9E36-252F-0E88B252181D","FX21116058")</f>
        <v>FX21116058</v>
      </c>
      <c r="F1423" t="s">
        <v>19</v>
      </c>
      <c r="G1423" t="s">
        <v>19</v>
      </c>
      <c r="H1423" t="s">
        <v>83</v>
      </c>
      <c r="I1423" t="s">
        <v>3031</v>
      </c>
      <c r="J1423">
        <v>308</v>
      </c>
      <c r="K1423" t="s">
        <v>85</v>
      </c>
      <c r="L1423" t="s">
        <v>86</v>
      </c>
      <c r="M1423" t="s">
        <v>87</v>
      </c>
      <c r="N1423">
        <v>1</v>
      </c>
      <c r="O1423" s="1">
        <v>44515.594733796293</v>
      </c>
      <c r="P1423" s="1">
        <v>44515.691087962965</v>
      </c>
      <c r="Q1423">
        <v>8170</v>
      </c>
      <c r="R1423">
        <v>155</v>
      </c>
      <c r="S1423" t="b">
        <v>0</v>
      </c>
      <c r="T1423" t="s">
        <v>88</v>
      </c>
      <c r="U1423" t="b">
        <v>0</v>
      </c>
      <c r="V1423" t="s">
        <v>94</v>
      </c>
      <c r="W1423" s="1">
        <v>44515.691087962965</v>
      </c>
      <c r="X1423">
        <v>115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308</v>
      </c>
      <c r="AE1423">
        <v>298</v>
      </c>
      <c r="AF1423">
        <v>0</v>
      </c>
      <c r="AG1423">
        <v>6</v>
      </c>
      <c r="AH1423" t="s">
        <v>88</v>
      </c>
      <c r="AI1423" t="s">
        <v>88</v>
      </c>
      <c r="AJ1423" t="s">
        <v>88</v>
      </c>
      <c r="AK1423" t="s">
        <v>88</v>
      </c>
      <c r="AL1423" t="s">
        <v>88</v>
      </c>
      <c r="AM1423" t="s">
        <v>88</v>
      </c>
      <c r="AN1423" t="s">
        <v>88</v>
      </c>
      <c r="AO1423" t="s">
        <v>88</v>
      </c>
      <c r="AP1423" t="s">
        <v>88</v>
      </c>
      <c r="AQ1423" t="s">
        <v>88</v>
      </c>
      <c r="AR1423" t="s">
        <v>88</v>
      </c>
      <c r="AS1423" t="s">
        <v>88</v>
      </c>
      <c r="AT1423" t="s">
        <v>88</v>
      </c>
      <c r="AU1423" t="s">
        <v>88</v>
      </c>
      <c r="AV1423" t="s">
        <v>88</v>
      </c>
      <c r="AW1423" t="s">
        <v>88</v>
      </c>
      <c r="AX1423" t="s">
        <v>88</v>
      </c>
      <c r="AY1423" t="s">
        <v>88</v>
      </c>
      <c r="AZ1423" t="s">
        <v>88</v>
      </c>
      <c r="BA1423" t="s">
        <v>88</v>
      </c>
      <c r="BB1423" t="s">
        <v>88</v>
      </c>
      <c r="BC1423" t="s">
        <v>88</v>
      </c>
      <c r="BD1423" t="s">
        <v>88</v>
      </c>
      <c r="BE1423" t="s">
        <v>88</v>
      </c>
    </row>
    <row r="1424" spans="1:57">
      <c r="A1424" t="s">
        <v>3032</v>
      </c>
      <c r="B1424" t="s">
        <v>80</v>
      </c>
      <c r="C1424" t="s">
        <v>3030</v>
      </c>
      <c r="D1424" t="s">
        <v>82</v>
      </c>
      <c r="E1424" s="2" t="str">
        <f>HYPERLINK("capsilon://?command=openfolder&amp;siteaddress=FAM.docvelocity-na8.net&amp;folderid=FXA7A859A8-4970-9E36-252F-0E88B252181D","FX21116058")</f>
        <v>FX21116058</v>
      </c>
      <c r="F1424" t="s">
        <v>19</v>
      </c>
      <c r="G1424" t="s">
        <v>19</v>
      </c>
      <c r="H1424" t="s">
        <v>83</v>
      </c>
      <c r="I1424" t="s">
        <v>3033</v>
      </c>
      <c r="J1424">
        <v>56</v>
      </c>
      <c r="K1424" t="s">
        <v>85</v>
      </c>
      <c r="L1424" t="s">
        <v>86</v>
      </c>
      <c r="M1424" t="s">
        <v>87</v>
      </c>
      <c r="N1424">
        <v>1</v>
      </c>
      <c r="O1424" s="1">
        <v>44515.59584490741</v>
      </c>
      <c r="P1424" s="1">
        <v>44515.693032407406</v>
      </c>
      <c r="Q1424">
        <v>8173</v>
      </c>
      <c r="R1424">
        <v>224</v>
      </c>
      <c r="S1424" t="b">
        <v>0</v>
      </c>
      <c r="T1424" t="s">
        <v>88</v>
      </c>
      <c r="U1424" t="b">
        <v>0</v>
      </c>
      <c r="V1424" t="s">
        <v>94</v>
      </c>
      <c r="W1424" s="1">
        <v>44515.693032407406</v>
      </c>
      <c r="X1424">
        <v>152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56</v>
      </c>
      <c r="AE1424">
        <v>42</v>
      </c>
      <c r="AF1424">
        <v>0</v>
      </c>
      <c r="AG1424">
        <v>4</v>
      </c>
      <c r="AH1424" t="s">
        <v>88</v>
      </c>
      <c r="AI1424" t="s">
        <v>88</v>
      </c>
      <c r="AJ1424" t="s">
        <v>88</v>
      </c>
      <c r="AK1424" t="s">
        <v>88</v>
      </c>
      <c r="AL1424" t="s">
        <v>88</v>
      </c>
      <c r="AM1424" t="s">
        <v>88</v>
      </c>
      <c r="AN1424" t="s">
        <v>88</v>
      </c>
      <c r="AO1424" t="s">
        <v>88</v>
      </c>
      <c r="AP1424" t="s">
        <v>88</v>
      </c>
      <c r="AQ1424" t="s">
        <v>88</v>
      </c>
      <c r="AR1424" t="s">
        <v>88</v>
      </c>
      <c r="AS1424" t="s">
        <v>88</v>
      </c>
      <c r="AT1424" t="s">
        <v>88</v>
      </c>
      <c r="AU1424" t="s">
        <v>88</v>
      </c>
      <c r="AV1424" t="s">
        <v>88</v>
      </c>
      <c r="AW1424" t="s">
        <v>88</v>
      </c>
      <c r="AX1424" t="s">
        <v>88</v>
      </c>
      <c r="AY1424" t="s">
        <v>88</v>
      </c>
      <c r="AZ1424" t="s">
        <v>88</v>
      </c>
      <c r="BA1424" t="s">
        <v>88</v>
      </c>
      <c r="BB1424" t="s">
        <v>88</v>
      </c>
      <c r="BC1424" t="s">
        <v>88</v>
      </c>
      <c r="BD1424" t="s">
        <v>88</v>
      </c>
      <c r="BE1424" t="s">
        <v>88</v>
      </c>
    </row>
    <row r="1425" spans="1:57">
      <c r="A1425" t="s">
        <v>3034</v>
      </c>
      <c r="B1425" t="s">
        <v>80</v>
      </c>
      <c r="C1425" t="s">
        <v>3030</v>
      </c>
      <c r="D1425" t="s">
        <v>82</v>
      </c>
      <c r="E1425" s="2" t="str">
        <f>HYPERLINK("capsilon://?command=openfolder&amp;siteaddress=FAM.docvelocity-na8.net&amp;folderid=FXA7A859A8-4970-9E36-252F-0E88B252181D","FX21116058")</f>
        <v>FX21116058</v>
      </c>
      <c r="F1425" t="s">
        <v>19</v>
      </c>
      <c r="G1425" t="s">
        <v>19</v>
      </c>
      <c r="H1425" t="s">
        <v>83</v>
      </c>
      <c r="I1425" t="s">
        <v>3035</v>
      </c>
      <c r="J1425">
        <v>38</v>
      </c>
      <c r="K1425" t="s">
        <v>85</v>
      </c>
      <c r="L1425" t="s">
        <v>86</v>
      </c>
      <c r="M1425" t="s">
        <v>87</v>
      </c>
      <c r="N1425">
        <v>2</v>
      </c>
      <c r="O1425" s="1">
        <v>44515.597962962966</v>
      </c>
      <c r="P1425" s="1">
        <v>44516.402928240743</v>
      </c>
      <c r="Q1425">
        <v>69345</v>
      </c>
      <c r="R1425">
        <v>204</v>
      </c>
      <c r="S1425" t="b">
        <v>0</v>
      </c>
      <c r="T1425" t="s">
        <v>88</v>
      </c>
      <c r="U1425" t="b">
        <v>0</v>
      </c>
      <c r="V1425" t="s">
        <v>131</v>
      </c>
      <c r="W1425" s="1">
        <v>44515.60869212963</v>
      </c>
      <c r="X1425">
        <v>162</v>
      </c>
      <c r="Y1425">
        <v>15</v>
      </c>
      <c r="Z1425">
        <v>0</v>
      </c>
      <c r="AA1425">
        <v>15</v>
      </c>
      <c r="AB1425">
        <v>37</v>
      </c>
      <c r="AC1425">
        <v>12</v>
      </c>
      <c r="AD1425">
        <v>23</v>
      </c>
      <c r="AE1425">
        <v>0</v>
      </c>
      <c r="AF1425">
        <v>0</v>
      </c>
      <c r="AG1425">
        <v>0</v>
      </c>
      <c r="AH1425" t="s">
        <v>118</v>
      </c>
      <c r="AI1425" s="1">
        <v>44516.402928240743</v>
      </c>
      <c r="AJ1425">
        <v>19</v>
      </c>
      <c r="AK1425">
        <v>0</v>
      </c>
      <c r="AL1425">
        <v>0</v>
      </c>
      <c r="AM1425">
        <v>0</v>
      </c>
      <c r="AN1425">
        <v>37</v>
      </c>
      <c r="AO1425">
        <v>0</v>
      </c>
      <c r="AP1425">
        <v>23</v>
      </c>
      <c r="AQ1425">
        <v>0</v>
      </c>
      <c r="AR1425">
        <v>0</v>
      </c>
      <c r="AS1425">
        <v>0</v>
      </c>
      <c r="AT1425" t="s">
        <v>88</v>
      </c>
      <c r="AU1425" t="s">
        <v>88</v>
      </c>
      <c r="AV1425" t="s">
        <v>88</v>
      </c>
      <c r="AW1425" t="s">
        <v>88</v>
      </c>
      <c r="AX1425" t="s">
        <v>88</v>
      </c>
      <c r="AY1425" t="s">
        <v>88</v>
      </c>
      <c r="AZ1425" t="s">
        <v>88</v>
      </c>
      <c r="BA1425" t="s">
        <v>88</v>
      </c>
      <c r="BB1425" t="s">
        <v>88</v>
      </c>
      <c r="BC1425" t="s">
        <v>88</v>
      </c>
      <c r="BD1425" t="s">
        <v>88</v>
      </c>
      <c r="BE1425" t="s">
        <v>88</v>
      </c>
    </row>
    <row r="1426" spans="1:57">
      <c r="A1426" t="s">
        <v>3036</v>
      </c>
      <c r="B1426" t="s">
        <v>80</v>
      </c>
      <c r="C1426" t="s">
        <v>3037</v>
      </c>
      <c r="D1426" t="s">
        <v>82</v>
      </c>
      <c r="E1426" s="2" t="str">
        <f>HYPERLINK("capsilon://?command=openfolder&amp;siteaddress=FAM.docvelocity-na8.net&amp;folderid=FX65831314-E337-152F-92E8-1CC4354377A5","FX2111551")</f>
        <v>FX2111551</v>
      </c>
      <c r="F1426" t="s">
        <v>19</v>
      </c>
      <c r="G1426" t="s">
        <v>19</v>
      </c>
      <c r="H1426" t="s">
        <v>83</v>
      </c>
      <c r="I1426" t="s">
        <v>3038</v>
      </c>
      <c r="J1426">
        <v>26</v>
      </c>
      <c r="K1426" t="s">
        <v>85</v>
      </c>
      <c r="L1426" t="s">
        <v>86</v>
      </c>
      <c r="M1426" t="s">
        <v>87</v>
      </c>
      <c r="N1426">
        <v>2</v>
      </c>
      <c r="O1426" s="1">
        <v>44501.961956018517</v>
      </c>
      <c r="P1426" s="1">
        <v>44502.516967592594</v>
      </c>
      <c r="Q1426">
        <v>47678</v>
      </c>
      <c r="R1426">
        <v>275</v>
      </c>
      <c r="S1426" t="b">
        <v>0</v>
      </c>
      <c r="T1426" t="s">
        <v>88</v>
      </c>
      <c r="U1426" t="b">
        <v>0</v>
      </c>
      <c r="V1426" t="s">
        <v>89</v>
      </c>
      <c r="W1426" s="1">
        <v>44502.248993055553</v>
      </c>
      <c r="X1426">
        <v>161</v>
      </c>
      <c r="Y1426">
        <v>21</v>
      </c>
      <c r="Z1426">
        <v>0</v>
      </c>
      <c r="AA1426">
        <v>21</v>
      </c>
      <c r="AB1426">
        <v>0</v>
      </c>
      <c r="AC1426">
        <v>9</v>
      </c>
      <c r="AD1426">
        <v>5</v>
      </c>
      <c r="AE1426">
        <v>0</v>
      </c>
      <c r="AF1426">
        <v>0</v>
      </c>
      <c r="AG1426">
        <v>0</v>
      </c>
      <c r="AH1426" t="s">
        <v>118</v>
      </c>
      <c r="AI1426" s="1">
        <v>44502.516967592594</v>
      </c>
      <c r="AJ1426">
        <v>108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5</v>
      </c>
      <c r="AQ1426">
        <v>0</v>
      </c>
      <c r="AR1426">
        <v>0</v>
      </c>
      <c r="AS1426">
        <v>0</v>
      </c>
      <c r="AT1426" t="s">
        <v>88</v>
      </c>
      <c r="AU1426" t="s">
        <v>88</v>
      </c>
      <c r="AV1426" t="s">
        <v>88</v>
      </c>
      <c r="AW1426" t="s">
        <v>88</v>
      </c>
      <c r="AX1426" t="s">
        <v>88</v>
      </c>
      <c r="AY1426" t="s">
        <v>88</v>
      </c>
      <c r="AZ1426" t="s">
        <v>88</v>
      </c>
      <c r="BA1426" t="s">
        <v>88</v>
      </c>
      <c r="BB1426" t="s">
        <v>88</v>
      </c>
      <c r="BC1426" t="s">
        <v>88</v>
      </c>
      <c r="BD1426" t="s">
        <v>88</v>
      </c>
      <c r="BE1426" t="s">
        <v>88</v>
      </c>
    </row>
    <row r="1427" spans="1:57">
      <c r="A1427" t="s">
        <v>3039</v>
      </c>
      <c r="B1427" t="s">
        <v>80</v>
      </c>
      <c r="C1427" t="s">
        <v>3040</v>
      </c>
      <c r="D1427" t="s">
        <v>82</v>
      </c>
      <c r="E1427" s="2" t="str">
        <f>HYPERLINK("capsilon://?command=openfolder&amp;siteaddress=FAM.docvelocity-na8.net&amp;folderid=FX0B4B6834-05FD-D6F7-4D5B-BBFE599AEBA8","FX21115383")</f>
        <v>FX21115383</v>
      </c>
      <c r="F1427" t="s">
        <v>19</v>
      </c>
      <c r="G1427" t="s">
        <v>19</v>
      </c>
      <c r="H1427" t="s">
        <v>83</v>
      </c>
      <c r="I1427" t="s">
        <v>3041</v>
      </c>
      <c r="J1427">
        <v>150</v>
      </c>
      <c r="K1427" t="s">
        <v>85</v>
      </c>
      <c r="L1427" t="s">
        <v>86</v>
      </c>
      <c r="M1427" t="s">
        <v>87</v>
      </c>
      <c r="N1427">
        <v>2</v>
      </c>
      <c r="O1427" s="1">
        <v>44515.609340277777</v>
      </c>
      <c r="P1427" s="1">
        <v>44516.408425925925</v>
      </c>
      <c r="Q1427">
        <v>67958</v>
      </c>
      <c r="R1427">
        <v>1083</v>
      </c>
      <c r="S1427" t="b">
        <v>0</v>
      </c>
      <c r="T1427" t="s">
        <v>88</v>
      </c>
      <c r="U1427" t="b">
        <v>0</v>
      </c>
      <c r="V1427" t="s">
        <v>117</v>
      </c>
      <c r="W1427" s="1">
        <v>44515.619837962964</v>
      </c>
      <c r="X1427">
        <v>578</v>
      </c>
      <c r="Y1427">
        <v>126</v>
      </c>
      <c r="Z1427">
        <v>0</v>
      </c>
      <c r="AA1427">
        <v>126</v>
      </c>
      <c r="AB1427">
        <v>0</v>
      </c>
      <c r="AC1427">
        <v>15</v>
      </c>
      <c r="AD1427">
        <v>24</v>
      </c>
      <c r="AE1427">
        <v>0</v>
      </c>
      <c r="AF1427">
        <v>0</v>
      </c>
      <c r="AG1427">
        <v>0</v>
      </c>
      <c r="AH1427" t="s">
        <v>90</v>
      </c>
      <c r="AI1427" s="1">
        <v>44516.408425925925</v>
      </c>
      <c r="AJ1427">
        <v>482</v>
      </c>
      <c r="AK1427">
        <v>1</v>
      </c>
      <c r="AL1427">
        <v>0</v>
      </c>
      <c r="AM1427">
        <v>1</v>
      </c>
      <c r="AN1427">
        <v>0</v>
      </c>
      <c r="AO1427">
        <v>1</v>
      </c>
      <c r="AP1427">
        <v>23</v>
      </c>
      <c r="AQ1427">
        <v>0</v>
      </c>
      <c r="AR1427">
        <v>0</v>
      </c>
      <c r="AS1427">
        <v>0</v>
      </c>
      <c r="AT1427" t="s">
        <v>88</v>
      </c>
      <c r="AU1427" t="s">
        <v>88</v>
      </c>
      <c r="AV1427" t="s">
        <v>88</v>
      </c>
      <c r="AW1427" t="s">
        <v>88</v>
      </c>
      <c r="AX1427" t="s">
        <v>88</v>
      </c>
      <c r="AY1427" t="s">
        <v>88</v>
      </c>
      <c r="AZ1427" t="s">
        <v>88</v>
      </c>
      <c r="BA1427" t="s">
        <v>88</v>
      </c>
      <c r="BB1427" t="s">
        <v>88</v>
      </c>
      <c r="BC1427" t="s">
        <v>88</v>
      </c>
      <c r="BD1427" t="s">
        <v>88</v>
      </c>
      <c r="BE1427" t="s">
        <v>88</v>
      </c>
    </row>
    <row r="1428" spans="1:57">
      <c r="A1428" t="s">
        <v>3042</v>
      </c>
      <c r="B1428" t="s">
        <v>80</v>
      </c>
      <c r="C1428" t="s">
        <v>2664</v>
      </c>
      <c r="D1428" t="s">
        <v>82</v>
      </c>
      <c r="E1428" s="2" t="str">
        <f>HYPERLINK("capsilon://?command=openfolder&amp;siteaddress=FAM.docvelocity-na8.net&amp;folderid=FXA6DF40F8-0139-D4C0-335A-8ECFD53E9269","FX21115726")</f>
        <v>FX21115726</v>
      </c>
      <c r="F1428" t="s">
        <v>19</v>
      </c>
      <c r="G1428" t="s">
        <v>19</v>
      </c>
      <c r="H1428" t="s">
        <v>83</v>
      </c>
      <c r="I1428" t="s">
        <v>3043</v>
      </c>
      <c r="J1428">
        <v>30</v>
      </c>
      <c r="K1428" t="s">
        <v>85</v>
      </c>
      <c r="L1428" t="s">
        <v>86</v>
      </c>
      <c r="M1428" t="s">
        <v>87</v>
      </c>
      <c r="N1428">
        <v>2</v>
      </c>
      <c r="O1428" s="1">
        <v>44515.610046296293</v>
      </c>
      <c r="P1428" s="1">
        <v>44516.403692129628</v>
      </c>
      <c r="Q1428">
        <v>68051</v>
      </c>
      <c r="R1428">
        <v>520</v>
      </c>
      <c r="S1428" t="b">
        <v>0</v>
      </c>
      <c r="T1428" t="s">
        <v>88</v>
      </c>
      <c r="U1428" t="b">
        <v>0</v>
      </c>
      <c r="V1428" t="s">
        <v>218</v>
      </c>
      <c r="W1428" s="1">
        <v>44515.620474537034</v>
      </c>
      <c r="X1428">
        <v>455</v>
      </c>
      <c r="Y1428">
        <v>9</v>
      </c>
      <c r="Z1428">
        <v>0</v>
      </c>
      <c r="AA1428">
        <v>9</v>
      </c>
      <c r="AB1428">
        <v>0</v>
      </c>
      <c r="AC1428">
        <v>3</v>
      </c>
      <c r="AD1428">
        <v>21</v>
      </c>
      <c r="AE1428">
        <v>0</v>
      </c>
      <c r="AF1428">
        <v>0</v>
      </c>
      <c r="AG1428">
        <v>0</v>
      </c>
      <c r="AH1428" t="s">
        <v>118</v>
      </c>
      <c r="AI1428" s="1">
        <v>44516.403692129628</v>
      </c>
      <c r="AJ1428">
        <v>65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21</v>
      </c>
      <c r="AQ1428">
        <v>0</v>
      </c>
      <c r="AR1428">
        <v>0</v>
      </c>
      <c r="AS1428">
        <v>0</v>
      </c>
      <c r="AT1428" t="s">
        <v>88</v>
      </c>
      <c r="AU1428" t="s">
        <v>88</v>
      </c>
      <c r="AV1428" t="s">
        <v>88</v>
      </c>
      <c r="AW1428" t="s">
        <v>88</v>
      </c>
      <c r="AX1428" t="s">
        <v>88</v>
      </c>
      <c r="AY1428" t="s">
        <v>88</v>
      </c>
      <c r="AZ1428" t="s">
        <v>88</v>
      </c>
      <c r="BA1428" t="s">
        <v>88</v>
      </c>
      <c r="BB1428" t="s">
        <v>88</v>
      </c>
      <c r="BC1428" t="s">
        <v>88</v>
      </c>
      <c r="BD1428" t="s">
        <v>88</v>
      </c>
      <c r="BE1428" t="s">
        <v>88</v>
      </c>
    </row>
    <row r="1429" spans="1:57">
      <c r="A1429" t="s">
        <v>3044</v>
      </c>
      <c r="B1429" t="s">
        <v>80</v>
      </c>
      <c r="C1429" t="s">
        <v>2803</v>
      </c>
      <c r="D1429" t="s">
        <v>82</v>
      </c>
      <c r="E1429" s="2" t="str">
        <f>HYPERLINK("capsilon://?command=openfolder&amp;siteaddress=FAM.docvelocity-na8.net&amp;folderid=FX6A81A4CF-43D5-6018-0FCE-93EBA72FABAC","FX21116503")</f>
        <v>FX21116503</v>
      </c>
      <c r="F1429" t="s">
        <v>19</v>
      </c>
      <c r="G1429" t="s">
        <v>19</v>
      </c>
      <c r="H1429" t="s">
        <v>83</v>
      </c>
      <c r="I1429" t="s">
        <v>3045</v>
      </c>
      <c r="J1429">
        <v>30</v>
      </c>
      <c r="K1429" t="s">
        <v>85</v>
      </c>
      <c r="L1429" t="s">
        <v>86</v>
      </c>
      <c r="M1429" t="s">
        <v>87</v>
      </c>
      <c r="N1429">
        <v>2</v>
      </c>
      <c r="O1429" s="1">
        <v>44515.625208333331</v>
      </c>
      <c r="P1429" s="1">
        <v>44516.404432870368</v>
      </c>
      <c r="Q1429">
        <v>67219</v>
      </c>
      <c r="R1429">
        <v>106</v>
      </c>
      <c r="S1429" t="b">
        <v>0</v>
      </c>
      <c r="T1429" t="s">
        <v>88</v>
      </c>
      <c r="U1429" t="b">
        <v>0</v>
      </c>
      <c r="V1429" t="s">
        <v>186</v>
      </c>
      <c r="W1429" s="1">
        <v>44515.62605324074</v>
      </c>
      <c r="X1429">
        <v>43</v>
      </c>
      <c r="Y1429">
        <v>9</v>
      </c>
      <c r="Z1429">
        <v>0</v>
      </c>
      <c r="AA1429">
        <v>9</v>
      </c>
      <c r="AB1429">
        <v>0</v>
      </c>
      <c r="AC1429">
        <v>3</v>
      </c>
      <c r="AD1429">
        <v>21</v>
      </c>
      <c r="AE1429">
        <v>0</v>
      </c>
      <c r="AF1429">
        <v>0</v>
      </c>
      <c r="AG1429">
        <v>0</v>
      </c>
      <c r="AH1429" t="s">
        <v>118</v>
      </c>
      <c r="AI1429" s="1">
        <v>44516.404432870368</v>
      </c>
      <c r="AJ1429">
        <v>63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21</v>
      </c>
      <c r="AQ1429">
        <v>0</v>
      </c>
      <c r="AR1429">
        <v>0</v>
      </c>
      <c r="AS1429">
        <v>0</v>
      </c>
      <c r="AT1429" t="s">
        <v>88</v>
      </c>
      <c r="AU1429" t="s">
        <v>88</v>
      </c>
      <c r="AV1429" t="s">
        <v>88</v>
      </c>
      <c r="AW1429" t="s">
        <v>88</v>
      </c>
      <c r="AX1429" t="s">
        <v>88</v>
      </c>
      <c r="AY1429" t="s">
        <v>88</v>
      </c>
      <c r="AZ1429" t="s">
        <v>88</v>
      </c>
      <c r="BA1429" t="s">
        <v>88</v>
      </c>
      <c r="BB1429" t="s">
        <v>88</v>
      </c>
      <c r="BC1429" t="s">
        <v>88</v>
      </c>
      <c r="BD1429" t="s">
        <v>88</v>
      </c>
      <c r="BE1429" t="s">
        <v>88</v>
      </c>
    </row>
    <row r="1430" spans="1:57">
      <c r="A1430" t="s">
        <v>3046</v>
      </c>
      <c r="B1430" t="s">
        <v>80</v>
      </c>
      <c r="C1430" t="s">
        <v>3047</v>
      </c>
      <c r="D1430" t="s">
        <v>82</v>
      </c>
      <c r="E1430" s="2" t="str">
        <f>HYPERLINK("capsilon://?command=openfolder&amp;siteaddress=FAM.docvelocity-na8.net&amp;folderid=FX695FCAD3-486F-2678-5A99-B9218083D428","FX21116871")</f>
        <v>FX21116871</v>
      </c>
      <c r="F1430" t="s">
        <v>19</v>
      </c>
      <c r="G1430" t="s">
        <v>19</v>
      </c>
      <c r="H1430" t="s">
        <v>83</v>
      </c>
      <c r="I1430" t="s">
        <v>3048</v>
      </c>
      <c r="J1430">
        <v>192</v>
      </c>
      <c r="K1430" t="s">
        <v>85</v>
      </c>
      <c r="L1430" t="s">
        <v>86</v>
      </c>
      <c r="M1430" t="s">
        <v>87</v>
      </c>
      <c r="N1430">
        <v>1</v>
      </c>
      <c r="O1430" s="1">
        <v>44515.631874999999</v>
      </c>
      <c r="P1430" s="1">
        <v>44515.694560185184</v>
      </c>
      <c r="Q1430">
        <v>5226</v>
      </c>
      <c r="R1430">
        <v>190</v>
      </c>
      <c r="S1430" t="b">
        <v>0</v>
      </c>
      <c r="T1430" t="s">
        <v>88</v>
      </c>
      <c r="U1430" t="b">
        <v>0</v>
      </c>
      <c r="V1430" t="s">
        <v>94</v>
      </c>
      <c r="W1430" s="1">
        <v>44515.694560185184</v>
      </c>
      <c r="X1430">
        <v>117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192</v>
      </c>
      <c r="AE1430">
        <v>180</v>
      </c>
      <c r="AF1430">
        <v>0</v>
      </c>
      <c r="AG1430">
        <v>4</v>
      </c>
      <c r="AH1430" t="s">
        <v>88</v>
      </c>
      <c r="AI1430" t="s">
        <v>88</v>
      </c>
      <c r="AJ1430" t="s">
        <v>88</v>
      </c>
      <c r="AK1430" t="s">
        <v>88</v>
      </c>
      <c r="AL1430" t="s">
        <v>88</v>
      </c>
      <c r="AM1430" t="s">
        <v>88</v>
      </c>
      <c r="AN1430" t="s">
        <v>88</v>
      </c>
      <c r="AO1430" t="s">
        <v>88</v>
      </c>
      <c r="AP1430" t="s">
        <v>88</v>
      </c>
      <c r="AQ1430" t="s">
        <v>88</v>
      </c>
      <c r="AR1430" t="s">
        <v>88</v>
      </c>
      <c r="AS1430" t="s">
        <v>88</v>
      </c>
      <c r="AT1430" t="s">
        <v>88</v>
      </c>
      <c r="AU1430" t="s">
        <v>88</v>
      </c>
      <c r="AV1430" t="s">
        <v>88</v>
      </c>
      <c r="AW1430" t="s">
        <v>88</v>
      </c>
      <c r="AX1430" t="s">
        <v>88</v>
      </c>
      <c r="AY1430" t="s">
        <v>88</v>
      </c>
      <c r="AZ1430" t="s">
        <v>88</v>
      </c>
      <c r="BA1430" t="s">
        <v>88</v>
      </c>
      <c r="BB1430" t="s">
        <v>88</v>
      </c>
      <c r="BC1430" t="s">
        <v>88</v>
      </c>
      <c r="BD1430" t="s">
        <v>88</v>
      </c>
      <c r="BE1430" t="s">
        <v>88</v>
      </c>
    </row>
    <row r="1431" spans="1:57">
      <c r="A1431" t="s">
        <v>3049</v>
      </c>
      <c r="B1431" t="s">
        <v>80</v>
      </c>
      <c r="C1431" t="s">
        <v>3050</v>
      </c>
      <c r="D1431" t="s">
        <v>82</v>
      </c>
      <c r="E1431" s="2" t="str">
        <f>HYPERLINK("capsilon://?command=openfolder&amp;siteaddress=FAM.docvelocity-na8.net&amp;folderid=FXA3658153-3AB1-265B-4BF7-A5FF76388F1B","FX2111602")</f>
        <v>FX2111602</v>
      </c>
      <c r="F1431" t="s">
        <v>19</v>
      </c>
      <c r="G1431" t="s">
        <v>19</v>
      </c>
      <c r="H1431" t="s">
        <v>83</v>
      </c>
      <c r="I1431" t="s">
        <v>3051</v>
      </c>
      <c r="J1431">
        <v>57</v>
      </c>
      <c r="K1431" t="s">
        <v>85</v>
      </c>
      <c r="L1431" t="s">
        <v>86</v>
      </c>
      <c r="M1431" t="s">
        <v>87</v>
      </c>
      <c r="N1431">
        <v>2</v>
      </c>
      <c r="O1431" s="1">
        <v>44502.000763888886</v>
      </c>
      <c r="P1431" s="1">
        <v>44502.520555555559</v>
      </c>
      <c r="Q1431">
        <v>42771</v>
      </c>
      <c r="R1431">
        <v>2139</v>
      </c>
      <c r="S1431" t="b">
        <v>0</v>
      </c>
      <c r="T1431" t="s">
        <v>88</v>
      </c>
      <c r="U1431" t="b">
        <v>0</v>
      </c>
      <c r="V1431" t="s">
        <v>388</v>
      </c>
      <c r="W1431" s="1">
        <v>44502.336134259262</v>
      </c>
      <c r="X1431">
        <v>1769</v>
      </c>
      <c r="Y1431">
        <v>60</v>
      </c>
      <c r="Z1431">
        <v>0</v>
      </c>
      <c r="AA1431">
        <v>60</v>
      </c>
      <c r="AB1431">
        <v>0</v>
      </c>
      <c r="AC1431">
        <v>42</v>
      </c>
      <c r="AD1431">
        <v>-3</v>
      </c>
      <c r="AE1431">
        <v>0</v>
      </c>
      <c r="AF1431">
        <v>0</v>
      </c>
      <c r="AG1431">
        <v>0</v>
      </c>
      <c r="AH1431" t="s">
        <v>118</v>
      </c>
      <c r="AI1431" s="1">
        <v>44502.520555555559</v>
      </c>
      <c r="AJ1431">
        <v>309</v>
      </c>
      <c r="AK1431">
        <v>2</v>
      </c>
      <c r="AL1431">
        <v>0</v>
      </c>
      <c r="AM1431">
        <v>2</v>
      </c>
      <c r="AN1431">
        <v>0</v>
      </c>
      <c r="AO1431">
        <v>2</v>
      </c>
      <c r="AP1431">
        <v>-5</v>
      </c>
      <c r="AQ1431">
        <v>0</v>
      </c>
      <c r="AR1431">
        <v>0</v>
      </c>
      <c r="AS1431">
        <v>0</v>
      </c>
      <c r="AT1431" t="s">
        <v>88</v>
      </c>
      <c r="AU1431" t="s">
        <v>88</v>
      </c>
      <c r="AV1431" t="s">
        <v>88</v>
      </c>
      <c r="AW1431" t="s">
        <v>88</v>
      </c>
      <c r="AX1431" t="s">
        <v>88</v>
      </c>
      <c r="AY1431" t="s">
        <v>88</v>
      </c>
      <c r="AZ1431" t="s">
        <v>88</v>
      </c>
      <c r="BA1431" t="s">
        <v>88</v>
      </c>
      <c r="BB1431" t="s">
        <v>88</v>
      </c>
      <c r="BC1431" t="s">
        <v>88</v>
      </c>
      <c r="BD1431" t="s">
        <v>88</v>
      </c>
      <c r="BE1431" t="s">
        <v>88</v>
      </c>
    </row>
    <row r="1432" spans="1:57">
      <c r="A1432" t="s">
        <v>3052</v>
      </c>
      <c r="B1432" t="s">
        <v>80</v>
      </c>
      <c r="C1432" t="s">
        <v>2854</v>
      </c>
      <c r="D1432" t="s">
        <v>82</v>
      </c>
      <c r="E1432" s="2" t="str">
        <f>HYPERLINK("capsilon://?command=openfolder&amp;siteaddress=FAM.docvelocity-na8.net&amp;folderid=FXBF94BB7A-7139-B6F7-E487-C5855F12CEFB","FX21116443")</f>
        <v>FX21116443</v>
      </c>
      <c r="F1432" t="s">
        <v>19</v>
      </c>
      <c r="G1432" t="s">
        <v>19</v>
      </c>
      <c r="H1432" t="s">
        <v>83</v>
      </c>
      <c r="I1432" t="s">
        <v>3053</v>
      </c>
      <c r="J1432">
        <v>30</v>
      </c>
      <c r="K1432" t="s">
        <v>85</v>
      </c>
      <c r="L1432" t="s">
        <v>86</v>
      </c>
      <c r="M1432" t="s">
        <v>87</v>
      </c>
      <c r="N1432">
        <v>2</v>
      </c>
      <c r="O1432" s="1">
        <v>44515.636319444442</v>
      </c>
      <c r="P1432" s="1">
        <v>44516.405509259261</v>
      </c>
      <c r="Q1432">
        <v>66294</v>
      </c>
      <c r="R1432">
        <v>164</v>
      </c>
      <c r="S1432" t="b">
        <v>0</v>
      </c>
      <c r="T1432" t="s">
        <v>88</v>
      </c>
      <c r="U1432" t="b">
        <v>0</v>
      </c>
      <c r="V1432" t="s">
        <v>186</v>
      </c>
      <c r="W1432" s="1">
        <v>44515.638090277775</v>
      </c>
      <c r="X1432">
        <v>72</v>
      </c>
      <c r="Y1432">
        <v>9</v>
      </c>
      <c r="Z1432">
        <v>0</v>
      </c>
      <c r="AA1432">
        <v>9</v>
      </c>
      <c r="AB1432">
        <v>0</v>
      </c>
      <c r="AC1432">
        <v>1</v>
      </c>
      <c r="AD1432">
        <v>21</v>
      </c>
      <c r="AE1432">
        <v>0</v>
      </c>
      <c r="AF1432">
        <v>0</v>
      </c>
      <c r="AG1432">
        <v>0</v>
      </c>
      <c r="AH1432" t="s">
        <v>118</v>
      </c>
      <c r="AI1432" s="1">
        <v>44516.405509259261</v>
      </c>
      <c r="AJ1432">
        <v>92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21</v>
      </c>
      <c r="AQ1432">
        <v>0</v>
      </c>
      <c r="AR1432">
        <v>0</v>
      </c>
      <c r="AS1432">
        <v>0</v>
      </c>
      <c r="AT1432" t="s">
        <v>88</v>
      </c>
      <c r="AU1432" t="s">
        <v>88</v>
      </c>
      <c r="AV1432" t="s">
        <v>88</v>
      </c>
      <c r="AW1432" t="s">
        <v>88</v>
      </c>
      <c r="AX1432" t="s">
        <v>88</v>
      </c>
      <c r="AY1432" t="s">
        <v>88</v>
      </c>
      <c r="AZ1432" t="s">
        <v>88</v>
      </c>
      <c r="BA1432" t="s">
        <v>88</v>
      </c>
      <c r="BB1432" t="s">
        <v>88</v>
      </c>
      <c r="BC1432" t="s">
        <v>88</v>
      </c>
      <c r="BD1432" t="s">
        <v>88</v>
      </c>
      <c r="BE1432" t="s">
        <v>88</v>
      </c>
    </row>
    <row r="1433" spans="1:57">
      <c r="A1433" t="s">
        <v>3054</v>
      </c>
      <c r="B1433" t="s">
        <v>80</v>
      </c>
      <c r="C1433" t="s">
        <v>3055</v>
      </c>
      <c r="D1433" t="s">
        <v>82</v>
      </c>
      <c r="E1433" s="2" t="str">
        <f>HYPERLINK("capsilon://?command=openfolder&amp;siteaddress=FAM.docvelocity-na8.net&amp;folderid=FX8DDD7B91-2617-9CFA-1434-33FDF12586F0","FX21117365")</f>
        <v>FX21117365</v>
      </c>
      <c r="F1433" t="s">
        <v>19</v>
      </c>
      <c r="G1433" t="s">
        <v>19</v>
      </c>
      <c r="H1433" t="s">
        <v>83</v>
      </c>
      <c r="I1433" t="s">
        <v>3056</v>
      </c>
      <c r="J1433">
        <v>233</v>
      </c>
      <c r="K1433" t="s">
        <v>85</v>
      </c>
      <c r="L1433" t="s">
        <v>86</v>
      </c>
      <c r="M1433" t="s">
        <v>87</v>
      </c>
      <c r="N1433">
        <v>1</v>
      </c>
      <c r="O1433" s="1">
        <v>44515.63863425926</v>
      </c>
      <c r="P1433" s="1">
        <v>44515.699548611112</v>
      </c>
      <c r="Q1433">
        <v>4960</v>
      </c>
      <c r="R1433">
        <v>303</v>
      </c>
      <c r="S1433" t="b">
        <v>0</v>
      </c>
      <c r="T1433" t="s">
        <v>88</v>
      </c>
      <c r="U1433" t="b">
        <v>0</v>
      </c>
      <c r="V1433" t="s">
        <v>94</v>
      </c>
      <c r="W1433" s="1">
        <v>44515.699548611112</v>
      </c>
      <c r="X1433">
        <v>201</v>
      </c>
      <c r="Y1433">
        <v>58</v>
      </c>
      <c r="Z1433">
        <v>0</v>
      </c>
      <c r="AA1433">
        <v>58</v>
      </c>
      <c r="AB1433">
        <v>0</v>
      </c>
      <c r="AC1433">
        <v>0</v>
      </c>
      <c r="AD1433">
        <v>175</v>
      </c>
      <c r="AE1433">
        <v>162</v>
      </c>
      <c r="AF1433">
        <v>0</v>
      </c>
      <c r="AG1433">
        <v>2</v>
      </c>
      <c r="AH1433" t="s">
        <v>88</v>
      </c>
      <c r="AI1433" t="s">
        <v>88</v>
      </c>
      <c r="AJ1433" t="s">
        <v>88</v>
      </c>
      <c r="AK1433" t="s">
        <v>88</v>
      </c>
      <c r="AL1433" t="s">
        <v>88</v>
      </c>
      <c r="AM1433" t="s">
        <v>88</v>
      </c>
      <c r="AN1433" t="s">
        <v>88</v>
      </c>
      <c r="AO1433" t="s">
        <v>88</v>
      </c>
      <c r="AP1433" t="s">
        <v>88</v>
      </c>
      <c r="AQ1433" t="s">
        <v>88</v>
      </c>
      <c r="AR1433" t="s">
        <v>88</v>
      </c>
      <c r="AS1433" t="s">
        <v>88</v>
      </c>
      <c r="AT1433" t="s">
        <v>88</v>
      </c>
      <c r="AU1433" t="s">
        <v>88</v>
      </c>
      <c r="AV1433" t="s">
        <v>88</v>
      </c>
      <c r="AW1433" t="s">
        <v>88</v>
      </c>
      <c r="AX1433" t="s">
        <v>88</v>
      </c>
      <c r="AY1433" t="s">
        <v>88</v>
      </c>
      <c r="AZ1433" t="s">
        <v>88</v>
      </c>
      <c r="BA1433" t="s">
        <v>88</v>
      </c>
      <c r="BB1433" t="s">
        <v>88</v>
      </c>
      <c r="BC1433" t="s">
        <v>88</v>
      </c>
      <c r="BD1433" t="s">
        <v>88</v>
      </c>
      <c r="BE1433" t="s">
        <v>88</v>
      </c>
    </row>
    <row r="1434" spans="1:57">
      <c r="A1434" t="s">
        <v>3057</v>
      </c>
      <c r="B1434" t="s">
        <v>80</v>
      </c>
      <c r="C1434" t="s">
        <v>3058</v>
      </c>
      <c r="D1434" t="s">
        <v>82</v>
      </c>
      <c r="E1434" s="2" t="str">
        <f>HYPERLINK("capsilon://?command=openfolder&amp;siteaddress=FAM.docvelocity-na8.net&amp;folderid=FXE6A880B3-564E-A591-3132-593ABE78D256","FX2111543")</f>
        <v>FX2111543</v>
      </c>
      <c r="F1434" t="s">
        <v>19</v>
      </c>
      <c r="G1434" t="s">
        <v>19</v>
      </c>
      <c r="H1434" t="s">
        <v>83</v>
      </c>
      <c r="I1434" t="s">
        <v>3059</v>
      </c>
      <c r="J1434">
        <v>241</v>
      </c>
      <c r="K1434" t="s">
        <v>85</v>
      </c>
      <c r="L1434" t="s">
        <v>86</v>
      </c>
      <c r="M1434" t="s">
        <v>87</v>
      </c>
      <c r="N1434">
        <v>1</v>
      </c>
      <c r="O1434" s="1">
        <v>44502.011192129627</v>
      </c>
      <c r="P1434" s="1">
        <v>44502.358587962961</v>
      </c>
      <c r="Q1434">
        <v>29226</v>
      </c>
      <c r="R1434">
        <v>789</v>
      </c>
      <c r="S1434" t="b">
        <v>0</v>
      </c>
      <c r="T1434" t="s">
        <v>88</v>
      </c>
      <c r="U1434" t="b">
        <v>0</v>
      </c>
      <c r="V1434" t="s">
        <v>190</v>
      </c>
      <c r="W1434" s="1">
        <v>44502.358587962961</v>
      </c>
      <c r="X1434">
        <v>467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241</v>
      </c>
      <c r="AE1434">
        <v>220</v>
      </c>
      <c r="AF1434">
        <v>0</v>
      </c>
      <c r="AG1434">
        <v>10</v>
      </c>
      <c r="AH1434" t="s">
        <v>88</v>
      </c>
      <c r="AI1434" t="s">
        <v>88</v>
      </c>
      <c r="AJ1434" t="s">
        <v>88</v>
      </c>
      <c r="AK1434" t="s">
        <v>88</v>
      </c>
      <c r="AL1434" t="s">
        <v>88</v>
      </c>
      <c r="AM1434" t="s">
        <v>88</v>
      </c>
      <c r="AN1434" t="s">
        <v>88</v>
      </c>
      <c r="AO1434" t="s">
        <v>88</v>
      </c>
      <c r="AP1434" t="s">
        <v>88</v>
      </c>
      <c r="AQ1434" t="s">
        <v>88</v>
      </c>
      <c r="AR1434" t="s">
        <v>88</v>
      </c>
      <c r="AS1434" t="s">
        <v>88</v>
      </c>
      <c r="AT1434" t="s">
        <v>88</v>
      </c>
      <c r="AU1434" t="s">
        <v>88</v>
      </c>
      <c r="AV1434" t="s">
        <v>88</v>
      </c>
      <c r="AW1434" t="s">
        <v>88</v>
      </c>
      <c r="AX1434" t="s">
        <v>88</v>
      </c>
      <c r="AY1434" t="s">
        <v>88</v>
      </c>
      <c r="AZ1434" t="s">
        <v>88</v>
      </c>
      <c r="BA1434" t="s">
        <v>88</v>
      </c>
      <c r="BB1434" t="s">
        <v>88</v>
      </c>
      <c r="BC1434" t="s">
        <v>88</v>
      </c>
      <c r="BD1434" t="s">
        <v>88</v>
      </c>
      <c r="BE1434" t="s">
        <v>88</v>
      </c>
    </row>
    <row r="1435" spans="1:57">
      <c r="A1435" t="s">
        <v>3060</v>
      </c>
      <c r="B1435" t="s">
        <v>80</v>
      </c>
      <c r="C1435" t="s">
        <v>3061</v>
      </c>
      <c r="D1435" t="s">
        <v>82</v>
      </c>
      <c r="E1435" s="2" t="str">
        <f>HYPERLINK("capsilon://?command=openfolder&amp;siteaddress=FAM.docvelocity-na8.net&amp;folderid=FX07266A2C-603F-0F6E-0140-CCD165ECD246","FX211013089")</f>
        <v>FX211013089</v>
      </c>
      <c r="F1435" t="s">
        <v>19</v>
      </c>
      <c r="G1435" t="s">
        <v>19</v>
      </c>
      <c r="H1435" t="s">
        <v>83</v>
      </c>
      <c r="I1435" t="s">
        <v>3062</v>
      </c>
      <c r="J1435">
        <v>66</v>
      </c>
      <c r="K1435" t="s">
        <v>85</v>
      </c>
      <c r="L1435" t="s">
        <v>86</v>
      </c>
      <c r="M1435" t="s">
        <v>87</v>
      </c>
      <c r="N1435">
        <v>2</v>
      </c>
      <c r="O1435" s="1">
        <v>44502.012731481482</v>
      </c>
      <c r="P1435" s="1">
        <v>44502.52275462963</v>
      </c>
      <c r="Q1435">
        <v>43392</v>
      </c>
      <c r="R1435">
        <v>674</v>
      </c>
      <c r="S1435" t="b">
        <v>0</v>
      </c>
      <c r="T1435" t="s">
        <v>88</v>
      </c>
      <c r="U1435" t="b">
        <v>0</v>
      </c>
      <c r="V1435" t="s">
        <v>89</v>
      </c>
      <c r="W1435" s="1">
        <v>44502.328981481478</v>
      </c>
      <c r="X1435">
        <v>432</v>
      </c>
      <c r="Y1435">
        <v>52</v>
      </c>
      <c r="Z1435">
        <v>0</v>
      </c>
      <c r="AA1435">
        <v>52</v>
      </c>
      <c r="AB1435">
        <v>0</v>
      </c>
      <c r="AC1435">
        <v>48</v>
      </c>
      <c r="AD1435">
        <v>14</v>
      </c>
      <c r="AE1435">
        <v>0</v>
      </c>
      <c r="AF1435">
        <v>0</v>
      </c>
      <c r="AG1435">
        <v>0</v>
      </c>
      <c r="AH1435" t="s">
        <v>118</v>
      </c>
      <c r="AI1435" s="1">
        <v>44502.52275462963</v>
      </c>
      <c r="AJ1435">
        <v>190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14</v>
      </c>
      <c r="AQ1435">
        <v>0</v>
      </c>
      <c r="AR1435">
        <v>0</v>
      </c>
      <c r="AS1435">
        <v>0</v>
      </c>
      <c r="AT1435" t="s">
        <v>88</v>
      </c>
      <c r="AU1435" t="s">
        <v>88</v>
      </c>
      <c r="AV1435" t="s">
        <v>88</v>
      </c>
      <c r="AW1435" t="s">
        <v>88</v>
      </c>
      <c r="AX1435" t="s">
        <v>88</v>
      </c>
      <c r="AY1435" t="s">
        <v>88</v>
      </c>
      <c r="AZ1435" t="s">
        <v>88</v>
      </c>
      <c r="BA1435" t="s">
        <v>88</v>
      </c>
      <c r="BB1435" t="s">
        <v>88</v>
      </c>
      <c r="BC1435" t="s">
        <v>88</v>
      </c>
      <c r="BD1435" t="s">
        <v>88</v>
      </c>
      <c r="BE1435" t="s">
        <v>88</v>
      </c>
    </row>
    <row r="1436" spans="1:57">
      <c r="A1436" t="s">
        <v>3063</v>
      </c>
      <c r="B1436" t="s">
        <v>80</v>
      </c>
      <c r="C1436" t="s">
        <v>3061</v>
      </c>
      <c r="D1436" t="s">
        <v>82</v>
      </c>
      <c r="E1436" s="2" t="str">
        <f>HYPERLINK("capsilon://?command=openfolder&amp;siteaddress=FAM.docvelocity-na8.net&amp;folderid=FX07266A2C-603F-0F6E-0140-CCD165ECD246","FX211013089")</f>
        <v>FX211013089</v>
      </c>
      <c r="F1436" t="s">
        <v>19</v>
      </c>
      <c r="G1436" t="s">
        <v>19</v>
      </c>
      <c r="H1436" t="s">
        <v>83</v>
      </c>
      <c r="I1436" t="s">
        <v>3064</v>
      </c>
      <c r="J1436">
        <v>66</v>
      </c>
      <c r="K1436" t="s">
        <v>85</v>
      </c>
      <c r="L1436" t="s">
        <v>86</v>
      </c>
      <c r="M1436" t="s">
        <v>87</v>
      </c>
      <c r="N1436">
        <v>2</v>
      </c>
      <c r="O1436" s="1">
        <v>44502.012881944444</v>
      </c>
      <c r="P1436" s="1">
        <v>44502.524259259262</v>
      </c>
      <c r="Q1436">
        <v>43447</v>
      </c>
      <c r="R1436">
        <v>736</v>
      </c>
      <c r="S1436" t="b">
        <v>0</v>
      </c>
      <c r="T1436" t="s">
        <v>88</v>
      </c>
      <c r="U1436" t="b">
        <v>0</v>
      </c>
      <c r="V1436" t="s">
        <v>388</v>
      </c>
      <c r="W1436" s="1">
        <v>44502.351898148147</v>
      </c>
      <c r="X1436">
        <v>582</v>
      </c>
      <c r="Y1436">
        <v>52</v>
      </c>
      <c r="Z1436">
        <v>0</v>
      </c>
      <c r="AA1436">
        <v>52</v>
      </c>
      <c r="AB1436">
        <v>0</v>
      </c>
      <c r="AC1436">
        <v>47</v>
      </c>
      <c r="AD1436">
        <v>14</v>
      </c>
      <c r="AE1436">
        <v>0</v>
      </c>
      <c r="AF1436">
        <v>0</v>
      </c>
      <c r="AG1436">
        <v>0</v>
      </c>
      <c r="AH1436" t="s">
        <v>118</v>
      </c>
      <c r="AI1436" s="1">
        <v>44502.524259259262</v>
      </c>
      <c r="AJ1436">
        <v>129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14</v>
      </c>
      <c r="AQ1436">
        <v>0</v>
      </c>
      <c r="AR1436">
        <v>0</v>
      </c>
      <c r="AS1436">
        <v>0</v>
      </c>
      <c r="AT1436" t="s">
        <v>88</v>
      </c>
      <c r="AU1436" t="s">
        <v>88</v>
      </c>
      <c r="AV1436" t="s">
        <v>88</v>
      </c>
      <c r="AW1436" t="s">
        <v>88</v>
      </c>
      <c r="AX1436" t="s">
        <v>88</v>
      </c>
      <c r="AY1436" t="s">
        <v>88</v>
      </c>
      <c r="AZ1436" t="s">
        <v>88</v>
      </c>
      <c r="BA1436" t="s">
        <v>88</v>
      </c>
      <c r="BB1436" t="s">
        <v>88</v>
      </c>
      <c r="BC1436" t="s">
        <v>88</v>
      </c>
      <c r="BD1436" t="s">
        <v>88</v>
      </c>
      <c r="BE1436" t="s">
        <v>88</v>
      </c>
    </row>
    <row r="1437" spans="1:57">
      <c r="A1437" t="s">
        <v>3065</v>
      </c>
      <c r="B1437" t="s">
        <v>80</v>
      </c>
      <c r="C1437" t="s">
        <v>2789</v>
      </c>
      <c r="D1437" t="s">
        <v>82</v>
      </c>
      <c r="E1437" s="2" t="str">
        <f>HYPERLINK("capsilon://?command=openfolder&amp;siteaddress=FAM.docvelocity-na8.net&amp;folderid=FX76F2CC31-8F69-E461-A4BE-F00D5DC13B3D","FX21115732")</f>
        <v>FX21115732</v>
      </c>
      <c r="F1437" t="s">
        <v>19</v>
      </c>
      <c r="G1437" t="s">
        <v>19</v>
      </c>
      <c r="H1437" t="s">
        <v>83</v>
      </c>
      <c r="I1437" t="s">
        <v>3066</v>
      </c>
      <c r="J1437">
        <v>28</v>
      </c>
      <c r="K1437" t="s">
        <v>85</v>
      </c>
      <c r="L1437" t="s">
        <v>86</v>
      </c>
      <c r="M1437" t="s">
        <v>87</v>
      </c>
      <c r="N1437">
        <v>1</v>
      </c>
      <c r="O1437" s="1">
        <v>44515.648599537039</v>
      </c>
      <c r="P1437" s="1">
        <v>44515.701180555552</v>
      </c>
      <c r="Q1437">
        <v>4353</v>
      </c>
      <c r="R1437">
        <v>190</v>
      </c>
      <c r="S1437" t="b">
        <v>0</v>
      </c>
      <c r="T1437" t="s">
        <v>88</v>
      </c>
      <c r="U1437" t="b">
        <v>0</v>
      </c>
      <c r="V1437" t="s">
        <v>94</v>
      </c>
      <c r="W1437" s="1">
        <v>44515.701180555552</v>
      </c>
      <c r="X1437">
        <v>140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28</v>
      </c>
      <c r="AE1437">
        <v>21</v>
      </c>
      <c r="AF1437">
        <v>0</v>
      </c>
      <c r="AG1437">
        <v>2</v>
      </c>
      <c r="AH1437" t="s">
        <v>88</v>
      </c>
      <c r="AI1437" t="s">
        <v>88</v>
      </c>
      <c r="AJ1437" t="s">
        <v>88</v>
      </c>
      <c r="AK1437" t="s">
        <v>88</v>
      </c>
      <c r="AL1437" t="s">
        <v>88</v>
      </c>
      <c r="AM1437" t="s">
        <v>88</v>
      </c>
      <c r="AN1437" t="s">
        <v>88</v>
      </c>
      <c r="AO1437" t="s">
        <v>88</v>
      </c>
      <c r="AP1437" t="s">
        <v>88</v>
      </c>
      <c r="AQ1437" t="s">
        <v>88</v>
      </c>
      <c r="AR1437" t="s">
        <v>88</v>
      </c>
      <c r="AS1437" t="s">
        <v>88</v>
      </c>
      <c r="AT1437" t="s">
        <v>88</v>
      </c>
      <c r="AU1437" t="s">
        <v>88</v>
      </c>
      <c r="AV1437" t="s">
        <v>88</v>
      </c>
      <c r="AW1437" t="s">
        <v>88</v>
      </c>
      <c r="AX1437" t="s">
        <v>88</v>
      </c>
      <c r="AY1437" t="s">
        <v>88</v>
      </c>
      <c r="AZ1437" t="s">
        <v>88</v>
      </c>
      <c r="BA1437" t="s">
        <v>88</v>
      </c>
      <c r="BB1437" t="s">
        <v>88</v>
      </c>
      <c r="BC1437" t="s">
        <v>88</v>
      </c>
      <c r="BD1437" t="s">
        <v>88</v>
      </c>
      <c r="BE1437" t="s">
        <v>88</v>
      </c>
    </row>
    <row r="1438" spans="1:57">
      <c r="A1438" t="s">
        <v>3067</v>
      </c>
      <c r="B1438" t="s">
        <v>80</v>
      </c>
      <c r="C1438" t="s">
        <v>2915</v>
      </c>
      <c r="D1438" t="s">
        <v>82</v>
      </c>
      <c r="E1438" s="2" t="str">
        <f>HYPERLINK("capsilon://?command=openfolder&amp;siteaddress=FAM.docvelocity-na8.net&amp;folderid=FX8FD4C458-45D2-D33B-8125-4566E516E925","FX21116263")</f>
        <v>FX21116263</v>
      </c>
      <c r="F1438" t="s">
        <v>19</v>
      </c>
      <c r="G1438" t="s">
        <v>19</v>
      </c>
      <c r="H1438" t="s">
        <v>83</v>
      </c>
      <c r="I1438" t="s">
        <v>2916</v>
      </c>
      <c r="J1438">
        <v>395</v>
      </c>
      <c r="K1438" t="s">
        <v>85</v>
      </c>
      <c r="L1438" t="s">
        <v>86</v>
      </c>
      <c r="M1438" t="s">
        <v>87</v>
      </c>
      <c r="N1438">
        <v>2</v>
      </c>
      <c r="O1438" s="1">
        <v>44515.65148148148</v>
      </c>
      <c r="P1438" s="1">
        <v>44516.204050925924</v>
      </c>
      <c r="Q1438">
        <v>44478</v>
      </c>
      <c r="R1438">
        <v>3264</v>
      </c>
      <c r="S1438" t="b">
        <v>0</v>
      </c>
      <c r="T1438" t="s">
        <v>88</v>
      </c>
      <c r="U1438" t="b">
        <v>1</v>
      </c>
      <c r="V1438" t="s">
        <v>131</v>
      </c>
      <c r="W1438" s="1">
        <v>44515.671979166669</v>
      </c>
      <c r="X1438">
        <v>1539</v>
      </c>
      <c r="Y1438">
        <v>227</v>
      </c>
      <c r="Z1438">
        <v>0</v>
      </c>
      <c r="AA1438">
        <v>227</v>
      </c>
      <c r="AB1438">
        <v>0</v>
      </c>
      <c r="AC1438">
        <v>40</v>
      </c>
      <c r="AD1438">
        <v>168</v>
      </c>
      <c r="AE1438">
        <v>0</v>
      </c>
      <c r="AF1438">
        <v>0</v>
      </c>
      <c r="AG1438">
        <v>0</v>
      </c>
      <c r="AH1438" t="s">
        <v>99</v>
      </c>
      <c r="AI1438" s="1">
        <v>44516.204050925924</v>
      </c>
      <c r="AJ1438">
        <v>1629</v>
      </c>
      <c r="AK1438">
        <v>10</v>
      </c>
      <c r="AL1438">
        <v>0</v>
      </c>
      <c r="AM1438">
        <v>10</v>
      </c>
      <c r="AN1438">
        <v>0</v>
      </c>
      <c r="AO1438">
        <v>10</v>
      </c>
      <c r="AP1438">
        <v>158</v>
      </c>
      <c r="AQ1438">
        <v>0</v>
      </c>
      <c r="AR1438">
        <v>0</v>
      </c>
      <c r="AS1438">
        <v>0</v>
      </c>
      <c r="AT1438" t="s">
        <v>88</v>
      </c>
      <c r="AU1438" t="s">
        <v>88</v>
      </c>
      <c r="AV1438" t="s">
        <v>88</v>
      </c>
      <c r="AW1438" t="s">
        <v>88</v>
      </c>
      <c r="AX1438" t="s">
        <v>88</v>
      </c>
      <c r="AY1438" t="s">
        <v>88</v>
      </c>
      <c r="AZ1438" t="s">
        <v>88</v>
      </c>
      <c r="BA1438" t="s">
        <v>88</v>
      </c>
      <c r="BB1438" t="s">
        <v>88</v>
      </c>
      <c r="BC1438" t="s">
        <v>88</v>
      </c>
      <c r="BD1438" t="s">
        <v>88</v>
      </c>
      <c r="BE1438" t="s">
        <v>88</v>
      </c>
    </row>
    <row r="1439" spans="1:57">
      <c r="A1439" t="s">
        <v>3068</v>
      </c>
      <c r="B1439" t="s">
        <v>80</v>
      </c>
      <c r="C1439" t="s">
        <v>2414</v>
      </c>
      <c r="D1439" t="s">
        <v>82</v>
      </c>
      <c r="E1439" s="2" t="str">
        <f>HYPERLINK("capsilon://?command=openfolder&amp;siteaddress=FAM.docvelocity-na8.net&amp;folderid=FX5DB22F1E-C0D7-0BDE-CE07-B83F7ADC6CD8","FX21115375")</f>
        <v>FX21115375</v>
      </c>
      <c r="F1439" t="s">
        <v>19</v>
      </c>
      <c r="G1439" t="s">
        <v>19</v>
      </c>
      <c r="H1439" t="s">
        <v>83</v>
      </c>
      <c r="I1439" t="s">
        <v>2927</v>
      </c>
      <c r="J1439">
        <v>147</v>
      </c>
      <c r="K1439" t="s">
        <v>85</v>
      </c>
      <c r="L1439" t="s">
        <v>86</v>
      </c>
      <c r="M1439" t="s">
        <v>87</v>
      </c>
      <c r="N1439">
        <v>2</v>
      </c>
      <c r="O1439" s="1">
        <v>44515.652395833335</v>
      </c>
      <c r="P1439" s="1">
        <v>44516.20449074074</v>
      </c>
      <c r="Q1439">
        <v>45912</v>
      </c>
      <c r="R1439">
        <v>1789</v>
      </c>
      <c r="S1439" t="b">
        <v>0</v>
      </c>
      <c r="T1439" t="s">
        <v>88</v>
      </c>
      <c r="U1439" t="b">
        <v>1</v>
      </c>
      <c r="V1439" t="s">
        <v>123</v>
      </c>
      <c r="W1439" s="1">
        <v>44515.66511574074</v>
      </c>
      <c r="X1439">
        <v>577</v>
      </c>
      <c r="Y1439">
        <v>127</v>
      </c>
      <c r="Z1439">
        <v>0</v>
      </c>
      <c r="AA1439">
        <v>127</v>
      </c>
      <c r="AB1439">
        <v>0</v>
      </c>
      <c r="AC1439">
        <v>15</v>
      </c>
      <c r="AD1439">
        <v>20</v>
      </c>
      <c r="AE1439">
        <v>0</v>
      </c>
      <c r="AF1439">
        <v>0</v>
      </c>
      <c r="AG1439">
        <v>0</v>
      </c>
      <c r="AH1439" t="s">
        <v>1043</v>
      </c>
      <c r="AI1439" s="1">
        <v>44516.20449074074</v>
      </c>
      <c r="AJ1439">
        <v>31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20</v>
      </c>
      <c r="AQ1439">
        <v>0</v>
      </c>
      <c r="AR1439">
        <v>0</v>
      </c>
      <c r="AS1439">
        <v>0</v>
      </c>
      <c r="AT1439" t="s">
        <v>88</v>
      </c>
      <c r="AU1439" t="s">
        <v>88</v>
      </c>
      <c r="AV1439" t="s">
        <v>88</v>
      </c>
      <c r="AW1439" t="s">
        <v>88</v>
      </c>
      <c r="AX1439" t="s">
        <v>88</v>
      </c>
      <c r="AY1439" t="s">
        <v>88</v>
      </c>
      <c r="AZ1439" t="s">
        <v>88</v>
      </c>
      <c r="BA1439" t="s">
        <v>88</v>
      </c>
      <c r="BB1439" t="s">
        <v>88</v>
      </c>
      <c r="BC1439" t="s">
        <v>88</v>
      </c>
      <c r="BD1439" t="s">
        <v>88</v>
      </c>
      <c r="BE1439" t="s">
        <v>88</v>
      </c>
    </row>
    <row r="1440" spans="1:57">
      <c r="A1440" t="s">
        <v>3069</v>
      </c>
      <c r="B1440" t="s">
        <v>80</v>
      </c>
      <c r="C1440" t="s">
        <v>1903</v>
      </c>
      <c r="D1440" t="s">
        <v>82</v>
      </c>
      <c r="E1440" s="2" t="str">
        <f>HYPERLINK("capsilon://?command=openfolder&amp;siteaddress=FAM.docvelocity-na8.net&amp;folderid=FX8281B0C1-F489-2E8E-32AB-ECCB1353A5C2","FX21114562")</f>
        <v>FX21114562</v>
      </c>
      <c r="F1440" t="s">
        <v>19</v>
      </c>
      <c r="G1440" t="s">
        <v>19</v>
      </c>
      <c r="H1440" t="s">
        <v>83</v>
      </c>
      <c r="I1440" t="s">
        <v>3070</v>
      </c>
      <c r="J1440">
        <v>30</v>
      </c>
      <c r="K1440" t="s">
        <v>85</v>
      </c>
      <c r="L1440" t="s">
        <v>86</v>
      </c>
      <c r="M1440" t="s">
        <v>87</v>
      </c>
      <c r="N1440">
        <v>2</v>
      </c>
      <c r="O1440" s="1">
        <v>44515.657824074071</v>
      </c>
      <c r="P1440" s="1">
        <v>44516.405925925923</v>
      </c>
      <c r="Q1440">
        <v>64396</v>
      </c>
      <c r="R1440">
        <v>240</v>
      </c>
      <c r="S1440" t="b">
        <v>0</v>
      </c>
      <c r="T1440" t="s">
        <v>88</v>
      </c>
      <c r="U1440" t="b">
        <v>0</v>
      </c>
      <c r="V1440" t="s">
        <v>218</v>
      </c>
      <c r="W1440" s="1">
        <v>44515.66133101852</v>
      </c>
      <c r="X1440">
        <v>160</v>
      </c>
      <c r="Y1440">
        <v>9</v>
      </c>
      <c r="Z1440">
        <v>0</v>
      </c>
      <c r="AA1440">
        <v>9</v>
      </c>
      <c r="AB1440">
        <v>0</v>
      </c>
      <c r="AC1440">
        <v>5</v>
      </c>
      <c r="AD1440">
        <v>21</v>
      </c>
      <c r="AE1440">
        <v>0</v>
      </c>
      <c r="AF1440">
        <v>0</v>
      </c>
      <c r="AG1440">
        <v>0</v>
      </c>
      <c r="AH1440" t="s">
        <v>99</v>
      </c>
      <c r="AI1440" s="1">
        <v>44516.405925925923</v>
      </c>
      <c r="AJ1440">
        <v>80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21</v>
      </c>
      <c r="AQ1440">
        <v>0</v>
      </c>
      <c r="AR1440">
        <v>0</v>
      </c>
      <c r="AS1440">
        <v>0</v>
      </c>
      <c r="AT1440" t="s">
        <v>88</v>
      </c>
      <c r="AU1440" t="s">
        <v>88</v>
      </c>
      <c r="AV1440" t="s">
        <v>88</v>
      </c>
      <c r="AW1440" t="s">
        <v>88</v>
      </c>
      <c r="AX1440" t="s">
        <v>88</v>
      </c>
      <c r="AY1440" t="s">
        <v>88</v>
      </c>
      <c r="AZ1440" t="s">
        <v>88</v>
      </c>
      <c r="BA1440" t="s">
        <v>88</v>
      </c>
      <c r="BB1440" t="s">
        <v>88</v>
      </c>
      <c r="BC1440" t="s">
        <v>88</v>
      </c>
      <c r="BD1440" t="s">
        <v>88</v>
      </c>
      <c r="BE1440" t="s">
        <v>88</v>
      </c>
    </row>
    <row r="1441" spans="1:57">
      <c r="A1441" t="s">
        <v>3071</v>
      </c>
      <c r="B1441" t="s">
        <v>80</v>
      </c>
      <c r="C1441" t="s">
        <v>3072</v>
      </c>
      <c r="D1441" t="s">
        <v>82</v>
      </c>
      <c r="E1441" s="2" t="str">
        <f>HYPERLINK("capsilon://?command=openfolder&amp;siteaddress=FAM.docvelocity-na8.net&amp;folderid=FX265E85F0-212B-F00A-F51C-34788E594A6A","FX2111605")</f>
        <v>FX2111605</v>
      </c>
      <c r="F1441" t="s">
        <v>19</v>
      </c>
      <c r="G1441" t="s">
        <v>19</v>
      </c>
      <c r="H1441" t="s">
        <v>83</v>
      </c>
      <c r="I1441" t="s">
        <v>3073</v>
      </c>
      <c r="J1441">
        <v>176</v>
      </c>
      <c r="K1441" t="s">
        <v>85</v>
      </c>
      <c r="L1441" t="s">
        <v>86</v>
      </c>
      <c r="M1441" t="s">
        <v>87</v>
      </c>
      <c r="N1441">
        <v>1</v>
      </c>
      <c r="O1441" s="1">
        <v>44502.052974537037</v>
      </c>
      <c r="P1441" s="1">
        <v>44502.372337962966</v>
      </c>
      <c r="Q1441">
        <v>26302</v>
      </c>
      <c r="R1441">
        <v>1291</v>
      </c>
      <c r="S1441" t="b">
        <v>0</v>
      </c>
      <c r="T1441" t="s">
        <v>88</v>
      </c>
      <c r="U1441" t="b">
        <v>0</v>
      </c>
      <c r="V1441" t="s">
        <v>190</v>
      </c>
      <c r="W1441" s="1">
        <v>44502.372337962966</v>
      </c>
      <c r="X1441">
        <v>1187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176</v>
      </c>
      <c r="AE1441">
        <v>158</v>
      </c>
      <c r="AF1441">
        <v>0</v>
      </c>
      <c r="AG1441">
        <v>8</v>
      </c>
      <c r="AH1441" t="s">
        <v>88</v>
      </c>
      <c r="AI1441" t="s">
        <v>88</v>
      </c>
      <c r="AJ1441" t="s">
        <v>88</v>
      </c>
      <c r="AK1441" t="s">
        <v>88</v>
      </c>
      <c r="AL1441" t="s">
        <v>88</v>
      </c>
      <c r="AM1441" t="s">
        <v>88</v>
      </c>
      <c r="AN1441" t="s">
        <v>88</v>
      </c>
      <c r="AO1441" t="s">
        <v>88</v>
      </c>
      <c r="AP1441" t="s">
        <v>88</v>
      </c>
      <c r="AQ1441" t="s">
        <v>88</v>
      </c>
      <c r="AR1441" t="s">
        <v>88</v>
      </c>
      <c r="AS1441" t="s">
        <v>88</v>
      </c>
      <c r="AT1441" t="s">
        <v>88</v>
      </c>
      <c r="AU1441" t="s">
        <v>88</v>
      </c>
      <c r="AV1441" t="s">
        <v>88</v>
      </c>
      <c r="AW1441" t="s">
        <v>88</v>
      </c>
      <c r="AX1441" t="s">
        <v>88</v>
      </c>
      <c r="AY1441" t="s">
        <v>88</v>
      </c>
      <c r="AZ1441" t="s">
        <v>88</v>
      </c>
      <c r="BA1441" t="s">
        <v>88</v>
      </c>
      <c r="BB1441" t="s">
        <v>88</v>
      </c>
      <c r="BC1441" t="s">
        <v>88</v>
      </c>
      <c r="BD1441" t="s">
        <v>88</v>
      </c>
      <c r="BE1441" t="s">
        <v>88</v>
      </c>
    </row>
    <row r="1442" spans="1:57">
      <c r="A1442" t="s">
        <v>3074</v>
      </c>
      <c r="B1442" t="s">
        <v>80</v>
      </c>
      <c r="C1442" t="s">
        <v>2932</v>
      </c>
      <c r="D1442" t="s">
        <v>82</v>
      </c>
      <c r="E1442" s="2" t="str">
        <f>HYPERLINK("capsilon://?command=openfolder&amp;siteaddress=FAM.docvelocity-na8.net&amp;folderid=FX940A18E1-D5B7-7568-1515-48BBBBFE9BF4","FX21116237")</f>
        <v>FX21116237</v>
      </c>
      <c r="F1442" t="s">
        <v>19</v>
      </c>
      <c r="G1442" t="s">
        <v>19</v>
      </c>
      <c r="H1442" t="s">
        <v>83</v>
      </c>
      <c r="I1442" t="s">
        <v>2933</v>
      </c>
      <c r="J1442">
        <v>430</v>
      </c>
      <c r="K1442" t="s">
        <v>85</v>
      </c>
      <c r="L1442" t="s">
        <v>86</v>
      </c>
      <c r="M1442" t="s">
        <v>87</v>
      </c>
      <c r="N1442">
        <v>2</v>
      </c>
      <c r="O1442" s="1">
        <v>44515.660613425927</v>
      </c>
      <c r="P1442" s="1">
        <v>44516.237407407411</v>
      </c>
      <c r="Q1442">
        <v>43132</v>
      </c>
      <c r="R1442">
        <v>6703</v>
      </c>
      <c r="S1442" t="b">
        <v>0</v>
      </c>
      <c r="T1442" t="s">
        <v>88</v>
      </c>
      <c r="U1442" t="b">
        <v>1</v>
      </c>
      <c r="V1442" t="s">
        <v>186</v>
      </c>
      <c r="W1442" s="1">
        <v>44515.710173611114</v>
      </c>
      <c r="X1442">
        <v>3776</v>
      </c>
      <c r="Y1442">
        <v>485</v>
      </c>
      <c r="Z1442">
        <v>0</v>
      </c>
      <c r="AA1442">
        <v>485</v>
      </c>
      <c r="AB1442">
        <v>0</v>
      </c>
      <c r="AC1442">
        <v>162</v>
      </c>
      <c r="AD1442">
        <v>-55</v>
      </c>
      <c r="AE1442">
        <v>0</v>
      </c>
      <c r="AF1442">
        <v>0</v>
      </c>
      <c r="AG1442">
        <v>0</v>
      </c>
      <c r="AH1442" t="s">
        <v>99</v>
      </c>
      <c r="AI1442" s="1">
        <v>44516.237407407411</v>
      </c>
      <c r="AJ1442">
        <v>2881</v>
      </c>
      <c r="AK1442">
        <v>7</v>
      </c>
      <c r="AL1442">
        <v>0</v>
      </c>
      <c r="AM1442">
        <v>7</v>
      </c>
      <c r="AN1442">
        <v>0</v>
      </c>
      <c r="AO1442">
        <v>10</v>
      </c>
      <c r="AP1442">
        <v>-62</v>
      </c>
      <c r="AQ1442">
        <v>0</v>
      </c>
      <c r="AR1442">
        <v>0</v>
      </c>
      <c r="AS1442">
        <v>0</v>
      </c>
      <c r="AT1442" t="s">
        <v>88</v>
      </c>
      <c r="AU1442" t="s">
        <v>88</v>
      </c>
      <c r="AV1442" t="s">
        <v>88</v>
      </c>
      <c r="AW1442" t="s">
        <v>88</v>
      </c>
      <c r="AX1442" t="s">
        <v>88</v>
      </c>
      <c r="AY1442" t="s">
        <v>88</v>
      </c>
      <c r="AZ1442" t="s">
        <v>88</v>
      </c>
      <c r="BA1442" t="s">
        <v>88</v>
      </c>
      <c r="BB1442" t="s">
        <v>88</v>
      </c>
      <c r="BC1442" t="s">
        <v>88</v>
      </c>
      <c r="BD1442" t="s">
        <v>88</v>
      </c>
      <c r="BE1442" t="s">
        <v>88</v>
      </c>
    </row>
    <row r="1443" spans="1:57">
      <c r="A1443" t="s">
        <v>3075</v>
      </c>
      <c r="B1443" t="s">
        <v>80</v>
      </c>
      <c r="C1443" t="s">
        <v>3076</v>
      </c>
      <c r="D1443" t="s">
        <v>82</v>
      </c>
      <c r="E1443" s="2" t="str">
        <f>HYPERLINK("capsilon://?command=openfolder&amp;siteaddress=FAM.docvelocity-na8.net&amp;folderid=FX44BAF605-1687-40B1-AF59-1E04E50A9ED6","FX21117052")</f>
        <v>FX21117052</v>
      </c>
      <c r="F1443" t="s">
        <v>19</v>
      </c>
      <c r="G1443" t="s">
        <v>19</v>
      </c>
      <c r="H1443" t="s">
        <v>83</v>
      </c>
      <c r="I1443" t="s">
        <v>3077</v>
      </c>
      <c r="J1443">
        <v>48</v>
      </c>
      <c r="K1443" t="s">
        <v>85</v>
      </c>
      <c r="L1443" t="s">
        <v>86</v>
      </c>
      <c r="M1443" t="s">
        <v>87</v>
      </c>
      <c r="N1443">
        <v>2</v>
      </c>
      <c r="O1443" s="1">
        <v>44515.666226851848</v>
      </c>
      <c r="P1443" s="1">
        <v>44516.407337962963</v>
      </c>
      <c r="Q1443">
        <v>63781</v>
      </c>
      <c r="R1443">
        <v>251</v>
      </c>
      <c r="S1443" t="b">
        <v>0</v>
      </c>
      <c r="T1443" t="s">
        <v>88</v>
      </c>
      <c r="U1443" t="b">
        <v>0</v>
      </c>
      <c r="V1443" t="s">
        <v>1625</v>
      </c>
      <c r="W1443" s="1">
        <v>44515.671539351853</v>
      </c>
      <c r="X1443">
        <v>94</v>
      </c>
      <c r="Y1443">
        <v>43</v>
      </c>
      <c r="Z1443">
        <v>0</v>
      </c>
      <c r="AA1443">
        <v>43</v>
      </c>
      <c r="AB1443">
        <v>0</v>
      </c>
      <c r="AC1443">
        <v>1</v>
      </c>
      <c r="AD1443">
        <v>5</v>
      </c>
      <c r="AE1443">
        <v>0</v>
      </c>
      <c r="AF1443">
        <v>0</v>
      </c>
      <c r="AG1443">
        <v>0</v>
      </c>
      <c r="AH1443" t="s">
        <v>118</v>
      </c>
      <c r="AI1443" s="1">
        <v>44516.407337962963</v>
      </c>
      <c r="AJ1443">
        <v>157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5</v>
      </c>
      <c r="AQ1443">
        <v>0</v>
      </c>
      <c r="AR1443">
        <v>0</v>
      </c>
      <c r="AS1443">
        <v>0</v>
      </c>
      <c r="AT1443" t="s">
        <v>88</v>
      </c>
      <c r="AU1443" t="s">
        <v>88</v>
      </c>
      <c r="AV1443" t="s">
        <v>88</v>
      </c>
      <c r="AW1443" t="s">
        <v>88</v>
      </c>
      <c r="AX1443" t="s">
        <v>88</v>
      </c>
      <c r="AY1443" t="s">
        <v>88</v>
      </c>
      <c r="AZ1443" t="s">
        <v>88</v>
      </c>
      <c r="BA1443" t="s">
        <v>88</v>
      </c>
      <c r="BB1443" t="s">
        <v>88</v>
      </c>
      <c r="BC1443" t="s">
        <v>88</v>
      </c>
      <c r="BD1443" t="s">
        <v>88</v>
      </c>
      <c r="BE1443" t="s">
        <v>88</v>
      </c>
    </row>
    <row r="1444" spans="1:57">
      <c r="A1444" t="s">
        <v>3078</v>
      </c>
      <c r="B1444" t="s">
        <v>80</v>
      </c>
      <c r="C1444" t="s">
        <v>3076</v>
      </c>
      <c r="D1444" t="s">
        <v>82</v>
      </c>
      <c r="E1444" s="2" t="str">
        <f>HYPERLINK("capsilon://?command=openfolder&amp;siteaddress=FAM.docvelocity-na8.net&amp;folderid=FX44BAF605-1687-40B1-AF59-1E04E50A9ED6","FX21117052")</f>
        <v>FX21117052</v>
      </c>
      <c r="F1444" t="s">
        <v>19</v>
      </c>
      <c r="G1444" t="s">
        <v>19</v>
      </c>
      <c r="H1444" t="s">
        <v>83</v>
      </c>
      <c r="I1444" t="s">
        <v>3079</v>
      </c>
      <c r="J1444">
        <v>28</v>
      </c>
      <c r="K1444" t="s">
        <v>85</v>
      </c>
      <c r="L1444" t="s">
        <v>86</v>
      </c>
      <c r="M1444" t="s">
        <v>87</v>
      </c>
      <c r="N1444">
        <v>2</v>
      </c>
      <c r="O1444" s="1">
        <v>44515.666307870371</v>
      </c>
      <c r="P1444" s="1">
        <v>44516.408726851849</v>
      </c>
      <c r="Q1444">
        <v>63827</v>
      </c>
      <c r="R1444">
        <v>318</v>
      </c>
      <c r="S1444" t="b">
        <v>0</v>
      </c>
      <c r="T1444" t="s">
        <v>88</v>
      </c>
      <c r="U1444" t="b">
        <v>0</v>
      </c>
      <c r="V1444" t="s">
        <v>1625</v>
      </c>
      <c r="W1444" s="1">
        <v>44515.672222222223</v>
      </c>
      <c r="X1444">
        <v>58</v>
      </c>
      <c r="Y1444">
        <v>21</v>
      </c>
      <c r="Z1444">
        <v>0</v>
      </c>
      <c r="AA1444">
        <v>21</v>
      </c>
      <c r="AB1444">
        <v>0</v>
      </c>
      <c r="AC1444">
        <v>1</v>
      </c>
      <c r="AD1444">
        <v>7</v>
      </c>
      <c r="AE1444">
        <v>0</v>
      </c>
      <c r="AF1444">
        <v>0</v>
      </c>
      <c r="AG1444">
        <v>0</v>
      </c>
      <c r="AH1444" t="s">
        <v>1043</v>
      </c>
      <c r="AI1444" s="1">
        <v>44516.408726851849</v>
      </c>
      <c r="AJ1444">
        <v>260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7</v>
      </c>
      <c r="AQ1444">
        <v>0</v>
      </c>
      <c r="AR1444">
        <v>0</v>
      </c>
      <c r="AS1444">
        <v>0</v>
      </c>
      <c r="AT1444" t="s">
        <v>88</v>
      </c>
      <c r="AU1444" t="s">
        <v>88</v>
      </c>
      <c r="AV1444" t="s">
        <v>88</v>
      </c>
      <c r="AW1444" t="s">
        <v>88</v>
      </c>
      <c r="AX1444" t="s">
        <v>88</v>
      </c>
      <c r="AY1444" t="s">
        <v>88</v>
      </c>
      <c r="AZ1444" t="s">
        <v>88</v>
      </c>
      <c r="BA1444" t="s">
        <v>88</v>
      </c>
      <c r="BB1444" t="s">
        <v>88</v>
      </c>
      <c r="BC1444" t="s">
        <v>88</v>
      </c>
      <c r="BD1444" t="s">
        <v>88</v>
      </c>
      <c r="BE1444" t="s">
        <v>88</v>
      </c>
    </row>
    <row r="1445" spans="1:57">
      <c r="A1445" t="s">
        <v>3080</v>
      </c>
      <c r="B1445" t="s">
        <v>80</v>
      </c>
      <c r="C1445" t="s">
        <v>2944</v>
      </c>
      <c r="D1445" t="s">
        <v>82</v>
      </c>
      <c r="E1445" s="2" t="str">
        <f>HYPERLINK("capsilon://?command=openfolder&amp;siteaddress=FAM.docvelocity-na8.net&amp;folderid=FXA14A87DC-86ED-7DC2-7F01-3076F38C6E2B","FX21114255")</f>
        <v>FX21114255</v>
      </c>
      <c r="F1445" t="s">
        <v>19</v>
      </c>
      <c r="G1445" t="s">
        <v>19</v>
      </c>
      <c r="H1445" t="s">
        <v>83</v>
      </c>
      <c r="I1445" t="s">
        <v>2945</v>
      </c>
      <c r="J1445">
        <v>247</v>
      </c>
      <c r="K1445" t="s">
        <v>85</v>
      </c>
      <c r="L1445" t="s">
        <v>86</v>
      </c>
      <c r="M1445" t="s">
        <v>87</v>
      </c>
      <c r="N1445">
        <v>2</v>
      </c>
      <c r="O1445" s="1">
        <v>44515.668564814812</v>
      </c>
      <c r="P1445" s="1">
        <v>44516.213842592595</v>
      </c>
      <c r="Q1445">
        <v>45464</v>
      </c>
      <c r="R1445">
        <v>1648</v>
      </c>
      <c r="S1445" t="b">
        <v>0</v>
      </c>
      <c r="T1445" t="s">
        <v>88</v>
      </c>
      <c r="U1445" t="b">
        <v>1</v>
      </c>
      <c r="V1445" t="s">
        <v>123</v>
      </c>
      <c r="W1445" s="1">
        <v>44515.678541666668</v>
      </c>
      <c r="X1445">
        <v>841</v>
      </c>
      <c r="Y1445">
        <v>211</v>
      </c>
      <c r="Z1445">
        <v>0</v>
      </c>
      <c r="AA1445">
        <v>211</v>
      </c>
      <c r="AB1445">
        <v>0</v>
      </c>
      <c r="AC1445">
        <v>10</v>
      </c>
      <c r="AD1445">
        <v>36</v>
      </c>
      <c r="AE1445">
        <v>0</v>
      </c>
      <c r="AF1445">
        <v>0</v>
      </c>
      <c r="AG1445">
        <v>0</v>
      </c>
      <c r="AH1445" t="s">
        <v>1043</v>
      </c>
      <c r="AI1445" s="1">
        <v>44516.213842592595</v>
      </c>
      <c r="AJ1445">
        <v>807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36</v>
      </c>
      <c r="AQ1445">
        <v>0</v>
      </c>
      <c r="AR1445">
        <v>0</v>
      </c>
      <c r="AS1445">
        <v>0</v>
      </c>
      <c r="AT1445" t="s">
        <v>88</v>
      </c>
      <c r="AU1445" t="s">
        <v>88</v>
      </c>
      <c r="AV1445" t="s">
        <v>88</v>
      </c>
      <c r="AW1445" t="s">
        <v>88</v>
      </c>
      <c r="AX1445" t="s">
        <v>88</v>
      </c>
      <c r="AY1445" t="s">
        <v>88</v>
      </c>
      <c r="AZ1445" t="s">
        <v>88</v>
      </c>
      <c r="BA1445" t="s">
        <v>88</v>
      </c>
      <c r="BB1445" t="s">
        <v>88</v>
      </c>
      <c r="BC1445" t="s">
        <v>88</v>
      </c>
      <c r="BD1445" t="s">
        <v>88</v>
      </c>
      <c r="BE1445" t="s">
        <v>88</v>
      </c>
    </row>
    <row r="1446" spans="1:57">
      <c r="A1446" t="s">
        <v>3081</v>
      </c>
      <c r="B1446" t="s">
        <v>80</v>
      </c>
      <c r="C1446" t="s">
        <v>3082</v>
      </c>
      <c r="D1446" t="s">
        <v>82</v>
      </c>
      <c r="E1446" s="2" t="str">
        <f>HYPERLINK("capsilon://?command=openfolder&amp;siteaddress=FAM.docvelocity-na8.net&amp;folderid=FX44228B3B-D82E-E830-74EE-FDB5F9B98246","FX21116736")</f>
        <v>FX21116736</v>
      </c>
      <c r="F1446" t="s">
        <v>19</v>
      </c>
      <c r="G1446" t="s">
        <v>19</v>
      </c>
      <c r="H1446" t="s">
        <v>83</v>
      </c>
      <c r="I1446" t="s">
        <v>3083</v>
      </c>
      <c r="J1446">
        <v>228</v>
      </c>
      <c r="K1446" t="s">
        <v>85</v>
      </c>
      <c r="L1446" t="s">
        <v>86</v>
      </c>
      <c r="M1446" t="s">
        <v>87</v>
      </c>
      <c r="N1446">
        <v>1</v>
      </c>
      <c r="O1446" s="1">
        <v>44515.670081018521</v>
      </c>
      <c r="P1446" s="1">
        <v>44515.703784722224</v>
      </c>
      <c r="Q1446">
        <v>2513</v>
      </c>
      <c r="R1446">
        <v>399</v>
      </c>
      <c r="S1446" t="b">
        <v>0</v>
      </c>
      <c r="T1446" t="s">
        <v>88</v>
      </c>
      <c r="U1446" t="b">
        <v>0</v>
      </c>
      <c r="V1446" t="s">
        <v>94</v>
      </c>
      <c r="W1446" s="1">
        <v>44515.703784722224</v>
      </c>
      <c r="X1446">
        <v>216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228</v>
      </c>
      <c r="AE1446">
        <v>204</v>
      </c>
      <c r="AF1446">
        <v>0</v>
      </c>
      <c r="AG1446">
        <v>6</v>
      </c>
      <c r="AH1446" t="s">
        <v>88</v>
      </c>
      <c r="AI1446" t="s">
        <v>88</v>
      </c>
      <c r="AJ1446" t="s">
        <v>88</v>
      </c>
      <c r="AK1446" t="s">
        <v>88</v>
      </c>
      <c r="AL1446" t="s">
        <v>88</v>
      </c>
      <c r="AM1446" t="s">
        <v>88</v>
      </c>
      <c r="AN1446" t="s">
        <v>88</v>
      </c>
      <c r="AO1446" t="s">
        <v>88</v>
      </c>
      <c r="AP1446" t="s">
        <v>88</v>
      </c>
      <c r="AQ1446" t="s">
        <v>88</v>
      </c>
      <c r="AR1446" t="s">
        <v>88</v>
      </c>
      <c r="AS1446" t="s">
        <v>88</v>
      </c>
      <c r="AT1446" t="s">
        <v>88</v>
      </c>
      <c r="AU1446" t="s">
        <v>88</v>
      </c>
      <c r="AV1446" t="s">
        <v>88</v>
      </c>
      <c r="AW1446" t="s">
        <v>88</v>
      </c>
      <c r="AX1446" t="s">
        <v>88</v>
      </c>
      <c r="AY1446" t="s">
        <v>88</v>
      </c>
      <c r="AZ1446" t="s">
        <v>88</v>
      </c>
      <c r="BA1446" t="s">
        <v>88</v>
      </c>
      <c r="BB1446" t="s">
        <v>88</v>
      </c>
      <c r="BC1446" t="s">
        <v>88</v>
      </c>
      <c r="BD1446" t="s">
        <v>88</v>
      </c>
      <c r="BE1446" t="s">
        <v>88</v>
      </c>
    </row>
    <row r="1447" spans="1:57">
      <c r="A1447" t="s">
        <v>3084</v>
      </c>
      <c r="B1447" t="s">
        <v>80</v>
      </c>
      <c r="C1447" t="s">
        <v>2947</v>
      </c>
      <c r="D1447" t="s">
        <v>82</v>
      </c>
      <c r="E1447" s="2" t="str">
        <f>HYPERLINK("capsilon://?command=openfolder&amp;siteaddress=FAM.docvelocity-na8.net&amp;folderid=FX99B5C67D-BE6D-0093-5771-78E9F53F1B7C","FX21115148")</f>
        <v>FX21115148</v>
      </c>
      <c r="F1447" t="s">
        <v>19</v>
      </c>
      <c r="G1447" t="s">
        <v>19</v>
      </c>
      <c r="H1447" t="s">
        <v>83</v>
      </c>
      <c r="I1447" t="s">
        <v>2948</v>
      </c>
      <c r="J1447">
        <v>98</v>
      </c>
      <c r="K1447" t="s">
        <v>85</v>
      </c>
      <c r="L1447" t="s">
        <v>86</v>
      </c>
      <c r="M1447" t="s">
        <v>87</v>
      </c>
      <c r="N1447">
        <v>2</v>
      </c>
      <c r="O1447" s="1">
        <v>44515.671597222223</v>
      </c>
      <c r="P1447" s="1">
        <v>44516.217847222222</v>
      </c>
      <c r="Q1447">
        <v>46132</v>
      </c>
      <c r="R1447">
        <v>1064</v>
      </c>
      <c r="S1447" t="b">
        <v>0</v>
      </c>
      <c r="T1447" t="s">
        <v>88</v>
      </c>
      <c r="U1447" t="b">
        <v>1</v>
      </c>
      <c r="V1447" t="s">
        <v>131</v>
      </c>
      <c r="W1447" s="1">
        <v>44515.680300925924</v>
      </c>
      <c r="X1447">
        <v>718</v>
      </c>
      <c r="Y1447">
        <v>101</v>
      </c>
      <c r="Z1447">
        <v>0</v>
      </c>
      <c r="AA1447">
        <v>101</v>
      </c>
      <c r="AB1447">
        <v>0</v>
      </c>
      <c r="AC1447">
        <v>34</v>
      </c>
      <c r="AD1447">
        <v>-3</v>
      </c>
      <c r="AE1447">
        <v>0</v>
      </c>
      <c r="AF1447">
        <v>0</v>
      </c>
      <c r="AG1447">
        <v>0</v>
      </c>
      <c r="AH1447" t="s">
        <v>1043</v>
      </c>
      <c r="AI1447" s="1">
        <v>44516.217847222222</v>
      </c>
      <c r="AJ1447">
        <v>346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-3</v>
      </c>
      <c r="AQ1447">
        <v>0</v>
      </c>
      <c r="AR1447">
        <v>0</v>
      </c>
      <c r="AS1447">
        <v>0</v>
      </c>
      <c r="AT1447" t="s">
        <v>88</v>
      </c>
      <c r="AU1447" t="s">
        <v>88</v>
      </c>
      <c r="AV1447" t="s">
        <v>88</v>
      </c>
      <c r="AW1447" t="s">
        <v>88</v>
      </c>
      <c r="AX1447" t="s">
        <v>88</v>
      </c>
      <c r="AY1447" t="s">
        <v>88</v>
      </c>
      <c r="AZ1447" t="s">
        <v>88</v>
      </c>
      <c r="BA1447" t="s">
        <v>88</v>
      </c>
      <c r="BB1447" t="s">
        <v>88</v>
      </c>
      <c r="BC1447" t="s">
        <v>88</v>
      </c>
      <c r="BD1447" t="s">
        <v>88</v>
      </c>
      <c r="BE1447" t="s">
        <v>88</v>
      </c>
    </row>
    <row r="1448" spans="1:57">
      <c r="A1448" t="s">
        <v>3085</v>
      </c>
      <c r="B1448" t="s">
        <v>80</v>
      </c>
      <c r="C1448" t="s">
        <v>2992</v>
      </c>
      <c r="D1448" t="s">
        <v>82</v>
      </c>
      <c r="E1448" s="2" t="str">
        <f>HYPERLINK("capsilon://?command=openfolder&amp;siteaddress=FAM.docvelocity-na8.net&amp;folderid=FX8C1100E0-4BCC-4743-3886-D24F11DBA05B","FX21116757")</f>
        <v>FX21116757</v>
      </c>
      <c r="F1448" t="s">
        <v>19</v>
      </c>
      <c r="G1448" t="s">
        <v>19</v>
      </c>
      <c r="H1448" t="s">
        <v>83</v>
      </c>
      <c r="I1448" t="s">
        <v>2993</v>
      </c>
      <c r="J1448">
        <v>272</v>
      </c>
      <c r="K1448" t="s">
        <v>85</v>
      </c>
      <c r="L1448" t="s">
        <v>86</v>
      </c>
      <c r="M1448" t="s">
        <v>87</v>
      </c>
      <c r="N1448">
        <v>2</v>
      </c>
      <c r="O1448" s="1">
        <v>44515.676377314812</v>
      </c>
      <c r="P1448" s="1">
        <v>44516.229907407411</v>
      </c>
      <c r="Q1448">
        <v>45124</v>
      </c>
      <c r="R1448">
        <v>2701</v>
      </c>
      <c r="S1448" t="b">
        <v>0</v>
      </c>
      <c r="T1448" t="s">
        <v>88</v>
      </c>
      <c r="U1448" t="b">
        <v>1</v>
      </c>
      <c r="V1448" t="s">
        <v>123</v>
      </c>
      <c r="W1448" s="1">
        <v>44515.697118055556</v>
      </c>
      <c r="X1448">
        <v>1604</v>
      </c>
      <c r="Y1448">
        <v>219</v>
      </c>
      <c r="Z1448">
        <v>0</v>
      </c>
      <c r="AA1448">
        <v>219</v>
      </c>
      <c r="AB1448">
        <v>0</v>
      </c>
      <c r="AC1448">
        <v>22</v>
      </c>
      <c r="AD1448">
        <v>53</v>
      </c>
      <c r="AE1448">
        <v>0</v>
      </c>
      <c r="AF1448">
        <v>0</v>
      </c>
      <c r="AG1448">
        <v>0</v>
      </c>
      <c r="AH1448" t="s">
        <v>1043</v>
      </c>
      <c r="AI1448" s="1">
        <v>44516.229907407411</v>
      </c>
      <c r="AJ1448">
        <v>1041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53</v>
      </c>
      <c r="AQ1448">
        <v>0</v>
      </c>
      <c r="AR1448">
        <v>0</v>
      </c>
      <c r="AS1448">
        <v>0</v>
      </c>
      <c r="AT1448" t="s">
        <v>88</v>
      </c>
      <c r="AU1448" t="s">
        <v>88</v>
      </c>
      <c r="AV1448" t="s">
        <v>88</v>
      </c>
      <c r="AW1448" t="s">
        <v>88</v>
      </c>
      <c r="AX1448" t="s">
        <v>88</v>
      </c>
      <c r="AY1448" t="s">
        <v>88</v>
      </c>
      <c r="AZ1448" t="s">
        <v>88</v>
      </c>
      <c r="BA1448" t="s">
        <v>88</v>
      </c>
      <c r="BB1448" t="s">
        <v>88</v>
      </c>
      <c r="BC1448" t="s">
        <v>88</v>
      </c>
      <c r="BD1448" t="s">
        <v>88</v>
      </c>
      <c r="BE1448" t="s">
        <v>88</v>
      </c>
    </row>
    <row r="1449" spans="1:57">
      <c r="A1449" t="s">
        <v>3086</v>
      </c>
      <c r="B1449" t="s">
        <v>80</v>
      </c>
      <c r="C1449" t="s">
        <v>3087</v>
      </c>
      <c r="D1449" t="s">
        <v>82</v>
      </c>
      <c r="E1449" s="2" t="str">
        <f>HYPERLINK("capsilon://?command=openfolder&amp;siteaddress=FAM.docvelocity-na8.net&amp;folderid=FX82507145-4BFC-1566-9D07-78330C630C03","FX21116661")</f>
        <v>FX21116661</v>
      </c>
      <c r="F1449" t="s">
        <v>19</v>
      </c>
      <c r="G1449" t="s">
        <v>19</v>
      </c>
      <c r="H1449" t="s">
        <v>83</v>
      </c>
      <c r="I1449" t="s">
        <v>3088</v>
      </c>
      <c r="J1449">
        <v>163</v>
      </c>
      <c r="K1449" t="s">
        <v>85</v>
      </c>
      <c r="L1449" t="s">
        <v>86</v>
      </c>
      <c r="M1449" t="s">
        <v>87</v>
      </c>
      <c r="N1449">
        <v>1</v>
      </c>
      <c r="O1449" s="1">
        <v>44515.678020833337</v>
      </c>
      <c r="P1449" s="1">
        <v>44515.707349537035</v>
      </c>
      <c r="Q1449">
        <v>2246</v>
      </c>
      <c r="R1449">
        <v>288</v>
      </c>
      <c r="S1449" t="b">
        <v>0</v>
      </c>
      <c r="T1449" t="s">
        <v>88</v>
      </c>
      <c r="U1449" t="b">
        <v>0</v>
      </c>
      <c r="V1449" t="s">
        <v>94</v>
      </c>
      <c r="W1449" s="1">
        <v>44515.707349537035</v>
      </c>
      <c r="X1449">
        <v>270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163</v>
      </c>
      <c r="AE1449">
        <v>91</v>
      </c>
      <c r="AF1449">
        <v>0</v>
      </c>
      <c r="AG1449">
        <v>5</v>
      </c>
      <c r="AH1449" t="s">
        <v>88</v>
      </c>
      <c r="AI1449" t="s">
        <v>88</v>
      </c>
      <c r="AJ1449" t="s">
        <v>88</v>
      </c>
      <c r="AK1449" t="s">
        <v>88</v>
      </c>
      <c r="AL1449" t="s">
        <v>88</v>
      </c>
      <c r="AM1449" t="s">
        <v>88</v>
      </c>
      <c r="AN1449" t="s">
        <v>88</v>
      </c>
      <c r="AO1449" t="s">
        <v>88</v>
      </c>
      <c r="AP1449" t="s">
        <v>88</v>
      </c>
      <c r="AQ1449" t="s">
        <v>88</v>
      </c>
      <c r="AR1449" t="s">
        <v>88</v>
      </c>
      <c r="AS1449" t="s">
        <v>88</v>
      </c>
      <c r="AT1449" t="s">
        <v>88</v>
      </c>
      <c r="AU1449" t="s">
        <v>88</v>
      </c>
      <c r="AV1449" t="s">
        <v>88</v>
      </c>
      <c r="AW1449" t="s">
        <v>88</v>
      </c>
      <c r="AX1449" t="s">
        <v>88</v>
      </c>
      <c r="AY1449" t="s">
        <v>88</v>
      </c>
      <c r="AZ1449" t="s">
        <v>88</v>
      </c>
      <c r="BA1449" t="s">
        <v>88</v>
      </c>
      <c r="BB1449" t="s">
        <v>88</v>
      </c>
      <c r="BC1449" t="s">
        <v>88</v>
      </c>
      <c r="BD1449" t="s">
        <v>88</v>
      </c>
      <c r="BE1449" t="s">
        <v>88</v>
      </c>
    </row>
    <row r="1450" spans="1:57">
      <c r="A1450" t="s">
        <v>3089</v>
      </c>
      <c r="B1450" t="s">
        <v>80</v>
      </c>
      <c r="C1450" t="s">
        <v>3090</v>
      </c>
      <c r="D1450" t="s">
        <v>82</v>
      </c>
      <c r="E1450" s="2" t="str">
        <f>HYPERLINK("capsilon://?command=openfolder&amp;siteaddress=FAM.docvelocity-na8.net&amp;folderid=FXCA7068DF-AECE-E21C-E70C-BA28DF5A98A3","FX21117040")</f>
        <v>FX21117040</v>
      </c>
      <c r="F1450" t="s">
        <v>19</v>
      </c>
      <c r="G1450" t="s">
        <v>19</v>
      </c>
      <c r="H1450" t="s">
        <v>83</v>
      </c>
      <c r="I1450" t="s">
        <v>3091</v>
      </c>
      <c r="J1450">
        <v>368</v>
      </c>
      <c r="K1450" t="s">
        <v>85</v>
      </c>
      <c r="L1450" t="s">
        <v>86</v>
      </c>
      <c r="M1450" t="s">
        <v>87</v>
      </c>
      <c r="N1450">
        <v>1</v>
      </c>
      <c r="O1450" s="1">
        <v>44515.678611111114</v>
      </c>
      <c r="P1450" s="1">
        <v>44515.709085648145</v>
      </c>
      <c r="Q1450">
        <v>2375</v>
      </c>
      <c r="R1450">
        <v>258</v>
      </c>
      <c r="S1450" t="b">
        <v>0</v>
      </c>
      <c r="T1450" t="s">
        <v>88</v>
      </c>
      <c r="U1450" t="b">
        <v>0</v>
      </c>
      <c r="V1450" t="s">
        <v>94</v>
      </c>
      <c r="W1450" s="1">
        <v>44515.709085648145</v>
      </c>
      <c r="X1450">
        <v>143</v>
      </c>
      <c r="Y1450">
        <v>52</v>
      </c>
      <c r="Z1450">
        <v>0</v>
      </c>
      <c r="AA1450">
        <v>52</v>
      </c>
      <c r="AB1450">
        <v>0</v>
      </c>
      <c r="AC1450">
        <v>0</v>
      </c>
      <c r="AD1450">
        <v>316</v>
      </c>
      <c r="AE1450">
        <v>290</v>
      </c>
      <c r="AF1450">
        <v>0</v>
      </c>
      <c r="AG1450">
        <v>5</v>
      </c>
      <c r="AH1450" t="s">
        <v>88</v>
      </c>
      <c r="AI1450" t="s">
        <v>88</v>
      </c>
      <c r="AJ1450" t="s">
        <v>88</v>
      </c>
      <c r="AK1450" t="s">
        <v>88</v>
      </c>
      <c r="AL1450" t="s">
        <v>88</v>
      </c>
      <c r="AM1450" t="s">
        <v>88</v>
      </c>
      <c r="AN1450" t="s">
        <v>88</v>
      </c>
      <c r="AO1450" t="s">
        <v>88</v>
      </c>
      <c r="AP1450" t="s">
        <v>88</v>
      </c>
      <c r="AQ1450" t="s">
        <v>88</v>
      </c>
      <c r="AR1450" t="s">
        <v>88</v>
      </c>
      <c r="AS1450" t="s">
        <v>88</v>
      </c>
      <c r="AT1450" t="s">
        <v>88</v>
      </c>
      <c r="AU1450" t="s">
        <v>88</v>
      </c>
      <c r="AV1450" t="s">
        <v>88</v>
      </c>
      <c r="AW1450" t="s">
        <v>88</v>
      </c>
      <c r="AX1450" t="s">
        <v>88</v>
      </c>
      <c r="AY1450" t="s">
        <v>88</v>
      </c>
      <c r="AZ1450" t="s">
        <v>88</v>
      </c>
      <c r="BA1450" t="s">
        <v>88</v>
      </c>
      <c r="BB1450" t="s">
        <v>88</v>
      </c>
      <c r="BC1450" t="s">
        <v>88</v>
      </c>
      <c r="BD1450" t="s">
        <v>88</v>
      </c>
      <c r="BE1450" t="s">
        <v>88</v>
      </c>
    </row>
    <row r="1451" spans="1:57">
      <c r="A1451" t="s">
        <v>3092</v>
      </c>
      <c r="B1451" t="s">
        <v>80</v>
      </c>
      <c r="C1451" t="s">
        <v>165</v>
      </c>
      <c r="D1451" t="s">
        <v>82</v>
      </c>
      <c r="E1451" s="2" t="str">
        <f>HYPERLINK("capsilon://?command=openfolder&amp;siteaddress=FAM.docvelocity-na8.net&amp;folderid=FXBB0204E9-3DF2-D5BC-A80F-1E49C457B71D","FX2111812")</f>
        <v>FX2111812</v>
      </c>
      <c r="F1451" t="s">
        <v>19</v>
      </c>
      <c r="G1451" t="s">
        <v>19</v>
      </c>
      <c r="H1451" t="s">
        <v>83</v>
      </c>
      <c r="I1451" t="s">
        <v>2996</v>
      </c>
      <c r="J1451">
        <v>188</v>
      </c>
      <c r="K1451" t="s">
        <v>85</v>
      </c>
      <c r="L1451" t="s">
        <v>86</v>
      </c>
      <c r="M1451" t="s">
        <v>87</v>
      </c>
      <c r="N1451">
        <v>2</v>
      </c>
      <c r="O1451" s="1">
        <v>44515.681319444448</v>
      </c>
      <c r="P1451" s="1">
        <v>44516.247256944444</v>
      </c>
      <c r="Q1451">
        <v>47437</v>
      </c>
      <c r="R1451">
        <v>1460</v>
      </c>
      <c r="S1451" t="b">
        <v>0</v>
      </c>
      <c r="T1451" t="s">
        <v>88</v>
      </c>
      <c r="U1451" t="b">
        <v>1</v>
      </c>
      <c r="V1451" t="s">
        <v>131</v>
      </c>
      <c r="W1451" s="1">
        <v>44515.686261574076</v>
      </c>
      <c r="X1451">
        <v>403</v>
      </c>
      <c r="Y1451">
        <v>164</v>
      </c>
      <c r="Z1451">
        <v>0</v>
      </c>
      <c r="AA1451">
        <v>164</v>
      </c>
      <c r="AB1451">
        <v>0</v>
      </c>
      <c r="AC1451">
        <v>4</v>
      </c>
      <c r="AD1451">
        <v>24</v>
      </c>
      <c r="AE1451">
        <v>0</v>
      </c>
      <c r="AF1451">
        <v>0</v>
      </c>
      <c r="AG1451">
        <v>0</v>
      </c>
      <c r="AH1451" t="s">
        <v>106</v>
      </c>
      <c r="AI1451" s="1">
        <v>44516.247256944444</v>
      </c>
      <c r="AJ1451">
        <v>1046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24</v>
      </c>
      <c r="AQ1451">
        <v>0</v>
      </c>
      <c r="AR1451">
        <v>0</v>
      </c>
      <c r="AS1451">
        <v>0</v>
      </c>
      <c r="AT1451" t="s">
        <v>88</v>
      </c>
      <c r="AU1451" t="s">
        <v>88</v>
      </c>
      <c r="AV1451" t="s">
        <v>88</v>
      </c>
      <c r="AW1451" t="s">
        <v>88</v>
      </c>
      <c r="AX1451" t="s">
        <v>88</v>
      </c>
      <c r="AY1451" t="s">
        <v>88</v>
      </c>
      <c r="AZ1451" t="s">
        <v>88</v>
      </c>
      <c r="BA1451" t="s">
        <v>88</v>
      </c>
      <c r="BB1451" t="s">
        <v>88</v>
      </c>
      <c r="BC1451" t="s">
        <v>88</v>
      </c>
      <c r="BD1451" t="s">
        <v>88</v>
      </c>
      <c r="BE1451" t="s">
        <v>88</v>
      </c>
    </row>
    <row r="1452" spans="1:57">
      <c r="A1452" t="s">
        <v>3093</v>
      </c>
      <c r="B1452" t="s">
        <v>80</v>
      </c>
      <c r="C1452" t="s">
        <v>2999</v>
      </c>
      <c r="D1452" t="s">
        <v>82</v>
      </c>
      <c r="E1452" s="2" t="str">
        <f>HYPERLINK("capsilon://?command=openfolder&amp;siteaddress=FAM.docvelocity-na8.net&amp;folderid=FX37C7433D-2738-265C-6E4A-80F4DF9B2C2E","FX21114960")</f>
        <v>FX21114960</v>
      </c>
      <c r="F1452" t="s">
        <v>19</v>
      </c>
      <c r="G1452" t="s">
        <v>19</v>
      </c>
      <c r="H1452" t="s">
        <v>83</v>
      </c>
      <c r="I1452" t="s">
        <v>3000</v>
      </c>
      <c r="J1452">
        <v>280</v>
      </c>
      <c r="K1452" t="s">
        <v>85</v>
      </c>
      <c r="L1452" t="s">
        <v>86</v>
      </c>
      <c r="M1452" t="s">
        <v>87</v>
      </c>
      <c r="N1452">
        <v>2</v>
      </c>
      <c r="O1452" s="1">
        <v>44515.682650462964</v>
      </c>
      <c r="P1452" s="1">
        <v>44516.247199074074</v>
      </c>
      <c r="Q1452">
        <v>47214</v>
      </c>
      <c r="R1452">
        <v>1563</v>
      </c>
      <c r="S1452" t="b">
        <v>0</v>
      </c>
      <c r="T1452" t="s">
        <v>88</v>
      </c>
      <c r="U1452" t="b">
        <v>1</v>
      </c>
      <c r="V1452" t="s">
        <v>218</v>
      </c>
      <c r="W1452" s="1">
        <v>44515.693229166667</v>
      </c>
      <c r="X1452">
        <v>711</v>
      </c>
      <c r="Y1452">
        <v>260</v>
      </c>
      <c r="Z1452">
        <v>0</v>
      </c>
      <c r="AA1452">
        <v>260</v>
      </c>
      <c r="AB1452">
        <v>0</v>
      </c>
      <c r="AC1452">
        <v>32</v>
      </c>
      <c r="AD1452">
        <v>20</v>
      </c>
      <c r="AE1452">
        <v>0</v>
      </c>
      <c r="AF1452">
        <v>0</v>
      </c>
      <c r="AG1452">
        <v>0</v>
      </c>
      <c r="AH1452" t="s">
        <v>99</v>
      </c>
      <c r="AI1452" s="1">
        <v>44516.247199074074</v>
      </c>
      <c r="AJ1452">
        <v>845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20</v>
      </c>
      <c r="AQ1452">
        <v>0</v>
      </c>
      <c r="AR1452">
        <v>0</v>
      </c>
      <c r="AS1452">
        <v>0</v>
      </c>
      <c r="AT1452" t="s">
        <v>88</v>
      </c>
      <c r="AU1452" t="s">
        <v>88</v>
      </c>
      <c r="AV1452" t="s">
        <v>88</v>
      </c>
      <c r="AW1452" t="s">
        <v>88</v>
      </c>
      <c r="AX1452" t="s">
        <v>88</v>
      </c>
      <c r="AY1452" t="s">
        <v>88</v>
      </c>
      <c r="AZ1452" t="s">
        <v>88</v>
      </c>
      <c r="BA1452" t="s">
        <v>88</v>
      </c>
      <c r="BB1452" t="s">
        <v>88</v>
      </c>
      <c r="BC1452" t="s">
        <v>88</v>
      </c>
      <c r="BD1452" t="s">
        <v>88</v>
      </c>
      <c r="BE1452" t="s">
        <v>88</v>
      </c>
    </row>
    <row r="1453" spans="1:57">
      <c r="A1453" t="s">
        <v>3094</v>
      </c>
      <c r="B1453" t="s">
        <v>80</v>
      </c>
      <c r="C1453" t="s">
        <v>3007</v>
      </c>
      <c r="D1453" t="s">
        <v>82</v>
      </c>
      <c r="E1453" s="2" t="str">
        <f>HYPERLINK("capsilon://?command=openfolder&amp;siteaddress=FAM.docvelocity-na8.net&amp;folderid=FXC9DCAFEA-7F66-66A1-1DDE-C92C6C9AA859","FX21109156")</f>
        <v>FX21109156</v>
      </c>
      <c r="F1453" t="s">
        <v>19</v>
      </c>
      <c r="G1453" t="s">
        <v>19</v>
      </c>
      <c r="H1453" t="s">
        <v>83</v>
      </c>
      <c r="I1453" t="s">
        <v>3008</v>
      </c>
      <c r="J1453">
        <v>153</v>
      </c>
      <c r="K1453" t="s">
        <v>85</v>
      </c>
      <c r="L1453" t="s">
        <v>86</v>
      </c>
      <c r="M1453" t="s">
        <v>87</v>
      </c>
      <c r="N1453">
        <v>2</v>
      </c>
      <c r="O1453" s="1">
        <v>44515.683819444443</v>
      </c>
      <c r="P1453" s="1">
        <v>44516.249224537038</v>
      </c>
      <c r="Q1453">
        <v>48029</v>
      </c>
      <c r="R1453">
        <v>822</v>
      </c>
      <c r="S1453" t="b">
        <v>0</v>
      </c>
      <c r="T1453" t="s">
        <v>88</v>
      </c>
      <c r="U1453" t="b">
        <v>1</v>
      </c>
      <c r="V1453" t="s">
        <v>131</v>
      </c>
      <c r="W1453" s="1">
        <v>44515.691469907404</v>
      </c>
      <c r="X1453">
        <v>449</v>
      </c>
      <c r="Y1453">
        <v>143</v>
      </c>
      <c r="Z1453">
        <v>0</v>
      </c>
      <c r="AA1453">
        <v>143</v>
      </c>
      <c r="AB1453">
        <v>0</v>
      </c>
      <c r="AC1453">
        <v>8</v>
      </c>
      <c r="AD1453">
        <v>10</v>
      </c>
      <c r="AE1453">
        <v>0</v>
      </c>
      <c r="AF1453">
        <v>0</v>
      </c>
      <c r="AG1453">
        <v>0</v>
      </c>
      <c r="AH1453" t="s">
        <v>1043</v>
      </c>
      <c r="AI1453" s="1">
        <v>44516.249224537038</v>
      </c>
      <c r="AJ1453">
        <v>373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10</v>
      </c>
      <c r="AQ1453">
        <v>0</v>
      </c>
      <c r="AR1453">
        <v>0</v>
      </c>
      <c r="AS1453">
        <v>0</v>
      </c>
      <c r="AT1453" t="s">
        <v>88</v>
      </c>
      <c r="AU1453" t="s">
        <v>88</v>
      </c>
      <c r="AV1453" t="s">
        <v>88</v>
      </c>
      <c r="AW1453" t="s">
        <v>88</v>
      </c>
      <c r="AX1453" t="s">
        <v>88</v>
      </c>
      <c r="AY1453" t="s">
        <v>88</v>
      </c>
      <c r="AZ1453" t="s">
        <v>88</v>
      </c>
      <c r="BA1453" t="s">
        <v>88</v>
      </c>
      <c r="BB1453" t="s">
        <v>88</v>
      </c>
      <c r="BC1453" t="s">
        <v>88</v>
      </c>
      <c r="BD1453" t="s">
        <v>88</v>
      </c>
      <c r="BE1453" t="s">
        <v>88</v>
      </c>
    </row>
    <row r="1454" spans="1:57">
      <c r="A1454" t="s">
        <v>3095</v>
      </c>
      <c r="B1454" t="s">
        <v>80</v>
      </c>
      <c r="C1454" t="s">
        <v>184</v>
      </c>
      <c r="D1454" t="s">
        <v>82</v>
      </c>
      <c r="E1454" s="2" t="str">
        <f>HYPERLINK("capsilon://?command=openfolder&amp;siteaddress=FAM.docvelocity-na8.net&amp;folderid=FXD38C9C5F-D2C5-69D8-4A00-DFBB8EC77EFD","FX211013664")</f>
        <v>FX211013664</v>
      </c>
      <c r="F1454" t="s">
        <v>19</v>
      </c>
      <c r="G1454" t="s">
        <v>19</v>
      </c>
      <c r="H1454" t="s">
        <v>83</v>
      </c>
      <c r="I1454" t="s">
        <v>2616</v>
      </c>
      <c r="J1454">
        <v>52</v>
      </c>
      <c r="K1454" t="s">
        <v>85</v>
      </c>
      <c r="L1454" t="s">
        <v>86</v>
      </c>
      <c r="M1454" t="s">
        <v>87</v>
      </c>
      <c r="N1454">
        <v>2</v>
      </c>
      <c r="O1454" s="1">
        <v>44502.182974537034</v>
      </c>
      <c r="P1454" s="1">
        <v>44502.263506944444</v>
      </c>
      <c r="Q1454">
        <v>5589</v>
      </c>
      <c r="R1454">
        <v>1369</v>
      </c>
      <c r="S1454" t="b">
        <v>0</v>
      </c>
      <c r="T1454" t="s">
        <v>88</v>
      </c>
      <c r="U1454" t="b">
        <v>1</v>
      </c>
      <c r="V1454" t="s">
        <v>110</v>
      </c>
      <c r="W1454" s="1">
        <v>44502.197453703702</v>
      </c>
      <c r="X1454">
        <v>555</v>
      </c>
      <c r="Y1454">
        <v>42</v>
      </c>
      <c r="Z1454">
        <v>0</v>
      </c>
      <c r="AA1454">
        <v>42</v>
      </c>
      <c r="AB1454">
        <v>0</v>
      </c>
      <c r="AC1454">
        <v>34</v>
      </c>
      <c r="AD1454">
        <v>10</v>
      </c>
      <c r="AE1454">
        <v>0</v>
      </c>
      <c r="AF1454">
        <v>0</v>
      </c>
      <c r="AG1454">
        <v>0</v>
      </c>
      <c r="AH1454" t="s">
        <v>106</v>
      </c>
      <c r="AI1454" s="1">
        <v>44502.263506944444</v>
      </c>
      <c r="AJ1454">
        <v>794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10</v>
      </c>
      <c r="AQ1454">
        <v>0</v>
      </c>
      <c r="AR1454">
        <v>0</v>
      </c>
      <c r="AS1454">
        <v>0</v>
      </c>
      <c r="AT1454" t="s">
        <v>88</v>
      </c>
      <c r="AU1454" t="s">
        <v>88</v>
      </c>
      <c r="AV1454" t="s">
        <v>88</v>
      </c>
      <c r="AW1454" t="s">
        <v>88</v>
      </c>
      <c r="AX1454" t="s">
        <v>88</v>
      </c>
      <c r="AY1454" t="s">
        <v>88</v>
      </c>
      <c r="AZ1454" t="s">
        <v>88</v>
      </c>
      <c r="BA1454" t="s">
        <v>88</v>
      </c>
      <c r="BB1454" t="s">
        <v>88</v>
      </c>
      <c r="BC1454" t="s">
        <v>88</v>
      </c>
      <c r="BD1454" t="s">
        <v>88</v>
      </c>
      <c r="BE1454" t="s">
        <v>88</v>
      </c>
    </row>
    <row r="1455" spans="1:57">
      <c r="A1455" t="s">
        <v>3096</v>
      </c>
      <c r="B1455" t="s">
        <v>80</v>
      </c>
      <c r="C1455" t="s">
        <v>2552</v>
      </c>
      <c r="D1455" t="s">
        <v>82</v>
      </c>
      <c r="E1455" s="2" t="str">
        <f>HYPERLINK("capsilon://?command=openfolder&amp;siteaddress=FAM.docvelocity-na8.net&amp;folderid=FX97B60EE9-74FF-70E4-C690-918D22F4A658","FX2111396")</f>
        <v>FX2111396</v>
      </c>
      <c r="F1455" t="s">
        <v>19</v>
      </c>
      <c r="G1455" t="s">
        <v>19</v>
      </c>
      <c r="H1455" t="s">
        <v>83</v>
      </c>
      <c r="I1455" t="s">
        <v>2553</v>
      </c>
      <c r="J1455">
        <v>462</v>
      </c>
      <c r="K1455" t="s">
        <v>85</v>
      </c>
      <c r="L1455" t="s">
        <v>86</v>
      </c>
      <c r="M1455" t="s">
        <v>87</v>
      </c>
      <c r="N1455">
        <v>2</v>
      </c>
      <c r="O1455" s="1">
        <v>44502.184351851851</v>
      </c>
      <c r="P1455" s="1">
        <v>44502.315578703703</v>
      </c>
      <c r="Q1455">
        <v>4571</v>
      </c>
      <c r="R1455">
        <v>6767</v>
      </c>
      <c r="S1455" t="b">
        <v>0</v>
      </c>
      <c r="T1455" t="s">
        <v>88</v>
      </c>
      <c r="U1455" t="b">
        <v>1</v>
      </c>
      <c r="V1455" t="s">
        <v>89</v>
      </c>
      <c r="W1455" s="1">
        <v>44502.233576388891</v>
      </c>
      <c r="X1455">
        <v>2249</v>
      </c>
      <c r="Y1455">
        <v>337</v>
      </c>
      <c r="Z1455">
        <v>0</v>
      </c>
      <c r="AA1455">
        <v>337</v>
      </c>
      <c r="AB1455">
        <v>0</v>
      </c>
      <c r="AC1455">
        <v>239</v>
      </c>
      <c r="AD1455">
        <v>125</v>
      </c>
      <c r="AE1455">
        <v>0</v>
      </c>
      <c r="AF1455">
        <v>0</v>
      </c>
      <c r="AG1455">
        <v>0</v>
      </c>
      <c r="AH1455" t="s">
        <v>106</v>
      </c>
      <c r="AI1455" s="1">
        <v>44502.315578703703</v>
      </c>
      <c r="AJ1455">
        <v>4499</v>
      </c>
      <c r="AK1455">
        <v>4</v>
      </c>
      <c r="AL1455">
        <v>0</v>
      </c>
      <c r="AM1455">
        <v>4</v>
      </c>
      <c r="AN1455">
        <v>0</v>
      </c>
      <c r="AO1455">
        <v>4</v>
      </c>
      <c r="AP1455">
        <v>121</v>
      </c>
      <c r="AQ1455">
        <v>0</v>
      </c>
      <c r="AR1455">
        <v>0</v>
      </c>
      <c r="AS1455">
        <v>0</v>
      </c>
      <c r="AT1455" t="s">
        <v>88</v>
      </c>
      <c r="AU1455" t="s">
        <v>88</v>
      </c>
      <c r="AV1455" t="s">
        <v>88</v>
      </c>
      <c r="AW1455" t="s">
        <v>88</v>
      </c>
      <c r="AX1455" t="s">
        <v>88</v>
      </c>
      <c r="AY1455" t="s">
        <v>88</v>
      </c>
      <c r="AZ1455" t="s">
        <v>88</v>
      </c>
      <c r="BA1455" t="s">
        <v>88</v>
      </c>
      <c r="BB1455" t="s">
        <v>88</v>
      </c>
      <c r="BC1455" t="s">
        <v>88</v>
      </c>
      <c r="BD1455" t="s">
        <v>88</v>
      </c>
      <c r="BE1455" t="s">
        <v>88</v>
      </c>
    </row>
    <row r="1456" spans="1:57">
      <c r="A1456" t="s">
        <v>3097</v>
      </c>
      <c r="B1456" t="s">
        <v>80</v>
      </c>
      <c r="C1456" t="s">
        <v>2798</v>
      </c>
      <c r="D1456" t="s">
        <v>82</v>
      </c>
      <c r="E1456" s="2" t="str">
        <f>HYPERLINK("capsilon://?command=openfolder&amp;siteaddress=FAM.docvelocity-na8.net&amp;folderid=FX74E3D942-36DF-D8B1-9BAD-0243EA3ECC5E","FX2111476")</f>
        <v>FX2111476</v>
      </c>
      <c r="F1456" t="s">
        <v>19</v>
      </c>
      <c r="G1456" t="s">
        <v>19</v>
      </c>
      <c r="H1456" t="s">
        <v>83</v>
      </c>
      <c r="I1456" t="s">
        <v>2799</v>
      </c>
      <c r="J1456">
        <v>159</v>
      </c>
      <c r="K1456" t="s">
        <v>85</v>
      </c>
      <c r="L1456" t="s">
        <v>86</v>
      </c>
      <c r="M1456" t="s">
        <v>87</v>
      </c>
      <c r="N1456">
        <v>2</v>
      </c>
      <c r="O1456" s="1">
        <v>44502.194814814815</v>
      </c>
      <c r="P1456" s="1">
        <v>44502.297013888892</v>
      </c>
      <c r="Q1456">
        <v>4388</v>
      </c>
      <c r="R1456">
        <v>4442</v>
      </c>
      <c r="S1456" t="b">
        <v>0</v>
      </c>
      <c r="T1456" t="s">
        <v>88</v>
      </c>
      <c r="U1456" t="b">
        <v>1</v>
      </c>
      <c r="V1456" t="s">
        <v>98</v>
      </c>
      <c r="W1456" s="1">
        <v>44502.263287037036</v>
      </c>
      <c r="X1456">
        <v>2500</v>
      </c>
      <c r="Y1456">
        <v>220</v>
      </c>
      <c r="Z1456">
        <v>0</v>
      </c>
      <c r="AA1456">
        <v>220</v>
      </c>
      <c r="AB1456">
        <v>0</v>
      </c>
      <c r="AC1456">
        <v>155</v>
      </c>
      <c r="AD1456">
        <v>-61</v>
      </c>
      <c r="AE1456">
        <v>0</v>
      </c>
      <c r="AF1456">
        <v>0</v>
      </c>
      <c r="AG1456">
        <v>0</v>
      </c>
      <c r="AH1456" t="s">
        <v>99</v>
      </c>
      <c r="AI1456" s="1">
        <v>44502.297013888892</v>
      </c>
      <c r="AJ1456">
        <v>1920</v>
      </c>
      <c r="AK1456">
        <v>28</v>
      </c>
      <c r="AL1456">
        <v>0</v>
      </c>
      <c r="AM1456">
        <v>28</v>
      </c>
      <c r="AN1456">
        <v>0</v>
      </c>
      <c r="AO1456">
        <v>26</v>
      </c>
      <c r="AP1456">
        <v>-89</v>
      </c>
      <c r="AQ1456">
        <v>0</v>
      </c>
      <c r="AR1456">
        <v>0</v>
      </c>
      <c r="AS1456">
        <v>0</v>
      </c>
      <c r="AT1456" t="s">
        <v>88</v>
      </c>
      <c r="AU1456" t="s">
        <v>88</v>
      </c>
      <c r="AV1456" t="s">
        <v>88</v>
      </c>
      <c r="AW1456" t="s">
        <v>88</v>
      </c>
      <c r="AX1456" t="s">
        <v>88</v>
      </c>
      <c r="AY1456" t="s">
        <v>88</v>
      </c>
      <c r="AZ1456" t="s">
        <v>88</v>
      </c>
      <c r="BA1456" t="s">
        <v>88</v>
      </c>
      <c r="BB1456" t="s">
        <v>88</v>
      </c>
      <c r="BC1456" t="s">
        <v>88</v>
      </c>
      <c r="BD1456" t="s">
        <v>88</v>
      </c>
      <c r="BE1456" t="s">
        <v>88</v>
      </c>
    </row>
    <row r="1457" spans="1:57">
      <c r="A1457" t="s">
        <v>3098</v>
      </c>
      <c r="B1457" t="s">
        <v>80</v>
      </c>
      <c r="C1457" t="s">
        <v>3027</v>
      </c>
      <c r="D1457" t="s">
        <v>82</v>
      </c>
      <c r="E1457" s="2" t="str">
        <f>HYPERLINK("capsilon://?command=openfolder&amp;siteaddress=FAM.docvelocity-na8.net&amp;folderid=FX98542151-E888-6E19-0BC7-B4121673F284","FX21116742")</f>
        <v>FX21116742</v>
      </c>
      <c r="F1457" t="s">
        <v>19</v>
      </c>
      <c r="G1457" t="s">
        <v>19</v>
      </c>
      <c r="H1457" t="s">
        <v>83</v>
      </c>
      <c r="I1457" t="s">
        <v>3028</v>
      </c>
      <c r="J1457">
        <v>267</v>
      </c>
      <c r="K1457" t="s">
        <v>85</v>
      </c>
      <c r="L1457" t="s">
        <v>86</v>
      </c>
      <c r="M1457" t="s">
        <v>87</v>
      </c>
      <c r="N1457">
        <v>2</v>
      </c>
      <c r="O1457" s="1">
        <v>44515.690891203703</v>
      </c>
      <c r="P1457" s="1">
        <v>44516.266736111109</v>
      </c>
      <c r="Q1457">
        <v>47099</v>
      </c>
      <c r="R1457">
        <v>2654</v>
      </c>
      <c r="S1457" t="b">
        <v>0</v>
      </c>
      <c r="T1457" t="s">
        <v>88</v>
      </c>
      <c r="U1457" t="b">
        <v>1</v>
      </c>
      <c r="V1457" t="s">
        <v>131</v>
      </c>
      <c r="W1457" s="1">
        <v>44515.702499999999</v>
      </c>
      <c r="X1457">
        <v>953</v>
      </c>
      <c r="Y1457">
        <v>181</v>
      </c>
      <c r="Z1457">
        <v>0</v>
      </c>
      <c r="AA1457">
        <v>181</v>
      </c>
      <c r="AB1457">
        <v>0</v>
      </c>
      <c r="AC1457">
        <v>27</v>
      </c>
      <c r="AD1457">
        <v>86</v>
      </c>
      <c r="AE1457">
        <v>0</v>
      </c>
      <c r="AF1457">
        <v>0</v>
      </c>
      <c r="AG1457">
        <v>0</v>
      </c>
      <c r="AH1457" t="s">
        <v>99</v>
      </c>
      <c r="AI1457" s="1">
        <v>44516.266736111109</v>
      </c>
      <c r="AJ1457">
        <v>1687</v>
      </c>
      <c r="AK1457">
        <v>5</v>
      </c>
      <c r="AL1457">
        <v>0</v>
      </c>
      <c r="AM1457">
        <v>5</v>
      </c>
      <c r="AN1457">
        <v>0</v>
      </c>
      <c r="AO1457">
        <v>5</v>
      </c>
      <c r="AP1457">
        <v>81</v>
      </c>
      <c r="AQ1457">
        <v>0</v>
      </c>
      <c r="AR1457">
        <v>0</v>
      </c>
      <c r="AS1457">
        <v>0</v>
      </c>
      <c r="AT1457" t="s">
        <v>88</v>
      </c>
      <c r="AU1457" t="s">
        <v>88</v>
      </c>
      <c r="AV1457" t="s">
        <v>88</v>
      </c>
      <c r="AW1457" t="s">
        <v>88</v>
      </c>
      <c r="AX1457" t="s">
        <v>88</v>
      </c>
      <c r="AY1457" t="s">
        <v>88</v>
      </c>
      <c r="AZ1457" t="s">
        <v>88</v>
      </c>
      <c r="BA1457" t="s">
        <v>88</v>
      </c>
      <c r="BB1457" t="s">
        <v>88</v>
      </c>
      <c r="BC1457" t="s">
        <v>88</v>
      </c>
      <c r="BD1457" t="s">
        <v>88</v>
      </c>
      <c r="BE1457" t="s">
        <v>88</v>
      </c>
    </row>
    <row r="1458" spans="1:57">
      <c r="A1458" t="s">
        <v>3099</v>
      </c>
      <c r="B1458" t="s">
        <v>80</v>
      </c>
      <c r="C1458" t="s">
        <v>3030</v>
      </c>
      <c r="D1458" t="s">
        <v>82</v>
      </c>
      <c r="E1458" s="2" t="str">
        <f>HYPERLINK("capsilon://?command=openfolder&amp;siteaddress=FAM.docvelocity-na8.net&amp;folderid=FXA7A859A8-4970-9E36-252F-0E88B252181D","FX21116058")</f>
        <v>FX21116058</v>
      </c>
      <c r="F1458" t="s">
        <v>19</v>
      </c>
      <c r="G1458" t="s">
        <v>19</v>
      </c>
      <c r="H1458" t="s">
        <v>83</v>
      </c>
      <c r="I1458" t="s">
        <v>3031</v>
      </c>
      <c r="J1458">
        <v>404</v>
      </c>
      <c r="K1458" t="s">
        <v>85</v>
      </c>
      <c r="L1458" t="s">
        <v>86</v>
      </c>
      <c r="M1458" t="s">
        <v>87</v>
      </c>
      <c r="N1458">
        <v>2</v>
      </c>
      <c r="O1458" s="1">
        <v>44515.692175925928</v>
      </c>
      <c r="P1458" s="1">
        <v>44516.258819444447</v>
      </c>
      <c r="Q1458">
        <v>47148</v>
      </c>
      <c r="R1458">
        <v>1810</v>
      </c>
      <c r="S1458" t="b">
        <v>0</v>
      </c>
      <c r="T1458" t="s">
        <v>88</v>
      </c>
      <c r="U1458" t="b">
        <v>1</v>
      </c>
      <c r="V1458" t="s">
        <v>131</v>
      </c>
      <c r="W1458" s="1">
        <v>44515.713020833333</v>
      </c>
      <c r="X1458">
        <v>908</v>
      </c>
      <c r="Y1458">
        <v>334</v>
      </c>
      <c r="Z1458">
        <v>0</v>
      </c>
      <c r="AA1458">
        <v>334</v>
      </c>
      <c r="AB1458">
        <v>0</v>
      </c>
      <c r="AC1458">
        <v>35</v>
      </c>
      <c r="AD1458">
        <v>70</v>
      </c>
      <c r="AE1458">
        <v>0</v>
      </c>
      <c r="AF1458">
        <v>0</v>
      </c>
      <c r="AG1458">
        <v>0</v>
      </c>
      <c r="AH1458" t="s">
        <v>1043</v>
      </c>
      <c r="AI1458" s="1">
        <v>44516.258819444447</v>
      </c>
      <c r="AJ1458">
        <v>828</v>
      </c>
      <c r="AK1458">
        <v>2</v>
      </c>
      <c r="AL1458">
        <v>0</v>
      </c>
      <c r="AM1458">
        <v>2</v>
      </c>
      <c r="AN1458">
        <v>0</v>
      </c>
      <c r="AO1458">
        <v>1</v>
      </c>
      <c r="AP1458">
        <v>68</v>
      </c>
      <c r="AQ1458">
        <v>0</v>
      </c>
      <c r="AR1458">
        <v>0</v>
      </c>
      <c r="AS1458">
        <v>0</v>
      </c>
      <c r="AT1458" t="s">
        <v>88</v>
      </c>
      <c r="AU1458" t="s">
        <v>88</v>
      </c>
      <c r="AV1458" t="s">
        <v>88</v>
      </c>
      <c r="AW1458" t="s">
        <v>88</v>
      </c>
      <c r="AX1458" t="s">
        <v>88</v>
      </c>
      <c r="AY1458" t="s">
        <v>88</v>
      </c>
      <c r="AZ1458" t="s">
        <v>88</v>
      </c>
      <c r="BA1458" t="s">
        <v>88</v>
      </c>
      <c r="BB1458" t="s">
        <v>88</v>
      </c>
      <c r="BC1458" t="s">
        <v>88</v>
      </c>
      <c r="BD1458" t="s">
        <v>88</v>
      </c>
      <c r="BE1458" t="s">
        <v>88</v>
      </c>
    </row>
    <row r="1459" spans="1:57">
      <c r="A1459" t="s">
        <v>3100</v>
      </c>
      <c r="B1459" t="s">
        <v>80</v>
      </c>
      <c r="C1459" t="s">
        <v>2664</v>
      </c>
      <c r="D1459" t="s">
        <v>82</v>
      </c>
      <c r="E1459" s="2" t="str">
        <f>HYPERLINK("capsilon://?command=openfolder&amp;siteaddress=FAM.docvelocity-na8.net&amp;folderid=FXA6DF40F8-0139-D4C0-335A-8ECFD53E9269","FX21115726")</f>
        <v>FX21115726</v>
      </c>
      <c r="F1459" t="s">
        <v>19</v>
      </c>
      <c r="G1459" t="s">
        <v>19</v>
      </c>
      <c r="H1459" t="s">
        <v>83</v>
      </c>
      <c r="I1459" t="s">
        <v>3101</v>
      </c>
      <c r="J1459">
        <v>28</v>
      </c>
      <c r="K1459" t="s">
        <v>85</v>
      </c>
      <c r="L1459" t="s">
        <v>86</v>
      </c>
      <c r="M1459" t="s">
        <v>87</v>
      </c>
      <c r="N1459">
        <v>2</v>
      </c>
      <c r="O1459" s="1">
        <v>44515.693877314814</v>
      </c>
      <c r="P1459" s="1">
        <v>44516.408460648148</v>
      </c>
      <c r="Q1459">
        <v>61409</v>
      </c>
      <c r="R1459">
        <v>331</v>
      </c>
      <c r="S1459" t="b">
        <v>0</v>
      </c>
      <c r="T1459" t="s">
        <v>88</v>
      </c>
      <c r="U1459" t="b">
        <v>0</v>
      </c>
      <c r="V1459" t="s">
        <v>131</v>
      </c>
      <c r="W1459" s="1">
        <v>44515.742280092592</v>
      </c>
      <c r="X1459">
        <v>83</v>
      </c>
      <c r="Y1459">
        <v>21</v>
      </c>
      <c r="Z1459">
        <v>0</v>
      </c>
      <c r="AA1459">
        <v>21</v>
      </c>
      <c r="AB1459">
        <v>0</v>
      </c>
      <c r="AC1459">
        <v>0</v>
      </c>
      <c r="AD1459">
        <v>7</v>
      </c>
      <c r="AE1459">
        <v>0</v>
      </c>
      <c r="AF1459">
        <v>0</v>
      </c>
      <c r="AG1459">
        <v>0</v>
      </c>
      <c r="AH1459" t="s">
        <v>106</v>
      </c>
      <c r="AI1459" s="1">
        <v>44516.408460648148</v>
      </c>
      <c r="AJ1459">
        <v>236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</v>
      </c>
      <c r="AQ1459">
        <v>0</v>
      </c>
      <c r="AR1459">
        <v>0</v>
      </c>
      <c r="AS1459">
        <v>0</v>
      </c>
      <c r="AT1459" t="s">
        <v>88</v>
      </c>
      <c r="AU1459" t="s">
        <v>88</v>
      </c>
      <c r="AV1459" t="s">
        <v>88</v>
      </c>
      <c r="AW1459" t="s">
        <v>88</v>
      </c>
      <c r="AX1459" t="s">
        <v>88</v>
      </c>
      <c r="AY1459" t="s">
        <v>88</v>
      </c>
      <c r="AZ1459" t="s">
        <v>88</v>
      </c>
      <c r="BA1459" t="s">
        <v>88</v>
      </c>
      <c r="BB1459" t="s">
        <v>88</v>
      </c>
      <c r="BC1459" t="s">
        <v>88</v>
      </c>
      <c r="BD1459" t="s">
        <v>88</v>
      </c>
      <c r="BE1459" t="s">
        <v>88</v>
      </c>
    </row>
    <row r="1460" spans="1:57">
      <c r="A1460" t="s">
        <v>3102</v>
      </c>
      <c r="B1460" t="s">
        <v>80</v>
      </c>
      <c r="C1460" t="s">
        <v>2664</v>
      </c>
      <c r="D1460" t="s">
        <v>82</v>
      </c>
      <c r="E1460" s="2" t="str">
        <f>HYPERLINK("capsilon://?command=openfolder&amp;siteaddress=FAM.docvelocity-na8.net&amp;folderid=FXA6DF40F8-0139-D4C0-335A-8ECFD53E9269","FX21115726")</f>
        <v>FX21115726</v>
      </c>
      <c r="F1460" t="s">
        <v>19</v>
      </c>
      <c r="G1460" t="s">
        <v>19</v>
      </c>
      <c r="H1460" t="s">
        <v>83</v>
      </c>
      <c r="I1460" t="s">
        <v>3103</v>
      </c>
      <c r="J1460">
        <v>28</v>
      </c>
      <c r="K1460" t="s">
        <v>85</v>
      </c>
      <c r="L1460" t="s">
        <v>86</v>
      </c>
      <c r="M1460" t="s">
        <v>87</v>
      </c>
      <c r="N1460">
        <v>2</v>
      </c>
      <c r="O1460" s="1">
        <v>44515.693969907406</v>
      </c>
      <c r="P1460" s="1">
        <v>44516.408819444441</v>
      </c>
      <c r="Q1460">
        <v>61469</v>
      </c>
      <c r="R1460">
        <v>294</v>
      </c>
      <c r="S1460" t="b">
        <v>0</v>
      </c>
      <c r="T1460" t="s">
        <v>88</v>
      </c>
      <c r="U1460" t="b">
        <v>0</v>
      </c>
      <c r="V1460" t="s">
        <v>131</v>
      </c>
      <c r="W1460" s="1">
        <v>44515.742708333331</v>
      </c>
      <c r="X1460">
        <v>37</v>
      </c>
      <c r="Y1460">
        <v>21</v>
      </c>
      <c r="Z1460">
        <v>0</v>
      </c>
      <c r="AA1460">
        <v>21</v>
      </c>
      <c r="AB1460">
        <v>0</v>
      </c>
      <c r="AC1460">
        <v>0</v>
      </c>
      <c r="AD1460">
        <v>7</v>
      </c>
      <c r="AE1460">
        <v>0</v>
      </c>
      <c r="AF1460">
        <v>0</v>
      </c>
      <c r="AG1460">
        <v>0</v>
      </c>
      <c r="AH1460" t="s">
        <v>99</v>
      </c>
      <c r="AI1460" s="1">
        <v>44516.408819444441</v>
      </c>
      <c r="AJ1460">
        <v>249</v>
      </c>
      <c r="AK1460">
        <v>1</v>
      </c>
      <c r="AL1460">
        <v>0</v>
      </c>
      <c r="AM1460">
        <v>1</v>
      </c>
      <c r="AN1460">
        <v>0</v>
      </c>
      <c r="AO1460">
        <v>1</v>
      </c>
      <c r="AP1460">
        <v>6</v>
      </c>
      <c r="AQ1460">
        <v>0</v>
      </c>
      <c r="AR1460">
        <v>0</v>
      </c>
      <c r="AS1460">
        <v>0</v>
      </c>
      <c r="AT1460" t="s">
        <v>88</v>
      </c>
      <c r="AU1460" t="s">
        <v>88</v>
      </c>
      <c r="AV1460" t="s">
        <v>88</v>
      </c>
      <c r="AW1460" t="s">
        <v>88</v>
      </c>
      <c r="AX1460" t="s">
        <v>88</v>
      </c>
      <c r="AY1460" t="s">
        <v>88</v>
      </c>
      <c r="AZ1460" t="s">
        <v>88</v>
      </c>
      <c r="BA1460" t="s">
        <v>88</v>
      </c>
      <c r="BB1460" t="s">
        <v>88</v>
      </c>
      <c r="BC1460" t="s">
        <v>88</v>
      </c>
      <c r="BD1460" t="s">
        <v>88</v>
      </c>
      <c r="BE1460" t="s">
        <v>88</v>
      </c>
    </row>
    <row r="1461" spans="1:57">
      <c r="A1461" t="s">
        <v>3104</v>
      </c>
      <c r="B1461" t="s">
        <v>80</v>
      </c>
      <c r="C1461" t="s">
        <v>3105</v>
      </c>
      <c r="D1461" t="s">
        <v>82</v>
      </c>
      <c r="E1461" s="2" t="str">
        <f>HYPERLINK("capsilon://?command=openfolder&amp;siteaddress=FAM.docvelocity-na8.net&amp;folderid=FX6EED063C-6B36-231B-0798-DD4DC6F8D904","FX21116510")</f>
        <v>FX21116510</v>
      </c>
      <c r="F1461" t="s">
        <v>19</v>
      </c>
      <c r="G1461" t="s">
        <v>19</v>
      </c>
      <c r="H1461" t="s">
        <v>83</v>
      </c>
      <c r="I1461" t="s">
        <v>3106</v>
      </c>
      <c r="J1461">
        <v>28</v>
      </c>
      <c r="K1461" t="s">
        <v>85</v>
      </c>
      <c r="L1461" t="s">
        <v>86</v>
      </c>
      <c r="M1461" t="s">
        <v>87</v>
      </c>
      <c r="N1461">
        <v>2</v>
      </c>
      <c r="O1461" s="1">
        <v>44515.694386574076</v>
      </c>
      <c r="P1461" s="1">
        <v>44516.408541666664</v>
      </c>
      <c r="Q1461">
        <v>61516</v>
      </c>
      <c r="R1461">
        <v>187</v>
      </c>
      <c r="S1461" t="b">
        <v>0</v>
      </c>
      <c r="T1461" t="s">
        <v>88</v>
      </c>
      <c r="U1461" t="b">
        <v>0</v>
      </c>
      <c r="V1461" t="s">
        <v>131</v>
      </c>
      <c r="W1461" s="1">
        <v>44515.743622685186</v>
      </c>
      <c r="X1461">
        <v>78</v>
      </c>
      <c r="Y1461">
        <v>21</v>
      </c>
      <c r="Z1461">
        <v>0</v>
      </c>
      <c r="AA1461">
        <v>21</v>
      </c>
      <c r="AB1461">
        <v>0</v>
      </c>
      <c r="AC1461">
        <v>0</v>
      </c>
      <c r="AD1461">
        <v>7</v>
      </c>
      <c r="AE1461">
        <v>0</v>
      </c>
      <c r="AF1461">
        <v>0</v>
      </c>
      <c r="AG1461">
        <v>0</v>
      </c>
      <c r="AH1461" t="s">
        <v>118</v>
      </c>
      <c r="AI1461" s="1">
        <v>44516.408541666664</v>
      </c>
      <c r="AJ1461">
        <v>103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7</v>
      </c>
      <c r="AQ1461">
        <v>0</v>
      </c>
      <c r="AR1461">
        <v>0</v>
      </c>
      <c r="AS1461">
        <v>0</v>
      </c>
      <c r="AT1461" t="s">
        <v>88</v>
      </c>
      <c r="AU1461" t="s">
        <v>88</v>
      </c>
      <c r="AV1461" t="s">
        <v>88</v>
      </c>
      <c r="AW1461" t="s">
        <v>88</v>
      </c>
      <c r="AX1461" t="s">
        <v>88</v>
      </c>
      <c r="AY1461" t="s">
        <v>88</v>
      </c>
      <c r="AZ1461" t="s">
        <v>88</v>
      </c>
      <c r="BA1461" t="s">
        <v>88</v>
      </c>
      <c r="BB1461" t="s">
        <v>88</v>
      </c>
      <c r="BC1461" t="s">
        <v>88</v>
      </c>
      <c r="BD1461" t="s">
        <v>88</v>
      </c>
      <c r="BE1461" t="s">
        <v>88</v>
      </c>
    </row>
    <row r="1462" spans="1:57">
      <c r="A1462" t="s">
        <v>3107</v>
      </c>
      <c r="B1462" t="s">
        <v>80</v>
      </c>
      <c r="C1462" t="s">
        <v>3105</v>
      </c>
      <c r="D1462" t="s">
        <v>82</v>
      </c>
      <c r="E1462" s="2" t="str">
        <f>HYPERLINK("capsilon://?command=openfolder&amp;siteaddress=FAM.docvelocity-na8.net&amp;folderid=FX6EED063C-6B36-231B-0798-DD4DC6F8D904","FX21116510")</f>
        <v>FX21116510</v>
      </c>
      <c r="F1462" t="s">
        <v>19</v>
      </c>
      <c r="G1462" t="s">
        <v>19</v>
      </c>
      <c r="H1462" t="s">
        <v>83</v>
      </c>
      <c r="I1462" t="s">
        <v>3108</v>
      </c>
      <c r="J1462">
        <v>28</v>
      </c>
      <c r="K1462" t="s">
        <v>85</v>
      </c>
      <c r="L1462" t="s">
        <v>86</v>
      </c>
      <c r="M1462" t="s">
        <v>87</v>
      </c>
      <c r="N1462">
        <v>2</v>
      </c>
      <c r="O1462" s="1">
        <v>44515.694409722222</v>
      </c>
      <c r="P1462" s="1">
        <v>44516.410844907405</v>
      </c>
      <c r="Q1462">
        <v>61582</v>
      </c>
      <c r="R1462">
        <v>318</v>
      </c>
      <c r="S1462" t="b">
        <v>0</v>
      </c>
      <c r="T1462" t="s">
        <v>88</v>
      </c>
      <c r="U1462" t="b">
        <v>0</v>
      </c>
      <c r="V1462" t="s">
        <v>218</v>
      </c>
      <c r="W1462" s="1">
        <v>44515.744421296295</v>
      </c>
      <c r="X1462">
        <v>102</v>
      </c>
      <c r="Y1462">
        <v>21</v>
      </c>
      <c r="Z1462">
        <v>0</v>
      </c>
      <c r="AA1462">
        <v>21</v>
      </c>
      <c r="AB1462">
        <v>0</v>
      </c>
      <c r="AC1462">
        <v>0</v>
      </c>
      <c r="AD1462">
        <v>7</v>
      </c>
      <c r="AE1462">
        <v>0</v>
      </c>
      <c r="AF1462">
        <v>0</v>
      </c>
      <c r="AG1462">
        <v>0</v>
      </c>
      <c r="AH1462" t="s">
        <v>90</v>
      </c>
      <c r="AI1462" s="1">
        <v>44516.410844907405</v>
      </c>
      <c r="AJ1462">
        <v>208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7</v>
      </c>
      <c r="AQ1462">
        <v>0</v>
      </c>
      <c r="AR1462">
        <v>0</v>
      </c>
      <c r="AS1462">
        <v>0</v>
      </c>
      <c r="AT1462" t="s">
        <v>88</v>
      </c>
      <c r="AU1462" t="s">
        <v>88</v>
      </c>
      <c r="AV1462" t="s">
        <v>88</v>
      </c>
      <c r="AW1462" t="s">
        <v>88</v>
      </c>
      <c r="AX1462" t="s">
        <v>88</v>
      </c>
      <c r="AY1462" t="s">
        <v>88</v>
      </c>
      <c r="AZ1462" t="s">
        <v>88</v>
      </c>
      <c r="BA1462" t="s">
        <v>88</v>
      </c>
      <c r="BB1462" t="s">
        <v>88</v>
      </c>
      <c r="BC1462" t="s">
        <v>88</v>
      </c>
      <c r="BD1462" t="s">
        <v>88</v>
      </c>
      <c r="BE1462" t="s">
        <v>88</v>
      </c>
    </row>
    <row r="1463" spans="1:57">
      <c r="A1463" t="s">
        <v>3109</v>
      </c>
      <c r="B1463" t="s">
        <v>80</v>
      </c>
      <c r="C1463" t="s">
        <v>3030</v>
      </c>
      <c r="D1463" t="s">
        <v>82</v>
      </c>
      <c r="E1463" s="2" t="str">
        <f>HYPERLINK("capsilon://?command=openfolder&amp;siteaddress=FAM.docvelocity-na8.net&amp;folderid=FXA7A859A8-4970-9E36-252F-0E88B252181D","FX21116058")</f>
        <v>FX21116058</v>
      </c>
      <c r="F1463" t="s">
        <v>19</v>
      </c>
      <c r="G1463" t="s">
        <v>19</v>
      </c>
      <c r="H1463" t="s">
        <v>83</v>
      </c>
      <c r="I1463" t="s">
        <v>3033</v>
      </c>
      <c r="J1463">
        <v>112</v>
      </c>
      <c r="K1463" t="s">
        <v>85</v>
      </c>
      <c r="L1463" t="s">
        <v>86</v>
      </c>
      <c r="M1463" t="s">
        <v>87</v>
      </c>
      <c r="N1463">
        <v>2</v>
      </c>
      <c r="O1463" s="1">
        <v>44515.694467592592</v>
      </c>
      <c r="P1463" s="1">
        <v>44516.265625</v>
      </c>
      <c r="Q1463">
        <v>48367</v>
      </c>
      <c r="R1463">
        <v>981</v>
      </c>
      <c r="S1463" t="b">
        <v>0</v>
      </c>
      <c r="T1463" t="s">
        <v>88</v>
      </c>
      <c r="U1463" t="b">
        <v>1</v>
      </c>
      <c r="V1463" t="s">
        <v>1625</v>
      </c>
      <c r="W1463" s="1">
        <v>44515.716747685183</v>
      </c>
      <c r="X1463">
        <v>352</v>
      </c>
      <c r="Y1463">
        <v>84</v>
      </c>
      <c r="Z1463">
        <v>0</v>
      </c>
      <c r="AA1463">
        <v>84</v>
      </c>
      <c r="AB1463">
        <v>0</v>
      </c>
      <c r="AC1463">
        <v>5</v>
      </c>
      <c r="AD1463">
        <v>28</v>
      </c>
      <c r="AE1463">
        <v>0</v>
      </c>
      <c r="AF1463">
        <v>0</v>
      </c>
      <c r="AG1463">
        <v>0</v>
      </c>
      <c r="AH1463" t="s">
        <v>1043</v>
      </c>
      <c r="AI1463" s="1">
        <v>44516.265625</v>
      </c>
      <c r="AJ1463">
        <v>587</v>
      </c>
      <c r="AK1463">
        <v>2</v>
      </c>
      <c r="AL1463">
        <v>0</v>
      </c>
      <c r="AM1463">
        <v>2</v>
      </c>
      <c r="AN1463">
        <v>0</v>
      </c>
      <c r="AO1463">
        <v>1</v>
      </c>
      <c r="AP1463">
        <v>26</v>
      </c>
      <c r="AQ1463">
        <v>0</v>
      </c>
      <c r="AR1463">
        <v>0</v>
      </c>
      <c r="AS1463">
        <v>0</v>
      </c>
      <c r="AT1463" t="s">
        <v>88</v>
      </c>
      <c r="AU1463" t="s">
        <v>88</v>
      </c>
      <c r="AV1463" t="s">
        <v>88</v>
      </c>
      <c r="AW1463" t="s">
        <v>88</v>
      </c>
      <c r="AX1463" t="s">
        <v>88</v>
      </c>
      <c r="AY1463" t="s">
        <v>88</v>
      </c>
      <c r="AZ1463" t="s">
        <v>88</v>
      </c>
      <c r="BA1463" t="s">
        <v>88</v>
      </c>
      <c r="BB1463" t="s">
        <v>88</v>
      </c>
      <c r="BC1463" t="s">
        <v>88</v>
      </c>
      <c r="BD1463" t="s">
        <v>88</v>
      </c>
      <c r="BE1463" t="s">
        <v>88</v>
      </c>
    </row>
    <row r="1464" spans="1:57">
      <c r="A1464" t="s">
        <v>3110</v>
      </c>
      <c r="B1464" t="s">
        <v>80</v>
      </c>
      <c r="C1464" t="s">
        <v>3105</v>
      </c>
      <c r="D1464" t="s">
        <v>82</v>
      </c>
      <c r="E1464" s="2" t="str">
        <f>HYPERLINK("capsilon://?command=openfolder&amp;siteaddress=FAM.docvelocity-na8.net&amp;folderid=FX6EED063C-6B36-231B-0798-DD4DC6F8D904","FX21116510")</f>
        <v>FX21116510</v>
      </c>
      <c r="F1464" t="s">
        <v>19</v>
      </c>
      <c r="G1464" t="s">
        <v>19</v>
      </c>
      <c r="H1464" t="s">
        <v>83</v>
      </c>
      <c r="I1464" t="s">
        <v>3111</v>
      </c>
      <c r="J1464">
        <v>64</v>
      </c>
      <c r="K1464" t="s">
        <v>85</v>
      </c>
      <c r="L1464" t="s">
        <v>86</v>
      </c>
      <c r="M1464" t="s">
        <v>87</v>
      </c>
      <c r="N1464">
        <v>2</v>
      </c>
      <c r="O1464" s="1">
        <v>44515.694525462961</v>
      </c>
      <c r="P1464" s="1">
        <v>44516.412974537037</v>
      </c>
      <c r="Q1464">
        <v>61380</v>
      </c>
      <c r="R1464">
        <v>694</v>
      </c>
      <c r="S1464" t="b">
        <v>0</v>
      </c>
      <c r="T1464" t="s">
        <v>88</v>
      </c>
      <c r="U1464" t="b">
        <v>0</v>
      </c>
      <c r="V1464" t="s">
        <v>131</v>
      </c>
      <c r="W1464" s="1">
        <v>44515.747002314813</v>
      </c>
      <c r="X1464">
        <v>291</v>
      </c>
      <c r="Y1464">
        <v>41</v>
      </c>
      <c r="Z1464">
        <v>0</v>
      </c>
      <c r="AA1464">
        <v>41</v>
      </c>
      <c r="AB1464">
        <v>0</v>
      </c>
      <c r="AC1464">
        <v>14</v>
      </c>
      <c r="AD1464">
        <v>23</v>
      </c>
      <c r="AE1464">
        <v>0</v>
      </c>
      <c r="AF1464">
        <v>0</v>
      </c>
      <c r="AG1464">
        <v>0</v>
      </c>
      <c r="AH1464" t="s">
        <v>106</v>
      </c>
      <c r="AI1464" s="1">
        <v>44516.412974537037</v>
      </c>
      <c r="AJ1464">
        <v>389</v>
      </c>
      <c r="AK1464">
        <v>1</v>
      </c>
      <c r="AL1464">
        <v>0</v>
      </c>
      <c r="AM1464">
        <v>1</v>
      </c>
      <c r="AN1464">
        <v>0</v>
      </c>
      <c r="AO1464">
        <v>1</v>
      </c>
      <c r="AP1464">
        <v>22</v>
      </c>
      <c r="AQ1464">
        <v>0</v>
      </c>
      <c r="AR1464">
        <v>0</v>
      </c>
      <c r="AS1464">
        <v>0</v>
      </c>
      <c r="AT1464" t="s">
        <v>88</v>
      </c>
      <c r="AU1464" t="s">
        <v>88</v>
      </c>
      <c r="AV1464" t="s">
        <v>88</v>
      </c>
      <c r="AW1464" t="s">
        <v>88</v>
      </c>
      <c r="AX1464" t="s">
        <v>88</v>
      </c>
      <c r="AY1464" t="s">
        <v>88</v>
      </c>
      <c r="AZ1464" t="s">
        <v>88</v>
      </c>
      <c r="BA1464" t="s">
        <v>88</v>
      </c>
      <c r="BB1464" t="s">
        <v>88</v>
      </c>
      <c r="BC1464" t="s">
        <v>88</v>
      </c>
      <c r="BD1464" t="s">
        <v>88</v>
      </c>
      <c r="BE1464" t="s">
        <v>88</v>
      </c>
    </row>
    <row r="1465" spans="1:57">
      <c r="A1465" t="s">
        <v>3112</v>
      </c>
      <c r="B1465" t="s">
        <v>80</v>
      </c>
      <c r="C1465" t="s">
        <v>3105</v>
      </c>
      <c r="D1465" t="s">
        <v>82</v>
      </c>
      <c r="E1465" s="2" t="str">
        <f>HYPERLINK("capsilon://?command=openfolder&amp;siteaddress=FAM.docvelocity-na8.net&amp;folderid=FX6EED063C-6B36-231B-0798-DD4DC6F8D904","FX21116510")</f>
        <v>FX21116510</v>
      </c>
      <c r="F1465" t="s">
        <v>19</v>
      </c>
      <c r="G1465" t="s">
        <v>19</v>
      </c>
      <c r="H1465" t="s">
        <v>83</v>
      </c>
      <c r="I1465" t="s">
        <v>3113</v>
      </c>
      <c r="J1465">
        <v>64</v>
      </c>
      <c r="K1465" t="s">
        <v>85</v>
      </c>
      <c r="L1465" t="s">
        <v>86</v>
      </c>
      <c r="M1465" t="s">
        <v>87</v>
      </c>
      <c r="N1465">
        <v>2</v>
      </c>
      <c r="O1465" s="1">
        <v>44515.694560185184</v>
      </c>
      <c r="P1465" s="1">
        <v>44516.410416666666</v>
      </c>
      <c r="Q1465">
        <v>61413</v>
      </c>
      <c r="R1465">
        <v>437</v>
      </c>
      <c r="S1465" t="b">
        <v>0</v>
      </c>
      <c r="T1465" t="s">
        <v>88</v>
      </c>
      <c r="U1465" t="b">
        <v>0</v>
      </c>
      <c r="V1465" t="s">
        <v>131</v>
      </c>
      <c r="W1465" s="1">
        <v>44515.749861111108</v>
      </c>
      <c r="X1465">
        <v>246</v>
      </c>
      <c r="Y1465">
        <v>41</v>
      </c>
      <c r="Z1465">
        <v>0</v>
      </c>
      <c r="AA1465">
        <v>41</v>
      </c>
      <c r="AB1465">
        <v>0</v>
      </c>
      <c r="AC1465">
        <v>14</v>
      </c>
      <c r="AD1465">
        <v>23</v>
      </c>
      <c r="AE1465">
        <v>0</v>
      </c>
      <c r="AF1465">
        <v>0</v>
      </c>
      <c r="AG1465">
        <v>0</v>
      </c>
      <c r="AH1465" t="s">
        <v>118</v>
      </c>
      <c r="AI1465" s="1">
        <v>44516.410416666666</v>
      </c>
      <c r="AJ1465">
        <v>161</v>
      </c>
      <c r="AK1465">
        <v>0</v>
      </c>
      <c r="AL1465">
        <v>0</v>
      </c>
      <c r="AM1465">
        <v>0</v>
      </c>
      <c r="AN1465">
        <v>5</v>
      </c>
      <c r="AO1465">
        <v>0</v>
      </c>
      <c r="AP1465">
        <v>23</v>
      </c>
      <c r="AQ1465">
        <v>0</v>
      </c>
      <c r="AR1465">
        <v>0</v>
      </c>
      <c r="AS1465">
        <v>0</v>
      </c>
      <c r="AT1465" t="s">
        <v>88</v>
      </c>
      <c r="AU1465" t="s">
        <v>88</v>
      </c>
      <c r="AV1465" t="s">
        <v>88</v>
      </c>
      <c r="AW1465" t="s">
        <v>88</v>
      </c>
      <c r="AX1465" t="s">
        <v>88</v>
      </c>
      <c r="AY1465" t="s">
        <v>88</v>
      </c>
      <c r="AZ1465" t="s">
        <v>88</v>
      </c>
      <c r="BA1465" t="s">
        <v>88</v>
      </c>
      <c r="BB1465" t="s">
        <v>88</v>
      </c>
      <c r="BC1465" t="s">
        <v>88</v>
      </c>
      <c r="BD1465" t="s">
        <v>88</v>
      </c>
      <c r="BE1465" t="s">
        <v>88</v>
      </c>
    </row>
    <row r="1466" spans="1:57">
      <c r="A1466" t="s">
        <v>3114</v>
      </c>
      <c r="B1466" t="s">
        <v>80</v>
      </c>
      <c r="C1466" t="s">
        <v>3047</v>
      </c>
      <c r="D1466" t="s">
        <v>82</v>
      </c>
      <c r="E1466" s="2" t="str">
        <f>HYPERLINK("capsilon://?command=openfolder&amp;siteaddress=FAM.docvelocity-na8.net&amp;folderid=FX695FCAD3-486F-2678-5A99-B9218083D428","FX21116871")</f>
        <v>FX21116871</v>
      </c>
      <c r="F1466" t="s">
        <v>19</v>
      </c>
      <c r="G1466" t="s">
        <v>19</v>
      </c>
      <c r="H1466" t="s">
        <v>83</v>
      </c>
      <c r="I1466" t="s">
        <v>3048</v>
      </c>
      <c r="J1466">
        <v>244</v>
      </c>
      <c r="K1466" t="s">
        <v>85</v>
      </c>
      <c r="L1466" t="s">
        <v>86</v>
      </c>
      <c r="M1466" t="s">
        <v>87</v>
      </c>
      <c r="N1466">
        <v>2</v>
      </c>
      <c r="O1466" s="1">
        <v>44515.695590277777</v>
      </c>
      <c r="P1466" s="1">
        <v>44516.280462962961</v>
      </c>
      <c r="Q1466">
        <v>48548</v>
      </c>
      <c r="R1466">
        <v>1985</v>
      </c>
      <c r="S1466" t="b">
        <v>0</v>
      </c>
      <c r="T1466" t="s">
        <v>88</v>
      </c>
      <c r="U1466" t="b">
        <v>1</v>
      </c>
      <c r="V1466" t="s">
        <v>1625</v>
      </c>
      <c r="W1466" s="1">
        <v>44515.72552083333</v>
      </c>
      <c r="X1466">
        <v>757</v>
      </c>
      <c r="Y1466">
        <v>210</v>
      </c>
      <c r="Z1466">
        <v>0</v>
      </c>
      <c r="AA1466">
        <v>210</v>
      </c>
      <c r="AB1466">
        <v>0</v>
      </c>
      <c r="AC1466">
        <v>14</v>
      </c>
      <c r="AD1466">
        <v>34</v>
      </c>
      <c r="AE1466">
        <v>0</v>
      </c>
      <c r="AF1466">
        <v>0</v>
      </c>
      <c r="AG1466">
        <v>0</v>
      </c>
      <c r="AH1466" t="s">
        <v>99</v>
      </c>
      <c r="AI1466" s="1">
        <v>44516.280462962961</v>
      </c>
      <c r="AJ1466">
        <v>1186</v>
      </c>
      <c r="AK1466">
        <v>5</v>
      </c>
      <c r="AL1466">
        <v>0</v>
      </c>
      <c r="AM1466">
        <v>5</v>
      </c>
      <c r="AN1466">
        <v>0</v>
      </c>
      <c r="AO1466">
        <v>6</v>
      </c>
      <c r="AP1466">
        <v>29</v>
      </c>
      <c r="AQ1466">
        <v>0</v>
      </c>
      <c r="AR1466">
        <v>0</v>
      </c>
      <c r="AS1466">
        <v>0</v>
      </c>
      <c r="AT1466" t="s">
        <v>88</v>
      </c>
      <c r="AU1466" t="s">
        <v>88</v>
      </c>
      <c r="AV1466" t="s">
        <v>88</v>
      </c>
      <c r="AW1466" t="s">
        <v>88</v>
      </c>
      <c r="AX1466" t="s">
        <v>88</v>
      </c>
      <c r="AY1466" t="s">
        <v>88</v>
      </c>
      <c r="AZ1466" t="s">
        <v>88</v>
      </c>
      <c r="BA1466" t="s">
        <v>88</v>
      </c>
      <c r="BB1466" t="s">
        <v>88</v>
      </c>
      <c r="BC1466" t="s">
        <v>88</v>
      </c>
      <c r="BD1466" t="s">
        <v>88</v>
      </c>
      <c r="BE1466" t="s">
        <v>88</v>
      </c>
    </row>
    <row r="1467" spans="1:57">
      <c r="A1467" t="s">
        <v>3115</v>
      </c>
      <c r="B1467" t="s">
        <v>80</v>
      </c>
      <c r="C1467" t="s">
        <v>3055</v>
      </c>
      <c r="D1467" t="s">
        <v>82</v>
      </c>
      <c r="E1467" s="2" t="str">
        <f>HYPERLINK("capsilon://?command=openfolder&amp;siteaddress=FAM.docvelocity-na8.net&amp;folderid=FX8DDD7B91-2617-9CFA-1434-33FDF12586F0","FX21117365")</f>
        <v>FX21117365</v>
      </c>
      <c r="F1467" t="s">
        <v>19</v>
      </c>
      <c r="G1467" t="s">
        <v>19</v>
      </c>
      <c r="H1467" t="s">
        <v>83</v>
      </c>
      <c r="I1467" t="s">
        <v>3056</v>
      </c>
      <c r="J1467">
        <v>191</v>
      </c>
      <c r="K1467" t="s">
        <v>85</v>
      </c>
      <c r="L1467" t="s">
        <v>86</v>
      </c>
      <c r="M1467" t="s">
        <v>87</v>
      </c>
      <c r="N1467">
        <v>2</v>
      </c>
      <c r="O1467" s="1">
        <v>44515.700312499997</v>
      </c>
      <c r="P1467" s="1">
        <v>44516.295266203706</v>
      </c>
      <c r="Q1467">
        <v>49095</v>
      </c>
      <c r="R1467">
        <v>2309</v>
      </c>
      <c r="S1467" t="b">
        <v>0</v>
      </c>
      <c r="T1467" t="s">
        <v>88</v>
      </c>
      <c r="U1467" t="b">
        <v>1</v>
      </c>
      <c r="V1467" t="s">
        <v>186</v>
      </c>
      <c r="W1467" s="1">
        <v>44515.735868055555</v>
      </c>
      <c r="X1467">
        <v>1005</v>
      </c>
      <c r="Y1467">
        <v>244</v>
      </c>
      <c r="Z1467">
        <v>0</v>
      </c>
      <c r="AA1467">
        <v>244</v>
      </c>
      <c r="AB1467">
        <v>0</v>
      </c>
      <c r="AC1467">
        <v>68</v>
      </c>
      <c r="AD1467">
        <v>-53</v>
      </c>
      <c r="AE1467">
        <v>0</v>
      </c>
      <c r="AF1467">
        <v>0</v>
      </c>
      <c r="AG1467">
        <v>0</v>
      </c>
      <c r="AH1467" t="s">
        <v>99</v>
      </c>
      <c r="AI1467" s="1">
        <v>44516.295266203706</v>
      </c>
      <c r="AJ1467">
        <v>1278</v>
      </c>
      <c r="AK1467">
        <v>0</v>
      </c>
      <c r="AL1467">
        <v>0</v>
      </c>
      <c r="AM1467">
        <v>0</v>
      </c>
      <c r="AN1467">
        <v>0</v>
      </c>
      <c r="AO1467">
        <v>2</v>
      </c>
      <c r="AP1467">
        <v>-53</v>
      </c>
      <c r="AQ1467">
        <v>0</v>
      </c>
      <c r="AR1467">
        <v>0</v>
      </c>
      <c r="AS1467">
        <v>0</v>
      </c>
      <c r="AT1467" t="s">
        <v>88</v>
      </c>
      <c r="AU1467" t="s">
        <v>88</v>
      </c>
      <c r="AV1467" t="s">
        <v>88</v>
      </c>
      <c r="AW1467" t="s">
        <v>88</v>
      </c>
      <c r="AX1467" t="s">
        <v>88</v>
      </c>
      <c r="AY1467" t="s">
        <v>88</v>
      </c>
      <c r="AZ1467" t="s">
        <v>88</v>
      </c>
      <c r="BA1467" t="s">
        <v>88</v>
      </c>
      <c r="BB1467" t="s">
        <v>88</v>
      </c>
      <c r="BC1467" t="s">
        <v>88</v>
      </c>
      <c r="BD1467" t="s">
        <v>88</v>
      </c>
      <c r="BE1467" t="s">
        <v>88</v>
      </c>
    </row>
    <row r="1468" spans="1:57">
      <c r="A1468" t="s">
        <v>3116</v>
      </c>
      <c r="B1468" t="s">
        <v>80</v>
      </c>
      <c r="C1468" t="s">
        <v>2789</v>
      </c>
      <c r="D1468" t="s">
        <v>82</v>
      </c>
      <c r="E1468" s="2" t="str">
        <f>HYPERLINK("capsilon://?command=openfolder&amp;siteaddress=FAM.docvelocity-na8.net&amp;folderid=FX76F2CC31-8F69-E461-A4BE-F00D5DC13B3D","FX21115732")</f>
        <v>FX21115732</v>
      </c>
      <c r="F1468" t="s">
        <v>19</v>
      </c>
      <c r="G1468" t="s">
        <v>19</v>
      </c>
      <c r="H1468" t="s">
        <v>83</v>
      </c>
      <c r="I1468" t="s">
        <v>3066</v>
      </c>
      <c r="J1468">
        <v>56</v>
      </c>
      <c r="K1468" t="s">
        <v>85</v>
      </c>
      <c r="L1468" t="s">
        <v>86</v>
      </c>
      <c r="M1468" t="s">
        <v>87</v>
      </c>
      <c r="N1468">
        <v>2</v>
      </c>
      <c r="O1468" s="1">
        <v>44515.701979166668</v>
      </c>
      <c r="P1468" s="1">
        <v>44516.285428240742</v>
      </c>
      <c r="Q1468">
        <v>49806</v>
      </c>
      <c r="R1468">
        <v>604</v>
      </c>
      <c r="S1468" t="b">
        <v>0</v>
      </c>
      <c r="T1468" t="s">
        <v>88</v>
      </c>
      <c r="U1468" t="b">
        <v>1</v>
      </c>
      <c r="V1468" t="s">
        <v>186</v>
      </c>
      <c r="W1468" s="1">
        <v>44515.724224537036</v>
      </c>
      <c r="X1468">
        <v>380</v>
      </c>
      <c r="Y1468">
        <v>42</v>
      </c>
      <c r="Z1468">
        <v>0</v>
      </c>
      <c r="AA1468">
        <v>42</v>
      </c>
      <c r="AB1468">
        <v>0</v>
      </c>
      <c r="AC1468">
        <v>21</v>
      </c>
      <c r="AD1468">
        <v>14</v>
      </c>
      <c r="AE1468">
        <v>0</v>
      </c>
      <c r="AF1468">
        <v>0</v>
      </c>
      <c r="AG1468">
        <v>0</v>
      </c>
      <c r="AH1468" t="s">
        <v>1043</v>
      </c>
      <c r="AI1468" s="1">
        <v>44516.285428240742</v>
      </c>
      <c r="AJ1468">
        <v>187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14</v>
      </c>
      <c r="AQ1468">
        <v>0</v>
      </c>
      <c r="AR1468">
        <v>0</v>
      </c>
      <c r="AS1468">
        <v>0</v>
      </c>
      <c r="AT1468" t="s">
        <v>88</v>
      </c>
      <c r="AU1468" t="s">
        <v>88</v>
      </c>
      <c r="AV1468" t="s">
        <v>88</v>
      </c>
      <c r="AW1468" t="s">
        <v>88</v>
      </c>
      <c r="AX1468" t="s">
        <v>88</v>
      </c>
      <c r="AY1468" t="s">
        <v>88</v>
      </c>
      <c r="AZ1468" t="s">
        <v>88</v>
      </c>
      <c r="BA1468" t="s">
        <v>88</v>
      </c>
      <c r="BB1468" t="s">
        <v>88</v>
      </c>
      <c r="BC1468" t="s">
        <v>88</v>
      </c>
      <c r="BD1468" t="s">
        <v>88</v>
      </c>
      <c r="BE1468" t="s">
        <v>88</v>
      </c>
    </row>
    <row r="1469" spans="1:57">
      <c r="A1469" t="s">
        <v>3117</v>
      </c>
      <c r="B1469" t="s">
        <v>80</v>
      </c>
      <c r="C1469" t="s">
        <v>3082</v>
      </c>
      <c r="D1469" t="s">
        <v>82</v>
      </c>
      <c r="E1469" s="2" t="str">
        <f>HYPERLINK("capsilon://?command=openfolder&amp;siteaddress=FAM.docvelocity-na8.net&amp;folderid=FX44228B3B-D82E-E830-74EE-FDB5F9B98246","FX21116736")</f>
        <v>FX21116736</v>
      </c>
      <c r="F1469" t="s">
        <v>19</v>
      </c>
      <c r="G1469" t="s">
        <v>19</v>
      </c>
      <c r="H1469" t="s">
        <v>83</v>
      </c>
      <c r="I1469" t="s">
        <v>3083</v>
      </c>
      <c r="J1469">
        <v>276</v>
      </c>
      <c r="K1469" t="s">
        <v>85</v>
      </c>
      <c r="L1469" t="s">
        <v>86</v>
      </c>
      <c r="M1469" t="s">
        <v>87</v>
      </c>
      <c r="N1469">
        <v>2</v>
      </c>
      <c r="O1469" s="1">
        <v>44515.704687500001</v>
      </c>
      <c r="P1469" s="1">
        <v>44516.296736111108</v>
      </c>
      <c r="Q1469">
        <v>49380</v>
      </c>
      <c r="R1469">
        <v>1773</v>
      </c>
      <c r="S1469" t="b">
        <v>0</v>
      </c>
      <c r="T1469" t="s">
        <v>88</v>
      </c>
      <c r="U1469" t="b">
        <v>1</v>
      </c>
      <c r="V1469" t="s">
        <v>1625</v>
      </c>
      <c r="W1469" s="1">
        <v>44515.7346875</v>
      </c>
      <c r="X1469">
        <v>791</v>
      </c>
      <c r="Y1469">
        <v>230</v>
      </c>
      <c r="Z1469">
        <v>0</v>
      </c>
      <c r="AA1469">
        <v>230</v>
      </c>
      <c r="AB1469">
        <v>0</v>
      </c>
      <c r="AC1469">
        <v>32</v>
      </c>
      <c r="AD1469">
        <v>46</v>
      </c>
      <c r="AE1469">
        <v>0</v>
      </c>
      <c r="AF1469">
        <v>0</v>
      </c>
      <c r="AG1469">
        <v>0</v>
      </c>
      <c r="AH1469" t="s">
        <v>1043</v>
      </c>
      <c r="AI1469" s="1">
        <v>44516.296736111108</v>
      </c>
      <c r="AJ1469">
        <v>977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46</v>
      </c>
      <c r="AQ1469">
        <v>0</v>
      </c>
      <c r="AR1469">
        <v>0</v>
      </c>
      <c r="AS1469">
        <v>0</v>
      </c>
      <c r="AT1469" t="s">
        <v>88</v>
      </c>
      <c r="AU1469" t="s">
        <v>88</v>
      </c>
      <c r="AV1469" t="s">
        <v>88</v>
      </c>
      <c r="AW1469" t="s">
        <v>88</v>
      </c>
      <c r="AX1469" t="s">
        <v>88</v>
      </c>
      <c r="AY1469" t="s">
        <v>88</v>
      </c>
      <c r="AZ1469" t="s">
        <v>88</v>
      </c>
      <c r="BA1469" t="s">
        <v>88</v>
      </c>
      <c r="BB1469" t="s">
        <v>88</v>
      </c>
      <c r="BC1469" t="s">
        <v>88</v>
      </c>
      <c r="BD1469" t="s">
        <v>88</v>
      </c>
      <c r="BE1469" t="s">
        <v>88</v>
      </c>
    </row>
    <row r="1470" spans="1:57">
      <c r="A1470" t="s">
        <v>3118</v>
      </c>
      <c r="B1470" t="s">
        <v>80</v>
      </c>
      <c r="C1470" t="s">
        <v>3119</v>
      </c>
      <c r="D1470" t="s">
        <v>82</v>
      </c>
      <c r="E1470" s="2" t="str">
        <f>HYPERLINK("capsilon://?command=openfolder&amp;siteaddress=FAM.docvelocity-na8.net&amp;folderid=FXE9A8B487-D1A0-6ACB-4005-B64EDCDC71B7","FX21117441")</f>
        <v>FX21117441</v>
      </c>
      <c r="F1470" t="s">
        <v>19</v>
      </c>
      <c r="G1470" t="s">
        <v>19</v>
      </c>
      <c r="H1470" t="s">
        <v>83</v>
      </c>
      <c r="I1470" t="s">
        <v>3120</v>
      </c>
      <c r="J1470">
        <v>174</v>
      </c>
      <c r="K1470" t="s">
        <v>85</v>
      </c>
      <c r="L1470" t="s">
        <v>86</v>
      </c>
      <c r="M1470" t="s">
        <v>87</v>
      </c>
      <c r="N1470">
        <v>1</v>
      </c>
      <c r="O1470" s="1">
        <v>44515.707546296297</v>
      </c>
      <c r="P1470" s="1">
        <v>44515.779618055552</v>
      </c>
      <c r="Q1470">
        <v>5680</v>
      </c>
      <c r="R1470">
        <v>547</v>
      </c>
      <c r="S1470" t="b">
        <v>0</v>
      </c>
      <c r="T1470" t="s">
        <v>88</v>
      </c>
      <c r="U1470" t="b">
        <v>0</v>
      </c>
      <c r="V1470" t="s">
        <v>94</v>
      </c>
      <c r="W1470" s="1">
        <v>44515.779618055552</v>
      </c>
      <c r="X1470">
        <v>206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174</v>
      </c>
      <c r="AE1470">
        <v>150</v>
      </c>
      <c r="AF1470">
        <v>0</v>
      </c>
      <c r="AG1470">
        <v>6</v>
      </c>
      <c r="AH1470" t="s">
        <v>88</v>
      </c>
      <c r="AI1470" t="s">
        <v>88</v>
      </c>
      <c r="AJ1470" t="s">
        <v>88</v>
      </c>
      <c r="AK1470" t="s">
        <v>88</v>
      </c>
      <c r="AL1470" t="s">
        <v>88</v>
      </c>
      <c r="AM1470" t="s">
        <v>88</v>
      </c>
      <c r="AN1470" t="s">
        <v>88</v>
      </c>
      <c r="AO1470" t="s">
        <v>88</v>
      </c>
      <c r="AP1470" t="s">
        <v>88</v>
      </c>
      <c r="AQ1470" t="s">
        <v>88</v>
      </c>
      <c r="AR1470" t="s">
        <v>88</v>
      </c>
      <c r="AS1470" t="s">
        <v>88</v>
      </c>
      <c r="AT1470" t="s">
        <v>88</v>
      </c>
      <c r="AU1470" t="s">
        <v>88</v>
      </c>
      <c r="AV1470" t="s">
        <v>88</v>
      </c>
      <c r="AW1470" t="s">
        <v>88</v>
      </c>
      <c r="AX1470" t="s">
        <v>88</v>
      </c>
      <c r="AY1470" t="s">
        <v>88</v>
      </c>
      <c r="AZ1470" t="s">
        <v>88</v>
      </c>
      <c r="BA1470" t="s">
        <v>88</v>
      </c>
      <c r="BB1470" t="s">
        <v>88</v>
      </c>
      <c r="BC1470" t="s">
        <v>88</v>
      </c>
      <c r="BD1470" t="s">
        <v>88</v>
      </c>
      <c r="BE1470" t="s">
        <v>88</v>
      </c>
    </row>
    <row r="1471" spans="1:57">
      <c r="A1471" t="s">
        <v>3121</v>
      </c>
      <c r="B1471" t="s">
        <v>80</v>
      </c>
      <c r="C1471" t="s">
        <v>3087</v>
      </c>
      <c r="D1471" t="s">
        <v>82</v>
      </c>
      <c r="E1471" s="2" t="str">
        <f>HYPERLINK("capsilon://?command=openfolder&amp;siteaddress=FAM.docvelocity-na8.net&amp;folderid=FX82507145-4BFC-1566-9D07-78330C630C03","FX21116661")</f>
        <v>FX21116661</v>
      </c>
      <c r="F1471" t="s">
        <v>19</v>
      </c>
      <c r="G1471" t="s">
        <v>19</v>
      </c>
      <c r="H1471" t="s">
        <v>83</v>
      </c>
      <c r="I1471" t="s">
        <v>3088</v>
      </c>
      <c r="J1471">
        <v>284</v>
      </c>
      <c r="K1471" t="s">
        <v>85</v>
      </c>
      <c r="L1471" t="s">
        <v>86</v>
      </c>
      <c r="M1471" t="s">
        <v>87</v>
      </c>
      <c r="N1471">
        <v>2</v>
      </c>
      <c r="O1471" s="1">
        <v>44515.708344907405</v>
      </c>
      <c r="P1471" s="1">
        <v>44516.315717592595</v>
      </c>
      <c r="Q1471">
        <v>50169</v>
      </c>
      <c r="R1471">
        <v>2308</v>
      </c>
      <c r="S1471" t="b">
        <v>0</v>
      </c>
      <c r="T1471" t="s">
        <v>88</v>
      </c>
      <c r="U1471" t="b">
        <v>1</v>
      </c>
      <c r="V1471" t="s">
        <v>1625</v>
      </c>
      <c r="W1471" s="1">
        <v>44515.740902777776</v>
      </c>
      <c r="X1471">
        <v>536</v>
      </c>
      <c r="Y1471">
        <v>119</v>
      </c>
      <c r="Z1471">
        <v>0</v>
      </c>
      <c r="AA1471">
        <v>119</v>
      </c>
      <c r="AB1471">
        <v>37</v>
      </c>
      <c r="AC1471">
        <v>29</v>
      </c>
      <c r="AD1471">
        <v>165</v>
      </c>
      <c r="AE1471">
        <v>0</v>
      </c>
      <c r="AF1471">
        <v>0</v>
      </c>
      <c r="AG1471">
        <v>0</v>
      </c>
      <c r="AH1471" t="s">
        <v>99</v>
      </c>
      <c r="AI1471" s="1">
        <v>44516.315717592595</v>
      </c>
      <c r="AJ1471">
        <v>488</v>
      </c>
      <c r="AK1471">
        <v>0</v>
      </c>
      <c r="AL1471">
        <v>0</v>
      </c>
      <c r="AM1471">
        <v>0</v>
      </c>
      <c r="AN1471">
        <v>67</v>
      </c>
      <c r="AO1471">
        <v>0</v>
      </c>
      <c r="AP1471">
        <v>165</v>
      </c>
      <c r="AQ1471">
        <v>0</v>
      </c>
      <c r="AR1471">
        <v>0</v>
      </c>
      <c r="AS1471">
        <v>0</v>
      </c>
      <c r="AT1471" t="s">
        <v>88</v>
      </c>
      <c r="AU1471" t="s">
        <v>88</v>
      </c>
      <c r="AV1471" t="s">
        <v>88</v>
      </c>
      <c r="AW1471" t="s">
        <v>88</v>
      </c>
      <c r="AX1471" t="s">
        <v>88</v>
      </c>
      <c r="AY1471" t="s">
        <v>88</v>
      </c>
      <c r="AZ1471" t="s">
        <v>88</v>
      </c>
      <c r="BA1471" t="s">
        <v>88</v>
      </c>
      <c r="BB1471" t="s">
        <v>88</v>
      </c>
      <c r="BC1471" t="s">
        <v>88</v>
      </c>
      <c r="BD1471" t="s">
        <v>88</v>
      </c>
      <c r="BE1471" t="s">
        <v>88</v>
      </c>
    </row>
    <row r="1472" spans="1:57">
      <c r="A1472" t="s">
        <v>3122</v>
      </c>
      <c r="B1472" t="s">
        <v>80</v>
      </c>
      <c r="C1472" t="s">
        <v>3090</v>
      </c>
      <c r="D1472" t="s">
        <v>82</v>
      </c>
      <c r="E1472" s="2" t="str">
        <f>HYPERLINK("capsilon://?command=openfolder&amp;siteaddress=FAM.docvelocity-na8.net&amp;folderid=FXCA7068DF-AECE-E21C-E70C-BA28DF5A98A3","FX21117040")</f>
        <v>FX21117040</v>
      </c>
      <c r="F1472" t="s">
        <v>19</v>
      </c>
      <c r="G1472" t="s">
        <v>19</v>
      </c>
      <c r="H1472" t="s">
        <v>83</v>
      </c>
      <c r="I1472" t="s">
        <v>3091</v>
      </c>
      <c r="J1472">
        <v>374</v>
      </c>
      <c r="K1472" t="s">
        <v>85</v>
      </c>
      <c r="L1472" t="s">
        <v>86</v>
      </c>
      <c r="M1472" t="s">
        <v>87</v>
      </c>
      <c r="N1472">
        <v>2</v>
      </c>
      <c r="O1472" s="1">
        <v>44515.709861111114</v>
      </c>
      <c r="P1472" s="1">
        <v>44516.31590277778</v>
      </c>
      <c r="Q1472">
        <v>48954</v>
      </c>
      <c r="R1472">
        <v>3408</v>
      </c>
      <c r="S1472" t="b">
        <v>0</v>
      </c>
      <c r="T1472" t="s">
        <v>88</v>
      </c>
      <c r="U1472" t="b">
        <v>1</v>
      </c>
      <c r="V1472" t="s">
        <v>1625</v>
      </c>
      <c r="W1472" s="1">
        <v>44515.76085648148</v>
      </c>
      <c r="X1472">
        <v>1723</v>
      </c>
      <c r="Y1472">
        <v>399</v>
      </c>
      <c r="Z1472">
        <v>0</v>
      </c>
      <c r="AA1472">
        <v>399</v>
      </c>
      <c r="AB1472">
        <v>0</v>
      </c>
      <c r="AC1472">
        <v>207</v>
      </c>
      <c r="AD1472">
        <v>-25</v>
      </c>
      <c r="AE1472">
        <v>0</v>
      </c>
      <c r="AF1472">
        <v>0</v>
      </c>
      <c r="AG1472">
        <v>0</v>
      </c>
      <c r="AH1472" t="s">
        <v>1043</v>
      </c>
      <c r="AI1472" s="1">
        <v>44516.31590277778</v>
      </c>
      <c r="AJ1472">
        <v>1655</v>
      </c>
      <c r="AK1472">
        <v>4</v>
      </c>
      <c r="AL1472">
        <v>0</v>
      </c>
      <c r="AM1472">
        <v>4</v>
      </c>
      <c r="AN1472">
        <v>0</v>
      </c>
      <c r="AO1472">
        <v>2</v>
      </c>
      <c r="AP1472">
        <v>-29</v>
      </c>
      <c r="AQ1472">
        <v>0</v>
      </c>
      <c r="AR1472">
        <v>0</v>
      </c>
      <c r="AS1472">
        <v>0</v>
      </c>
      <c r="AT1472" t="s">
        <v>88</v>
      </c>
      <c r="AU1472" t="s">
        <v>88</v>
      </c>
      <c r="AV1472" t="s">
        <v>88</v>
      </c>
      <c r="AW1472" t="s">
        <v>88</v>
      </c>
      <c r="AX1472" t="s">
        <v>88</v>
      </c>
      <c r="AY1472" t="s">
        <v>88</v>
      </c>
      <c r="AZ1472" t="s">
        <v>88</v>
      </c>
      <c r="BA1472" t="s">
        <v>88</v>
      </c>
      <c r="BB1472" t="s">
        <v>88</v>
      </c>
      <c r="BC1472" t="s">
        <v>88</v>
      </c>
      <c r="BD1472" t="s">
        <v>88</v>
      </c>
      <c r="BE1472" t="s">
        <v>88</v>
      </c>
    </row>
    <row r="1473" spans="1:57">
      <c r="A1473" t="s">
        <v>3123</v>
      </c>
      <c r="B1473" t="s">
        <v>80</v>
      </c>
      <c r="C1473" t="s">
        <v>2929</v>
      </c>
      <c r="D1473" t="s">
        <v>82</v>
      </c>
      <c r="E1473" s="2" t="str">
        <f>HYPERLINK("capsilon://?command=openfolder&amp;siteaddress=FAM.docvelocity-na8.net&amp;folderid=FXF2D2C7DD-D4EC-36C1-678E-A12ADC7125A9","FX211013520")</f>
        <v>FX211013520</v>
      </c>
      <c r="F1473" t="s">
        <v>19</v>
      </c>
      <c r="G1473" t="s">
        <v>19</v>
      </c>
      <c r="H1473" t="s">
        <v>83</v>
      </c>
      <c r="I1473" t="s">
        <v>2930</v>
      </c>
      <c r="J1473">
        <v>276</v>
      </c>
      <c r="K1473" t="s">
        <v>85</v>
      </c>
      <c r="L1473" t="s">
        <v>86</v>
      </c>
      <c r="M1473" t="s">
        <v>87</v>
      </c>
      <c r="N1473">
        <v>2</v>
      </c>
      <c r="O1473" s="1">
        <v>44502.273622685185</v>
      </c>
      <c r="P1473" s="1">
        <v>44502.322141203702</v>
      </c>
      <c r="Q1473">
        <v>2534</v>
      </c>
      <c r="R1473">
        <v>1658</v>
      </c>
      <c r="S1473" t="b">
        <v>0</v>
      </c>
      <c r="T1473" t="s">
        <v>88</v>
      </c>
      <c r="U1473" t="b">
        <v>1</v>
      </c>
      <c r="V1473" t="s">
        <v>190</v>
      </c>
      <c r="W1473" s="1">
        <v>44502.301736111112</v>
      </c>
      <c r="X1473">
        <v>470</v>
      </c>
      <c r="Y1473">
        <v>250</v>
      </c>
      <c r="Z1473">
        <v>0</v>
      </c>
      <c r="AA1473">
        <v>250</v>
      </c>
      <c r="AB1473">
        <v>0</v>
      </c>
      <c r="AC1473">
        <v>35</v>
      </c>
      <c r="AD1473">
        <v>26</v>
      </c>
      <c r="AE1473">
        <v>0</v>
      </c>
      <c r="AF1473">
        <v>0</v>
      </c>
      <c r="AG1473">
        <v>0</v>
      </c>
      <c r="AH1473" t="s">
        <v>99</v>
      </c>
      <c r="AI1473" s="1">
        <v>44502.322141203702</v>
      </c>
      <c r="AJ1473">
        <v>1176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26</v>
      </c>
      <c r="AQ1473">
        <v>0</v>
      </c>
      <c r="AR1473">
        <v>0</v>
      </c>
      <c r="AS1473">
        <v>0</v>
      </c>
      <c r="AT1473" t="s">
        <v>88</v>
      </c>
      <c r="AU1473" t="s">
        <v>88</v>
      </c>
      <c r="AV1473" t="s">
        <v>88</v>
      </c>
      <c r="AW1473" t="s">
        <v>88</v>
      </c>
      <c r="AX1473" t="s">
        <v>88</v>
      </c>
      <c r="AY1473" t="s">
        <v>88</v>
      </c>
      <c r="AZ1473" t="s">
        <v>88</v>
      </c>
      <c r="BA1473" t="s">
        <v>88</v>
      </c>
      <c r="BB1473" t="s">
        <v>88</v>
      </c>
      <c r="BC1473" t="s">
        <v>88</v>
      </c>
      <c r="BD1473" t="s">
        <v>88</v>
      </c>
      <c r="BE1473" t="s">
        <v>88</v>
      </c>
    </row>
    <row r="1474" spans="1:57">
      <c r="A1474" t="s">
        <v>3124</v>
      </c>
      <c r="B1474" t="s">
        <v>80</v>
      </c>
      <c r="C1474" t="s">
        <v>2935</v>
      </c>
      <c r="D1474" t="s">
        <v>82</v>
      </c>
      <c r="E1474" s="2" t="str">
        <f>HYPERLINK("capsilon://?command=openfolder&amp;siteaddress=FAM.docvelocity-na8.net&amp;folderid=FXA981D4DF-4768-B7CE-73F1-6E1BCDC451D0","FX2111413")</f>
        <v>FX2111413</v>
      </c>
      <c r="F1474" t="s">
        <v>19</v>
      </c>
      <c r="G1474" t="s">
        <v>19</v>
      </c>
      <c r="H1474" t="s">
        <v>83</v>
      </c>
      <c r="I1474" t="s">
        <v>2936</v>
      </c>
      <c r="J1474">
        <v>431</v>
      </c>
      <c r="K1474" t="s">
        <v>85</v>
      </c>
      <c r="L1474" t="s">
        <v>86</v>
      </c>
      <c r="M1474" t="s">
        <v>87</v>
      </c>
      <c r="N1474">
        <v>2</v>
      </c>
      <c r="O1474" s="1">
        <v>44502.283194444448</v>
      </c>
      <c r="P1474" s="1">
        <v>44502.356064814812</v>
      </c>
      <c r="Q1474">
        <v>2066</v>
      </c>
      <c r="R1474">
        <v>4230</v>
      </c>
      <c r="S1474" t="b">
        <v>0</v>
      </c>
      <c r="T1474" t="s">
        <v>88</v>
      </c>
      <c r="U1474" t="b">
        <v>1</v>
      </c>
      <c r="V1474" t="s">
        <v>153</v>
      </c>
      <c r="W1474" s="1">
        <v>44502.317349537036</v>
      </c>
      <c r="X1474">
        <v>1296</v>
      </c>
      <c r="Y1474">
        <v>358</v>
      </c>
      <c r="Z1474">
        <v>0</v>
      </c>
      <c r="AA1474">
        <v>358</v>
      </c>
      <c r="AB1474">
        <v>0</v>
      </c>
      <c r="AC1474">
        <v>219</v>
      </c>
      <c r="AD1474">
        <v>73</v>
      </c>
      <c r="AE1474">
        <v>0</v>
      </c>
      <c r="AF1474">
        <v>0</v>
      </c>
      <c r="AG1474">
        <v>0</v>
      </c>
      <c r="AH1474" t="s">
        <v>99</v>
      </c>
      <c r="AI1474" s="1">
        <v>44502.356064814812</v>
      </c>
      <c r="AJ1474">
        <v>2930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73</v>
      </c>
      <c r="AQ1474">
        <v>0</v>
      </c>
      <c r="AR1474">
        <v>0</v>
      </c>
      <c r="AS1474">
        <v>0</v>
      </c>
      <c r="AT1474" t="s">
        <v>88</v>
      </c>
      <c r="AU1474" t="s">
        <v>88</v>
      </c>
      <c r="AV1474" t="s">
        <v>88</v>
      </c>
      <c r="AW1474" t="s">
        <v>88</v>
      </c>
      <c r="AX1474" t="s">
        <v>88</v>
      </c>
      <c r="AY1474" t="s">
        <v>88</v>
      </c>
      <c r="AZ1474" t="s">
        <v>88</v>
      </c>
      <c r="BA1474" t="s">
        <v>88</v>
      </c>
      <c r="BB1474" t="s">
        <v>88</v>
      </c>
      <c r="BC1474" t="s">
        <v>88</v>
      </c>
      <c r="BD1474" t="s">
        <v>88</v>
      </c>
      <c r="BE1474" t="s">
        <v>88</v>
      </c>
    </row>
    <row r="1475" spans="1:57">
      <c r="A1475" t="s">
        <v>3125</v>
      </c>
      <c r="B1475" t="s">
        <v>80</v>
      </c>
      <c r="C1475" t="s">
        <v>3126</v>
      </c>
      <c r="D1475" t="s">
        <v>82</v>
      </c>
      <c r="E1475" s="2" t="str">
        <f>HYPERLINK("capsilon://?command=openfolder&amp;siteaddress=FAM.docvelocity-na8.net&amp;folderid=FX80F1DADE-96BC-CA43-338A-792BD1384B4A","FX21117242")</f>
        <v>FX21117242</v>
      </c>
      <c r="F1475" t="s">
        <v>19</v>
      </c>
      <c r="G1475" t="s">
        <v>19</v>
      </c>
      <c r="H1475" t="s">
        <v>83</v>
      </c>
      <c r="I1475" t="s">
        <v>3127</v>
      </c>
      <c r="J1475">
        <v>110</v>
      </c>
      <c r="K1475" t="s">
        <v>85</v>
      </c>
      <c r="L1475" t="s">
        <v>86</v>
      </c>
      <c r="M1475" t="s">
        <v>87</v>
      </c>
      <c r="N1475">
        <v>1</v>
      </c>
      <c r="O1475" s="1">
        <v>44515.722615740742</v>
      </c>
      <c r="P1475" s="1">
        <v>44515.780416666668</v>
      </c>
      <c r="Q1475">
        <v>4721</v>
      </c>
      <c r="R1475">
        <v>273</v>
      </c>
      <c r="S1475" t="b">
        <v>0</v>
      </c>
      <c r="T1475" t="s">
        <v>88</v>
      </c>
      <c r="U1475" t="b">
        <v>0</v>
      </c>
      <c r="V1475" t="s">
        <v>94</v>
      </c>
      <c r="W1475" s="1">
        <v>44515.780416666668</v>
      </c>
      <c r="X1475">
        <v>68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110</v>
      </c>
      <c r="AE1475">
        <v>98</v>
      </c>
      <c r="AF1475">
        <v>0</v>
      </c>
      <c r="AG1475">
        <v>3</v>
      </c>
      <c r="AH1475" t="s">
        <v>88</v>
      </c>
      <c r="AI1475" t="s">
        <v>88</v>
      </c>
      <c r="AJ1475" t="s">
        <v>88</v>
      </c>
      <c r="AK1475" t="s">
        <v>88</v>
      </c>
      <c r="AL1475" t="s">
        <v>88</v>
      </c>
      <c r="AM1475" t="s">
        <v>88</v>
      </c>
      <c r="AN1475" t="s">
        <v>88</v>
      </c>
      <c r="AO1475" t="s">
        <v>88</v>
      </c>
      <c r="AP1475" t="s">
        <v>88</v>
      </c>
      <c r="AQ1475" t="s">
        <v>88</v>
      </c>
      <c r="AR1475" t="s">
        <v>88</v>
      </c>
      <c r="AS1475" t="s">
        <v>88</v>
      </c>
      <c r="AT1475" t="s">
        <v>88</v>
      </c>
      <c r="AU1475" t="s">
        <v>88</v>
      </c>
      <c r="AV1475" t="s">
        <v>88</v>
      </c>
      <c r="AW1475" t="s">
        <v>88</v>
      </c>
      <c r="AX1475" t="s">
        <v>88</v>
      </c>
      <c r="AY1475" t="s">
        <v>88</v>
      </c>
      <c r="AZ1475" t="s">
        <v>88</v>
      </c>
      <c r="BA1475" t="s">
        <v>88</v>
      </c>
      <c r="BB1475" t="s">
        <v>88</v>
      </c>
      <c r="BC1475" t="s">
        <v>88</v>
      </c>
      <c r="BD1475" t="s">
        <v>88</v>
      </c>
      <c r="BE1475" t="s">
        <v>88</v>
      </c>
    </row>
    <row r="1476" spans="1:57">
      <c r="A1476" t="s">
        <v>3128</v>
      </c>
      <c r="B1476" t="s">
        <v>80</v>
      </c>
      <c r="C1476" t="s">
        <v>3129</v>
      </c>
      <c r="D1476" t="s">
        <v>82</v>
      </c>
      <c r="E1476" s="2" t="str">
        <f>HYPERLINK("capsilon://?command=openfolder&amp;siteaddress=FAM.docvelocity-na8.net&amp;folderid=FX8AFA02DB-1523-D344-5868-205A6D526677","FX21116528")</f>
        <v>FX21116528</v>
      </c>
      <c r="F1476" t="s">
        <v>19</v>
      </c>
      <c r="G1476" t="s">
        <v>19</v>
      </c>
      <c r="H1476" t="s">
        <v>83</v>
      </c>
      <c r="I1476" t="s">
        <v>3130</v>
      </c>
      <c r="J1476">
        <v>30</v>
      </c>
      <c r="K1476" t="s">
        <v>85</v>
      </c>
      <c r="L1476" t="s">
        <v>86</v>
      </c>
      <c r="M1476" t="s">
        <v>87</v>
      </c>
      <c r="N1476">
        <v>2</v>
      </c>
      <c r="O1476" s="1">
        <v>44515.734363425923</v>
      </c>
      <c r="P1476" s="1">
        <v>44516.410474537035</v>
      </c>
      <c r="Q1476">
        <v>58185</v>
      </c>
      <c r="R1476">
        <v>231</v>
      </c>
      <c r="S1476" t="b">
        <v>0</v>
      </c>
      <c r="T1476" t="s">
        <v>88</v>
      </c>
      <c r="U1476" t="b">
        <v>0</v>
      </c>
      <c r="V1476" t="s">
        <v>218</v>
      </c>
      <c r="W1476" s="1">
        <v>44515.745879629627</v>
      </c>
      <c r="X1476">
        <v>81</v>
      </c>
      <c r="Y1476">
        <v>9</v>
      </c>
      <c r="Z1476">
        <v>0</v>
      </c>
      <c r="AA1476">
        <v>9</v>
      </c>
      <c r="AB1476">
        <v>0</v>
      </c>
      <c r="AC1476">
        <v>3</v>
      </c>
      <c r="AD1476">
        <v>21</v>
      </c>
      <c r="AE1476">
        <v>0</v>
      </c>
      <c r="AF1476">
        <v>0</v>
      </c>
      <c r="AG1476">
        <v>0</v>
      </c>
      <c r="AH1476" t="s">
        <v>1043</v>
      </c>
      <c r="AI1476" s="1">
        <v>44516.410474537035</v>
      </c>
      <c r="AJ1476">
        <v>150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21</v>
      </c>
      <c r="AQ1476">
        <v>0</v>
      </c>
      <c r="AR1476">
        <v>0</v>
      </c>
      <c r="AS1476">
        <v>0</v>
      </c>
      <c r="AT1476" t="s">
        <v>88</v>
      </c>
      <c r="AU1476" t="s">
        <v>88</v>
      </c>
      <c r="AV1476" t="s">
        <v>88</v>
      </c>
      <c r="AW1476" t="s">
        <v>88</v>
      </c>
      <c r="AX1476" t="s">
        <v>88</v>
      </c>
      <c r="AY1476" t="s">
        <v>88</v>
      </c>
      <c r="AZ1476" t="s">
        <v>88</v>
      </c>
      <c r="BA1476" t="s">
        <v>88</v>
      </c>
      <c r="BB1476" t="s">
        <v>88</v>
      </c>
      <c r="BC1476" t="s">
        <v>88</v>
      </c>
      <c r="BD1476" t="s">
        <v>88</v>
      </c>
      <c r="BE1476" t="s">
        <v>88</v>
      </c>
    </row>
    <row r="1477" spans="1:57">
      <c r="A1477" t="s">
        <v>3131</v>
      </c>
      <c r="B1477" t="s">
        <v>80</v>
      </c>
      <c r="C1477" t="s">
        <v>3132</v>
      </c>
      <c r="D1477" t="s">
        <v>82</v>
      </c>
      <c r="E1477" s="2" t="str">
        <f>HYPERLINK("capsilon://?command=openfolder&amp;siteaddress=FAM.docvelocity-na8.net&amp;folderid=FX6B137F4B-7657-6D3A-9D86-14623AEBAB95","FX21116704")</f>
        <v>FX21116704</v>
      </c>
      <c r="F1477" t="s">
        <v>19</v>
      </c>
      <c r="G1477" t="s">
        <v>19</v>
      </c>
      <c r="H1477" t="s">
        <v>83</v>
      </c>
      <c r="I1477" t="s">
        <v>3133</v>
      </c>
      <c r="J1477">
        <v>30</v>
      </c>
      <c r="K1477" t="s">
        <v>85</v>
      </c>
      <c r="L1477" t="s">
        <v>86</v>
      </c>
      <c r="M1477" t="s">
        <v>87</v>
      </c>
      <c r="N1477">
        <v>2</v>
      </c>
      <c r="O1477" s="1">
        <v>44515.740844907406</v>
      </c>
      <c r="P1477" s="1">
        <v>44516.409629629627</v>
      </c>
      <c r="Q1477">
        <v>57625</v>
      </c>
      <c r="R1477">
        <v>158</v>
      </c>
      <c r="S1477" t="b">
        <v>0</v>
      </c>
      <c r="T1477" t="s">
        <v>88</v>
      </c>
      <c r="U1477" t="b">
        <v>0</v>
      </c>
      <c r="V1477" t="s">
        <v>218</v>
      </c>
      <c r="W1477" s="1">
        <v>44515.746921296297</v>
      </c>
      <c r="X1477">
        <v>89</v>
      </c>
      <c r="Y1477">
        <v>9</v>
      </c>
      <c r="Z1477">
        <v>0</v>
      </c>
      <c r="AA1477">
        <v>9</v>
      </c>
      <c r="AB1477">
        <v>0</v>
      </c>
      <c r="AC1477">
        <v>3</v>
      </c>
      <c r="AD1477">
        <v>21</v>
      </c>
      <c r="AE1477">
        <v>0</v>
      </c>
      <c r="AF1477">
        <v>0</v>
      </c>
      <c r="AG1477">
        <v>0</v>
      </c>
      <c r="AH1477" t="s">
        <v>99</v>
      </c>
      <c r="AI1477" s="1">
        <v>44516.409629629627</v>
      </c>
      <c r="AJ1477">
        <v>69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21</v>
      </c>
      <c r="AQ1477">
        <v>0</v>
      </c>
      <c r="AR1477">
        <v>0</v>
      </c>
      <c r="AS1477">
        <v>0</v>
      </c>
      <c r="AT1477" t="s">
        <v>88</v>
      </c>
      <c r="AU1477" t="s">
        <v>88</v>
      </c>
      <c r="AV1477" t="s">
        <v>88</v>
      </c>
      <c r="AW1477" t="s">
        <v>88</v>
      </c>
      <c r="AX1477" t="s">
        <v>88</v>
      </c>
      <c r="AY1477" t="s">
        <v>88</v>
      </c>
      <c r="AZ1477" t="s">
        <v>88</v>
      </c>
      <c r="BA1477" t="s">
        <v>88</v>
      </c>
      <c r="BB1477" t="s">
        <v>88</v>
      </c>
      <c r="BC1477" t="s">
        <v>88</v>
      </c>
      <c r="BD1477" t="s">
        <v>88</v>
      </c>
      <c r="BE1477" t="s">
        <v>88</v>
      </c>
    </row>
    <row r="1478" spans="1:57">
      <c r="A1478" t="s">
        <v>3134</v>
      </c>
      <c r="B1478" t="s">
        <v>80</v>
      </c>
      <c r="C1478" t="s">
        <v>3135</v>
      </c>
      <c r="D1478" t="s">
        <v>82</v>
      </c>
      <c r="E1478" s="2" t="str">
        <f>HYPERLINK("capsilon://?command=openfolder&amp;siteaddress=FAM.docvelocity-na8.net&amp;folderid=FXF76116A9-C038-106A-1336-4AD44F20583E","FX21116975")</f>
        <v>FX21116975</v>
      </c>
      <c r="F1478" t="s">
        <v>19</v>
      </c>
      <c r="G1478" t="s">
        <v>19</v>
      </c>
      <c r="H1478" t="s">
        <v>83</v>
      </c>
      <c r="I1478" t="s">
        <v>3136</v>
      </c>
      <c r="J1478">
        <v>325</v>
      </c>
      <c r="K1478" t="s">
        <v>85</v>
      </c>
      <c r="L1478" t="s">
        <v>86</v>
      </c>
      <c r="M1478" t="s">
        <v>87</v>
      </c>
      <c r="N1478">
        <v>1</v>
      </c>
      <c r="O1478" s="1">
        <v>44515.747650462959</v>
      </c>
      <c r="P1478" s="1">
        <v>44515.782592592594</v>
      </c>
      <c r="Q1478">
        <v>2664</v>
      </c>
      <c r="R1478">
        <v>355</v>
      </c>
      <c r="S1478" t="b">
        <v>0</v>
      </c>
      <c r="T1478" t="s">
        <v>88</v>
      </c>
      <c r="U1478" t="b">
        <v>0</v>
      </c>
      <c r="V1478" t="s">
        <v>94</v>
      </c>
      <c r="W1478" s="1">
        <v>44515.782592592594</v>
      </c>
      <c r="X1478">
        <v>187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325</v>
      </c>
      <c r="AE1478">
        <v>0</v>
      </c>
      <c r="AF1478">
        <v>0</v>
      </c>
      <c r="AG1478">
        <v>13</v>
      </c>
      <c r="AH1478" t="s">
        <v>88</v>
      </c>
      <c r="AI1478" t="s">
        <v>88</v>
      </c>
      <c r="AJ1478" t="s">
        <v>88</v>
      </c>
      <c r="AK1478" t="s">
        <v>88</v>
      </c>
      <c r="AL1478" t="s">
        <v>88</v>
      </c>
      <c r="AM1478" t="s">
        <v>88</v>
      </c>
      <c r="AN1478" t="s">
        <v>88</v>
      </c>
      <c r="AO1478" t="s">
        <v>88</v>
      </c>
      <c r="AP1478" t="s">
        <v>88</v>
      </c>
      <c r="AQ1478" t="s">
        <v>88</v>
      </c>
      <c r="AR1478" t="s">
        <v>88</v>
      </c>
      <c r="AS1478" t="s">
        <v>88</v>
      </c>
      <c r="AT1478" t="s">
        <v>88</v>
      </c>
      <c r="AU1478" t="s">
        <v>88</v>
      </c>
      <c r="AV1478" t="s">
        <v>88</v>
      </c>
      <c r="AW1478" t="s">
        <v>88</v>
      </c>
      <c r="AX1478" t="s">
        <v>88</v>
      </c>
      <c r="AY1478" t="s">
        <v>88</v>
      </c>
      <c r="AZ1478" t="s">
        <v>88</v>
      </c>
      <c r="BA1478" t="s">
        <v>88</v>
      </c>
      <c r="BB1478" t="s">
        <v>88</v>
      </c>
      <c r="BC1478" t="s">
        <v>88</v>
      </c>
      <c r="BD1478" t="s">
        <v>88</v>
      </c>
      <c r="BE1478" t="s">
        <v>88</v>
      </c>
    </row>
    <row r="1479" spans="1:57">
      <c r="A1479" t="s">
        <v>3137</v>
      </c>
      <c r="B1479" t="s">
        <v>80</v>
      </c>
      <c r="C1479" t="s">
        <v>3138</v>
      </c>
      <c r="D1479" t="s">
        <v>82</v>
      </c>
      <c r="E1479" s="2" t="str">
        <f>HYPERLINK("capsilon://?command=openfolder&amp;siteaddress=FAM.docvelocity-na8.net&amp;folderid=FX447EF16C-BC1B-07B5-0AF6-386E137F0647","FX21117231")</f>
        <v>FX21117231</v>
      </c>
      <c r="F1479" t="s">
        <v>19</v>
      </c>
      <c r="G1479" t="s">
        <v>19</v>
      </c>
      <c r="H1479" t="s">
        <v>83</v>
      </c>
      <c r="I1479" t="s">
        <v>3139</v>
      </c>
      <c r="J1479">
        <v>352</v>
      </c>
      <c r="K1479" t="s">
        <v>85</v>
      </c>
      <c r="L1479" t="s">
        <v>86</v>
      </c>
      <c r="M1479" t="s">
        <v>87</v>
      </c>
      <c r="N1479">
        <v>1</v>
      </c>
      <c r="O1479" s="1">
        <v>44515.751747685186</v>
      </c>
      <c r="P1479" s="1">
        <v>44515.787800925929</v>
      </c>
      <c r="Q1479">
        <v>2579</v>
      </c>
      <c r="R1479">
        <v>536</v>
      </c>
      <c r="S1479" t="b">
        <v>0</v>
      </c>
      <c r="T1479" t="s">
        <v>88</v>
      </c>
      <c r="U1479" t="b">
        <v>0</v>
      </c>
      <c r="V1479" t="s">
        <v>94</v>
      </c>
      <c r="W1479" s="1">
        <v>44515.787800925929</v>
      </c>
      <c r="X1479">
        <v>436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352</v>
      </c>
      <c r="AE1479">
        <v>328</v>
      </c>
      <c r="AF1479">
        <v>0</v>
      </c>
      <c r="AG1479">
        <v>9</v>
      </c>
      <c r="AH1479" t="s">
        <v>88</v>
      </c>
      <c r="AI1479" t="s">
        <v>88</v>
      </c>
      <c r="AJ1479" t="s">
        <v>88</v>
      </c>
      <c r="AK1479" t="s">
        <v>88</v>
      </c>
      <c r="AL1479" t="s">
        <v>88</v>
      </c>
      <c r="AM1479" t="s">
        <v>88</v>
      </c>
      <c r="AN1479" t="s">
        <v>88</v>
      </c>
      <c r="AO1479" t="s">
        <v>88</v>
      </c>
      <c r="AP1479" t="s">
        <v>88</v>
      </c>
      <c r="AQ1479" t="s">
        <v>88</v>
      </c>
      <c r="AR1479" t="s">
        <v>88</v>
      </c>
      <c r="AS1479" t="s">
        <v>88</v>
      </c>
      <c r="AT1479" t="s">
        <v>88</v>
      </c>
      <c r="AU1479" t="s">
        <v>88</v>
      </c>
      <c r="AV1479" t="s">
        <v>88</v>
      </c>
      <c r="AW1479" t="s">
        <v>88</v>
      </c>
      <c r="AX1479" t="s">
        <v>88</v>
      </c>
      <c r="AY1479" t="s">
        <v>88</v>
      </c>
      <c r="AZ1479" t="s">
        <v>88</v>
      </c>
      <c r="BA1479" t="s">
        <v>88</v>
      </c>
      <c r="BB1479" t="s">
        <v>88</v>
      </c>
      <c r="BC1479" t="s">
        <v>88</v>
      </c>
      <c r="BD1479" t="s">
        <v>88</v>
      </c>
      <c r="BE1479" t="s">
        <v>88</v>
      </c>
    </row>
    <row r="1480" spans="1:57">
      <c r="A1480" t="s">
        <v>3140</v>
      </c>
      <c r="B1480" t="s">
        <v>80</v>
      </c>
      <c r="C1480" t="s">
        <v>3141</v>
      </c>
      <c r="D1480" t="s">
        <v>82</v>
      </c>
      <c r="E1480" s="2" t="str">
        <f>HYPERLINK("capsilon://?command=openfolder&amp;siteaddress=FAM.docvelocity-na8.net&amp;folderid=FXCBBAE053-73A5-B958-0301-7C63D2DFE6E1","FX21115319")</f>
        <v>FX21115319</v>
      </c>
      <c r="F1480" t="s">
        <v>19</v>
      </c>
      <c r="G1480" t="s">
        <v>19</v>
      </c>
      <c r="H1480" t="s">
        <v>83</v>
      </c>
      <c r="I1480" t="s">
        <v>3142</v>
      </c>
      <c r="J1480">
        <v>216</v>
      </c>
      <c r="K1480" t="s">
        <v>85</v>
      </c>
      <c r="L1480" t="s">
        <v>86</v>
      </c>
      <c r="M1480" t="s">
        <v>87</v>
      </c>
      <c r="N1480">
        <v>2</v>
      </c>
      <c r="O1480" s="1">
        <v>44515.763067129628</v>
      </c>
      <c r="P1480" s="1">
        <v>44516.420428240737</v>
      </c>
      <c r="Q1480">
        <v>54182</v>
      </c>
      <c r="R1480">
        <v>2614</v>
      </c>
      <c r="S1480" t="b">
        <v>0</v>
      </c>
      <c r="T1480" t="s">
        <v>88</v>
      </c>
      <c r="U1480" t="b">
        <v>0</v>
      </c>
      <c r="V1480" t="s">
        <v>186</v>
      </c>
      <c r="W1480" s="1">
        <v>44515.792245370372</v>
      </c>
      <c r="X1480">
        <v>1733</v>
      </c>
      <c r="Y1480">
        <v>177</v>
      </c>
      <c r="Z1480">
        <v>0</v>
      </c>
      <c r="AA1480">
        <v>177</v>
      </c>
      <c r="AB1480">
        <v>0</v>
      </c>
      <c r="AC1480">
        <v>60</v>
      </c>
      <c r="AD1480">
        <v>39</v>
      </c>
      <c r="AE1480">
        <v>0</v>
      </c>
      <c r="AF1480">
        <v>0</v>
      </c>
      <c r="AG1480">
        <v>0</v>
      </c>
      <c r="AH1480" t="s">
        <v>118</v>
      </c>
      <c r="AI1480" s="1">
        <v>44516.420428240737</v>
      </c>
      <c r="AJ1480">
        <v>864</v>
      </c>
      <c r="AK1480">
        <v>3</v>
      </c>
      <c r="AL1480">
        <v>0</v>
      </c>
      <c r="AM1480">
        <v>3</v>
      </c>
      <c r="AN1480">
        <v>0</v>
      </c>
      <c r="AO1480">
        <v>3</v>
      </c>
      <c r="AP1480">
        <v>36</v>
      </c>
      <c r="AQ1480">
        <v>0</v>
      </c>
      <c r="AR1480">
        <v>0</v>
      </c>
      <c r="AS1480">
        <v>0</v>
      </c>
      <c r="AT1480" t="s">
        <v>88</v>
      </c>
      <c r="AU1480" t="s">
        <v>88</v>
      </c>
      <c r="AV1480" t="s">
        <v>88</v>
      </c>
      <c r="AW1480" t="s">
        <v>88</v>
      </c>
      <c r="AX1480" t="s">
        <v>88</v>
      </c>
      <c r="AY1480" t="s">
        <v>88</v>
      </c>
      <c r="AZ1480" t="s">
        <v>88</v>
      </c>
      <c r="BA1480" t="s">
        <v>88</v>
      </c>
      <c r="BB1480" t="s">
        <v>88</v>
      </c>
      <c r="BC1480" t="s">
        <v>88</v>
      </c>
      <c r="BD1480" t="s">
        <v>88</v>
      </c>
      <c r="BE1480" t="s">
        <v>88</v>
      </c>
    </row>
    <row r="1481" spans="1:57">
      <c r="A1481" t="s">
        <v>3143</v>
      </c>
      <c r="B1481" t="s">
        <v>80</v>
      </c>
      <c r="C1481" t="s">
        <v>3144</v>
      </c>
      <c r="D1481" t="s">
        <v>82</v>
      </c>
      <c r="E1481" s="2" t="str">
        <f>HYPERLINK("capsilon://?command=openfolder&amp;siteaddress=FAM.docvelocity-na8.net&amp;folderid=FXF4CBCEE5-3DDA-B0BC-A775-8FAFC5D79AE5","FX21117387")</f>
        <v>FX21117387</v>
      </c>
      <c r="F1481" t="s">
        <v>19</v>
      </c>
      <c r="G1481" t="s">
        <v>19</v>
      </c>
      <c r="H1481" t="s">
        <v>83</v>
      </c>
      <c r="I1481" t="s">
        <v>3145</v>
      </c>
      <c r="J1481">
        <v>28</v>
      </c>
      <c r="K1481" t="s">
        <v>85</v>
      </c>
      <c r="L1481" t="s">
        <v>86</v>
      </c>
      <c r="M1481" t="s">
        <v>87</v>
      </c>
      <c r="N1481">
        <v>2</v>
      </c>
      <c r="O1481" s="1">
        <v>44515.768495370372</v>
      </c>
      <c r="P1481" s="1">
        <v>44516.415532407409</v>
      </c>
      <c r="Q1481">
        <v>55258</v>
      </c>
      <c r="R1481">
        <v>646</v>
      </c>
      <c r="S1481" t="b">
        <v>0</v>
      </c>
      <c r="T1481" t="s">
        <v>88</v>
      </c>
      <c r="U1481" t="b">
        <v>0</v>
      </c>
      <c r="V1481" t="s">
        <v>123</v>
      </c>
      <c r="W1481" s="1">
        <v>44515.776192129626</v>
      </c>
      <c r="X1481">
        <v>209</v>
      </c>
      <c r="Y1481">
        <v>21</v>
      </c>
      <c r="Z1481">
        <v>0</v>
      </c>
      <c r="AA1481">
        <v>21</v>
      </c>
      <c r="AB1481">
        <v>0</v>
      </c>
      <c r="AC1481">
        <v>3</v>
      </c>
      <c r="AD1481">
        <v>7</v>
      </c>
      <c r="AE1481">
        <v>0</v>
      </c>
      <c r="AF1481">
        <v>0</v>
      </c>
      <c r="AG1481">
        <v>0</v>
      </c>
      <c r="AH1481" t="s">
        <v>1043</v>
      </c>
      <c r="AI1481" s="1">
        <v>44516.415532407409</v>
      </c>
      <c r="AJ1481">
        <v>437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7</v>
      </c>
      <c r="AQ1481">
        <v>0</v>
      </c>
      <c r="AR1481">
        <v>0</v>
      </c>
      <c r="AS1481">
        <v>0</v>
      </c>
      <c r="AT1481" t="s">
        <v>88</v>
      </c>
      <c r="AU1481" t="s">
        <v>88</v>
      </c>
      <c r="AV1481" t="s">
        <v>88</v>
      </c>
      <c r="AW1481" t="s">
        <v>88</v>
      </c>
      <c r="AX1481" t="s">
        <v>88</v>
      </c>
      <c r="AY1481" t="s">
        <v>88</v>
      </c>
      <c r="AZ1481" t="s">
        <v>88</v>
      </c>
      <c r="BA1481" t="s">
        <v>88</v>
      </c>
      <c r="BB1481" t="s">
        <v>88</v>
      </c>
      <c r="BC1481" t="s">
        <v>88</v>
      </c>
      <c r="BD1481" t="s">
        <v>88</v>
      </c>
      <c r="BE1481" t="s">
        <v>88</v>
      </c>
    </row>
    <row r="1482" spans="1:57">
      <c r="A1482" t="s">
        <v>3146</v>
      </c>
      <c r="B1482" t="s">
        <v>80</v>
      </c>
      <c r="C1482" t="s">
        <v>3144</v>
      </c>
      <c r="D1482" t="s">
        <v>82</v>
      </c>
      <c r="E1482" s="2" t="str">
        <f>HYPERLINK("capsilon://?command=openfolder&amp;siteaddress=FAM.docvelocity-na8.net&amp;folderid=FXF4CBCEE5-3DDA-B0BC-A775-8FAFC5D79AE5","FX21117387")</f>
        <v>FX21117387</v>
      </c>
      <c r="F1482" t="s">
        <v>19</v>
      </c>
      <c r="G1482" t="s">
        <v>19</v>
      </c>
      <c r="H1482" t="s">
        <v>83</v>
      </c>
      <c r="I1482" t="s">
        <v>3147</v>
      </c>
      <c r="J1482">
        <v>55</v>
      </c>
      <c r="K1482" t="s">
        <v>85</v>
      </c>
      <c r="L1482" t="s">
        <v>86</v>
      </c>
      <c r="M1482" t="s">
        <v>87</v>
      </c>
      <c r="N1482">
        <v>2</v>
      </c>
      <c r="O1482" s="1">
        <v>44515.768645833334</v>
      </c>
      <c r="P1482" s="1">
        <v>44516.413472222222</v>
      </c>
      <c r="Q1482">
        <v>55140</v>
      </c>
      <c r="R1482">
        <v>573</v>
      </c>
      <c r="S1482" t="b">
        <v>0</v>
      </c>
      <c r="T1482" t="s">
        <v>88</v>
      </c>
      <c r="U1482" t="b">
        <v>0</v>
      </c>
      <c r="V1482" t="s">
        <v>123</v>
      </c>
      <c r="W1482" s="1">
        <v>44515.780138888891</v>
      </c>
      <c r="X1482">
        <v>340</v>
      </c>
      <c r="Y1482">
        <v>45</v>
      </c>
      <c r="Z1482">
        <v>0</v>
      </c>
      <c r="AA1482">
        <v>45</v>
      </c>
      <c r="AB1482">
        <v>0</v>
      </c>
      <c r="AC1482">
        <v>2</v>
      </c>
      <c r="AD1482">
        <v>10</v>
      </c>
      <c r="AE1482">
        <v>0</v>
      </c>
      <c r="AF1482">
        <v>0</v>
      </c>
      <c r="AG1482">
        <v>0</v>
      </c>
      <c r="AH1482" t="s">
        <v>99</v>
      </c>
      <c r="AI1482" s="1">
        <v>44516.413472222222</v>
      </c>
      <c r="AJ1482">
        <v>233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10</v>
      </c>
      <c r="AQ1482">
        <v>0</v>
      </c>
      <c r="AR1482">
        <v>0</v>
      </c>
      <c r="AS1482">
        <v>0</v>
      </c>
      <c r="AT1482" t="s">
        <v>88</v>
      </c>
      <c r="AU1482" t="s">
        <v>88</v>
      </c>
      <c r="AV1482" t="s">
        <v>88</v>
      </c>
      <c r="AW1482" t="s">
        <v>88</v>
      </c>
      <c r="AX1482" t="s">
        <v>88</v>
      </c>
      <c r="AY1482" t="s">
        <v>88</v>
      </c>
      <c r="AZ1482" t="s">
        <v>88</v>
      </c>
      <c r="BA1482" t="s">
        <v>88</v>
      </c>
      <c r="BB1482" t="s">
        <v>88</v>
      </c>
      <c r="BC1482" t="s">
        <v>88</v>
      </c>
      <c r="BD1482" t="s">
        <v>88</v>
      </c>
      <c r="BE1482" t="s">
        <v>88</v>
      </c>
    </row>
    <row r="1483" spans="1:57">
      <c r="A1483" t="s">
        <v>3148</v>
      </c>
      <c r="B1483" t="s">
        <v>80</v>
      </c>
      <c r="C1483" t="s">
        <v>3144</v>
      </c>
      <c r="D1483" t="s">
        <v>82</v>
      </c>
      <c r="E1483" s="2" t="str">
        <f>HYPERLINK("capsilon://?command=openfolder&amp;siteaddress=FAM.docvelocity-na8.net&amp;folderid=FXF4CBCEE5-3DDA-B0BC-A775-8FAFC5D79AE5","FX21117387")</f>
        <v>FX21117387</v>
      </c>
      <c r="F1483" t="s">
        <v>19</v>
      </c>
      <c r="G1483" t="s">
        <v>19</v>
      </c>
      <c r="H1483" t="s">
        <v>83</v>
      </c>
      <c r="I1483" t="s">
        <v>3149</v>
      </c>
      <c r="J1483">
        <v>50</v>
      </c>
      <c r="K1483" t="s">
        <v>85</v>
      </c>
      <c r="L1483" t="s">
        <v>86</v>
      </c>
      <c r="M1483" t="s">
        <v>87</v>
      </c>
      <c r="N1483">
        <v>2</v>
      </c>
      <c r="O1483" s="1">
        <v>44515.768680555557</v>
      </c>
      <c r="P1483" s="1">
        <v>44516.414050925923</v>
      </c>
      <c r="Q1483">
        <v>55400</v>
      </c>
      <c r="R1483">
        <v>360</v>
      </c>
      <c r="S1483" t="b">
        <v>0</v>
      </c>
      <c r="T1483" t="s">
        <v>88</v>
      </c>
      <c r="U1483" t="b">
        <v>0</v>
      </c>
      <c r="V1483" t="s">
        <v>1625</v>
      </c>
      <c r="W1483" s="1">
        <v>44515.777430555558</v>
      </c>
      <c r="X1483">
        <v>84</v>
      </c>
      <c r="Y1483">
        <v>45</v>
      </c>
      <c r="Z1483">
        <v>0</v>
      </c>
      <c r="AA1483">
        <v>45</v>
      </c>
      <c r="AB1483">
        <v>0</v>
      </c>
      <c r="AC1483">
        <v>2</v>
      </c>
      <c r="AD1483">
        <v>5</v>
      </c>
      <c r="AE1483">
        <v>0</v>
      </c>
      <c r="AF1483">
        <v>0</v>
      </c>
      <c r="AG1483">
        <v>0</v>
      </c>
      <c r="AH1483" t="s">
        <v>90</v>
      </c>
      <c r="AI1483" s="1">
        <v>44516.414050925923</v>
      </c>
      <c r="AJ1483">
        <v>276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5</v>
      </c>
      <c r="AQ1483">
        <v>0</v>
      </c>
      <c r="AR1483">
        <v>0</v>
      </c>
      <c r="AS1483">
        <v>0</v>
      </c>
      <c r="AT1483" t="s">
        <v>88</v>
      </c>
      <c r="AU1483" t="s">
        <v>88</v>
      </c>
      <c r="AV1483" t="s">
        <v>88</v>
      </c>
      <c r="AW1483" t="s">
        <v>88</v>
      </c>
      <c r="AX1483" t="s">
        <v>88</v>
      </c>
      <c r="AY1483" t="s">
        <v>88</v>
      </c>
      <c r="AZ1483" t="s">
        <v>88</v>
      </c>
      <c r="BA1483" t="s">
        <v>88</v>
      </c>
      <c r="BB1483" t="s">
        <v>88</v>
      </c>
      <c r="BC1483" t="s">
        <v>88</v>
      </c>
      <c r="BD1483" t="s">
        <v>88</v>
      </c>
      <c r="BE1483" t="s">
        <v>88</v>
      </c>
    </row>
    <row r="1484" spans="1:57">
      <c r="A1484" t="s">
        <v>3150</v>
      </c>
      <c r="B1484" t="s">
        <v>80</v>
      </c>
      <c r="C1484" t="s">
        <v>3144</v>
      </c>
      <c r="D1484" t="s">
        <v>82</v>
      </c>
      <c r="E1484" s="2" t="str">
        <f>HYPERLINK("capsilon://?command=openfolder&amp;siteaddress=FAM.docvelocity-na8.net&amp;folderid=FXF4CBCEE5-3DDA-B0BC-A775-8FAFC5D79AE5","FX21117387")</f>
        <v>FX21117387</v>
      </c>
      <c r="F1484" t="s">
        <v>19</v>
      </c>
      <c r="G1484" t="s">
        <v>19</v>
      </c>
      <c r="H1484" t="s">
        <v>83</v>
      </c>
      <c r="I1484" t="s">
        <v>3151</v>
      </c>
      <c r="J1484">
        <v>28</v>
      </c>
      <c r="K1484" t="s">
        <v>85</v>
      </c>
      <c r="L1484" t="s">
        <v>86</v>
      </c>
      <c r="M1484" t="s">
        <v>87</v>
      </c>
      <c r="N1484">
        <v>2</v>
      </c>
      <c r="O1484" s="1">
        <v>44515.768912037034</v>
      </c>
      <c r="P1484" s="1">
        <v>44516.416944444441</v>
      </c>
      <c r="Q1484">
        <v>55561</v>
      </c>
      <c r="R1484">
        <v>429</v>
      </c>
      <c r="S1484" t="b">
        <v>0</v>
      </c>
      <c r="T1484" t="s">
        <v>88</v>
      </c>
      <c r="U1484" t="b">
        <v>0</v>
      </c>
      <c r="V1484" t="s">
        <v>131</v>
      </c>
      <c r="W1484" s="1">
        <v>44515.777673611112</v>
      </c>
      <c r="X1484">
        <v>87</v>
      </c>
      <c r="Y1484">
        <v>21</v>
      </c>
      <c r="Z1484">
        <v>0</v>
      </c>
      <c r="AA1484">
        <v>21</v>
      </c>
      <c r="AB1484">
        <v>0</v>
      </c>
      <c r="AC1484">
        <v>1</v>
      </c>
      <c r="AD1484">
        <v>7</v>
      </c>
      <c r="AE1484">
        <v>0</v>
      </c>
      <c r="AF1484">
        <v>0</v>
      </c>
      <c r="AG1484">
        <v>0</v>
      </c>
      <c r="AH1484" t="s">
        <v>106</v>
      </c>
      <c r="AI1484" s="1">
        <v>44516.416944444441</v>
      </c>
      <c r="AJ1484">
        <v>342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7</v>
      </c>
      <c r="AQ1484">
        <v>0</v>
      </c>
      <c r="AR1484">
        <v>0</v>
      </c>
      <c r="AS1484">
        <v>0</v>
      </c>
      <c r="AT1484" t="s">
        <v>88</v>
      </c>
      <c r="AU1484" t="s">
        <v>88</v>
      </c>
      <c r="AV1484" t="s">
        <v>88</v>
      </c>
      <c r="AW1484" t="s">
        <v>88</v>
      </c>
      <c r="AX1484" t="s">
        <v>88</v>
      </c>
      <c r="AY1484" t="s">
        <v>88</v>
      </c>
      <c r="AZ1484" t="s">
        <v>88</v>
      </c>
      <c r="BA1484" t="s">
        <v>88</v>
      </c>
      <c r="BB1484" t="s">
        <v>88</v>
      </c>
      <c r="BC1484" t="s">
        <v>88</v>
      </c>
      <c r="BD1484" t="s">
        <v>88</v>
      </c>
      <c r="BE1484" t="s">
        <v>88</v>
      </c>
    </row>
    <row r="1485" spans="1:57">
      <c r="A1485" t="s">
        <v>3152</v>
      </c>
      <c r="B1485" t="s">
        <v>80</v>
      </c>
      <c r="C1485" t="s">
        <v>3144</v>
      </c>
      <c r="D1485" t="s">
        <v>82</v>
      </c>
      <c r="E1485" s="2" t="str">
        <f>HYPERLINK("capsilon://?command=openfolder&amp;siteaddress=FAM.docvelocity-na8.net&amp;folderid=FXF4CBCEE5-3DDA-B0BC-A775-8FAFC5D79AE5","FX21117387")</f>
        <v>FX21117387</v>
      </c>
      <c r="F1485" t="s">
        <v>19</v>
      </c>
      <c r="G1485" t="s">
        <v>19</v>
      </c>
      <c r="H1485" t="s">
        <v>83</v>
      </c>
      <c r="I1485" t="s">
        <v>3153</v>
      </c>
      <c r="J1485">
        <v>28</v>
      </c>
      <c r="K1485" t="s">
        <v>85</v>
      </c>
      <c r="L1485" t="s">
        <v>86</v>
      </c>
      <c r="M1485" t="s">
        <v>87</v>
      </c>
      <c r="N1485">
        <v>2</v>
      </c>
      <c r="O1485" s="1">
        <v>44515.768993055557</v>
      </c>
      <c r="P1485" s="1">
        <v>44516.415648148148</v>
      </c>
      <c r="Q1485">
        <v>55630</v>
      </c>
      <c r="R1485">
        <v>241</v>
      </c>
      <c r="S1485" t="b">
        <v>0</v>
      </c>
      <c r="T1485" t="s">
        <v>88</v>
      </c>
      <c r="U1485" t="b">
        <v>0</v>
      </c>
      <c r="V1485" t="s">
        <v>1625</v>
      </c>
      <c r="W1485" s="1">
        <v>44515.778055555558</v>
      </c>
      <c r="X1485">
        <v>53</v>
      </c>
      <c r="Y1485">
        <v>21</v>
      </c>
      <c r="Z1485">
        <v>0</v>
      </c>
      <c r="AA1485">
        <v>21</v>
      </c>
      <c r="AB1485">
        <v>0</v>
      </c>
      <c r="AC1485">
        <v>0</v>
      </c>
      <c r="AD1485">
        <v>7</v>
      </c>
      <c r="AE1485">
        <v>0</v>
      </c>
      <c r="AF1485">
        <v>0</v>
      </c>
      <c r="AG1485">
        <v>0</v>
      </c>
      <c r="AH1485" t="s">
        <v>99</v>
      </c>
      <c r="AI1485" s="1">
        <v>44516.415648148148</v>
      </c>
      <c r="AJ1485">
        <v>188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7</v>
      </c>
      <c r="AQ1485">
        <v>0</v>
      </c>
      <c r="AR1485">
        <v>0</v>
      </c>
      <c r="AS1485">
        <v>0</v>
      </c>
      <c r="AT1485" t="s">
        <v>88</v>
      </c>
      <c r="AU1485" t="s">
        <v>88</v>
      </c>
      <c r="AV1485" t="s">
        <v>88</v>
      </c>
      <c r="AW1485" t="s">
        <v>88</v>
      </c>
      <c r="AX1485" t="s">
        <v>88</v>
      </c>
      <c r="AY1485" t="s">
        <v>88</v>
      </c>
      <c r="AZ1485" t="s">
        <v>88</v>
      </c>
      <c r="BA1485" t="s">
        <v>88</v>
      </c>
      <c r="BB1485" t="s">
        <v>88</v>
      </c>
      <c r="BC1485" t="s">
        <v>88</v>
      </c>
      <c r="BD1485" t="s">
        <v>88</v>
      </c>
      <c r="BE1485" t="s">
        <v>88</v>
      </c>
    </row>
    <row r="1486" spans="1:57">
      <c r="A1486" t="s">
        <v>3154</v>
      </c>
      <c r="B1486" t="s">
        <v>80</v>
      </c>
      <c r="C1486" t="s">
        <v>3144</v>
      </c>
      <c r="D1486" t="s">
        <v>82</v>
      </c>
      <c r="E1486" s="2" t="str">
        <f>HYPERLINK("capsilon://?command=openfolder&amp;siteaddress=FAM.docvelocity-na8.net&amp;folderid=FXF4CBCEE5-3DDA-B0BC-A775-8FAFC5D79AE5","FX21117387")</f>
        <v>FX21117387</v>
      </c>
      <c r="F1486" t="s">
        <v>19</v>
      </c>
      <c r="G1486" t="s">
        <v>19</v>
      </c>
      <c r="H1486" t="s">
        <v>83</v>
      </c>
      <c r="I1486" t="s">
        <v>3155</v>
      </c>
      <c r="J1486">
        <v>75</v>
      </c>
      <c r="K1486" t="s">
        <v>85</v>
      </c>
      <c r="L1486" t="s">
        <v>86</v>
      </c>
      <c r="M1486" t="s">
        <v>87</v>
      </c>
      <c r="N1486">
        <v>2</v>
      </c>
      <c r="O1486" s="1">
        <v>44515.769085648149</v>
      </c>
      <c r="P1486" s="1">
        <v>44516.418865740743</v>
      </c>
      <c r="Q1486">
        <v>55400</v>
      </c>
      <c r="R1486">
        <v>741</v>
      </c>
      <c r="S1486" t="b">
        <v>0</v>
      </c>
      <c r="T1486" t="s">
        <v>88</v>
      </c>
      <c r="U1486" t="b">
        <v>0</v>
      </c>
      <c r="V1486" t="s">
        <v>131</v>
      </c>
      <c r="W1486" s="1">
        <v>44515.781458333331</v>
      </c>
      <c r="X1486">
        <v>326</v>
      </c>
      <c r="Y1486">
        <v>65</v>
      </c>
      <c r="Z1486">
        <v>0</v>
      </c>
      <c r="AA1486">
        <v>65</v>
      </c>
      <c r="AB1486">
        <v>0</v>
      </c>
      <c r="AC1486">
        <v>10</v>
      </c>
      <c r="AD1486">
        <v>10</v>
      </c>
      <c r="AE1486">
        <v>0</v>
      </c>
      <c r="AF1486">
        <v>0</v>
      </c>
      <c r="AG1486">
        <v>0</v>
      </c>
      <c r="AH1486" t="s">
        <v>90</v>
      </c>
      <c r="AI1486" s="1">
        <v>44516.418865740743</v>
      </c>
      <c r="AJ1486">
        <v>415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10</v>
      </c>
      <c r="AQ1486">
        <v>0</v>
      </c>
      <c r="AR1486">
        <v>0</v>
      </c>
      <c r="AS1486">
        <v>0</v>
      </c>
      <c r="AT1486" t="s">
        <v>88</v>
      </c>
      <c r="AU1486" t="s">
        <v>88</v>
      </c>
      <c r="AV1486" t="s">
        <v>88</v>
      </c>
      <c r="AW1486" t="s">
        <v>88</v>
      </c>
      <c r="AX1486" t="s">
        <v>88</v>
      </c>
      <c r="AY1486" t="s">
        <v>88</v>
      </c>
      <c r="AZ1486" t="s">
        <v>88</v>
      </c>
      <c r="BA1486" t="s">
        <v>88</v>
      </c>
      <c r="BB1486" t="s">
        <v>88</v>
      </c>
      <c r="BC1486" t="s">
        <v>88</v>
      </c>
      <c r="BD1486" t="s">
        <v>88</v>
      </c>
      <c r="BE1486" t="s">
        <v>88</v>
      </c>
    </row>
    <row r="1487" spans="1:57">
      <c r="A1487" t="s">
        <v>3156</v>
      </c>
      <c r="B1487" t="s">
        <v>80</v>
      </c>
      <c r="C1487" t="s">
        <v>3144</v>
      </c>
      <c r="D1487" t="s">
        <v>82</v>
      </c>
      <c r="E1487" s="2" t="str">
        <f>HYPERLINK("capsilon://?command=openfolder&amp;siteaddress=FAM.docvelocity-na8.net&amp;folderid=FXF4CBCEE5-3DDA-B0BC-A775-8FAFC5D79AE5","FX21117387")</f>
        <v>FX21117387</v>
      </c>
      <c r="F1487" t="s">
        <v>19</v>
      </c>
      <c r="G1487" t="s">
        <v>19</v>
      </c>
      <c r="H1487" t="s">
        <v>83</v>
      </c>
      <c r="I1487" t="s">
        <v>3157</v>
      </c>
      <c r="J1487">
        <v>28</v>
      </c>
      <c r="K1487" t="s">
        <v>85</v>
      </c>
      <c r="L1487" t="s">
        <v>86</v>
      </c>
      <c r="M1487" t="s">
        <v>87</v>
      </c>
      <c r="N1487">
        <v>2</v>
      </c>
      <c r="O1487" s="1">
        <v>44515.769166666665</v>
      </c>
      <c r="P1487" s="1">
        <v>44516.41914351852</v>
      </c>
      <c r="Q1487">
        <v>55737</v>
      </c>
      <c r="R1487">
        <v>421</v>
      </c>
      <c r="S1487" t="b">
        <v>0</v>
      </c>
      <c r="T1487" t="s">
        <v>88</v>
      </c>
      <c r="U1487" t="b">
        <v>0</v>
      </c>
      <c r="V1487" t="s">
        <v>1625</v>
      </c>
      <c r="W1487" s="1">
        <v>44515.779340277775</v>
      </c>
      <c r="X1487">
        <v>110</v>
      </c>
      <c r="Y1487">
        <v>21</v>
      </c>
      <c r="Z1487">
        <v>0</v>
      </c>
      <c r="AA1487">
        <v>21</v>
      </c>
      <c r="AB1487">
        <v>0</v>
      </c>
      <c r="AC1487">
        <v>8</v>
      </c>
      <c r="AD1487">
        <v>7</v>
      </c>
      <c r="AE1487">
        <v>0</v>
      </c>
      <c r="AF1487">
        <v>0</v>
      </c>
      <c r="AG1487">
        <v>0</v>
      </c>
      <c r="AH1487" t="s">
        <v>1043</v>
      </c>
      <c r="AI1487" s="1">
        <v>44516.41914351852</v>
      </c>
      <c r="AJ1487">
        <v>311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7</v>
      </c>
      <c r="AQ1487">
        <v>0</v>
      </c>
      <c r="AR1487">
        <v>0</v>
      </c>
      <c r="AS1487">
        <v>0</v>
      </c>
      <c r="AT1487" t="s">
        <v>88</v>
      </c>
      <c r="AU1487" t="s">
        <v>88</v>
      </c>
      <c r="AV1487" t="s">
        <v>88</v>
      </c>
      <c r="AW1487" t="s">
        <v>88</v>
      </c>
      <c r="AX1487" t="s">
        <v>88</v>
      </c>
      <c r="AY1487" t="s">
        <v>88</v>
      </c>
      <c r="AZ1487" t="s">
        <v>88</v>
      </c>
      <c r="BA1487" t="s">
        <v>88</v>
      </c>
      <c r="BB1487" t="s">
        <v>88</v>
      </c>
      <c r="BC1487" t="s">
        <v>88</v>
      </c>
      <c r="BD1487" t="s">
        <v>88</v>
      </c>
      <c r="BE1487" t="s">
        <v>88</v>
      </c>
    </row>
    <row r="1488" spans="1:57">
      <c r="A1488" t="s">
        <v>3158</v>
      </c>
      <c r="B1488" t="s">
        <v>80</v>
      </c>
      <c r="C1488" t="s">
        <v>3144</v>
      </c>
      <c r="D1488" t="s">
        <v>82</v>
      </c>
      <c r="E1488" s="2" t="str">
        <f>HYPERLINK("capsilon://?command=openfolder&amp;siteaddress=FAM.docvelocity-na8.net&amp;folderid=FXF4CBCEE5-3DDA-B0BC-A775-8FAFC5D79AE5","FX21117387")</f>
        <v>FX21117387</v>
      </c>
      <c r="F1488" t="s">
        <v>19</v>
      </c>
      <c r="G1488" t="s">
        <v>19</v>
      </c>
      <c r="H1488" t="s">
        <v>83</v>
      </c>
      <c r="I1488" t="s">
        <v>3159</v>
      </c>
      <c r="J1488">
        <v>75</v>
      </c>
      <c r="K1488" t="s">
        <v>85</v>
      </c>
      <c r="L1488" t="s">
        <v>86</v>
      </c>
      <c r="M1488" t="s">
        <v>87</v>
      </c>
      <c r="N1488">
        <v>2</v>
      </c>
      <c r="O1488" s="1">
        <v>44515.769259259258</v>
      </c>
      <c r="P1488" s="1">
        <v>44516.420613425929</v>
      </c>
      <c r="Q1488">
        <v>55716</v>
      </c>
      <c r="R1488">
        <v>561</v>
      </c>
      <c r="S1488" t="b">
        <v>0</v>
      </c>
      <c r="T1488" t="s">
        <v>88</v>
      </c>
      <c r="U1488" t="b">
        <v>0</v>
      </c>
      <c r="V1488" t="s">
        <v>1625</v>
      </c>
      <c r="W1488" s="1">
        <v>44515.780891203707</v>
      </c>
      <c r="X1488">
        <v>133</v>
      </c>
      <c r="Y1488">
        <v>65</v>
      </c>
      <c r="Z1488">
        <v>0</v>
      </c>
      <c r="AA1488">
        <v>65</v>
      </c>
      <c r="AB1488">
        <v>0</v>
      </c>
      <c r="AC1488">
        <v>9</v>
      </c>
      <c r="AD1488">
        <v>10</v>
      </c>
      <c r="AE1488">
        <v>0</v>
      </c>
      <c r="AF1488">
        <v>0</v>
      </c>
      <c r="AG1488">
        <v>0</v>
      </c>
      <c r="AH1488" t="s">
        <v>99</v>
      </c>
      <c r="AI1488" s="1">
        <v>44516.420613425929</v>
      </c>
      <c r="AJ1488">
        <v>428</v>
      </c>
      <c r="AK1488">
        <v>4</v>
      </c>
      <c r="AL1488">
        <v>0</v>
      </c>
      <c r="AM1488">
        <v>4</v>
      </c>
      <c r="AN1488">
        <v>0</v>
      </c>
      <c r="AO1488">
        <v>4</v>
      </c>
      <c r="AP1488">
        <v>6</v>
      </c>
      <c r="AQ1488">
        <v>0</v>
      </c>
      <c r="AR1488">
        <v>0</v>
      </c>
      <c r="AS1488">
        <v>0</v>
      </c>
      <c r="AT1488" t="s">
        <v>88</v>
      </c>
      <c r="AU1488" t="s">
        <v>88</v>
      </c>
      <c r="AV1488" t="s">
        <v>88</v>
      </c>
      <c r="AW1488" t="s">
        <v>88</v>
      </c>
      <c r="AX1488" t="s">
        <v>88</v>
      </c>
      <c r="AY1488" t="s">
        <v>88</v>
      </c>
      <c r="AZ1488" t="s">
        <v>88</v>
      </c>
      <c r="BA1488" t="s">
        <v>88</v>
      </c>
      <c r="BB1488" t="s">
        <v>88</v>
      </c>
      <c r="BC1488" t="s">
        <v>88</v>
      </c>
      <c r="BD1488" t="s">
        <v>88</v>
      </c>
      <c r="BE1488" t="s">
        <v>88</v>
      </c>
    </row>
    <row r="1489" spans="1:57">
      <c r="A1489" t="s">
        <v>3160</v>
      </c>
      <c r="B1489" t="s">
        <v>80</v>
      </c>
      <c r="C1489" t="s">
        <v>3119</v>
      </c>
      <c r="D1489" t="s">
        <v>82</v>
      </c>
      <c r="E1489" s="2" t="str">
        <f>HYPERLINK("capsilon://?command=openfolder&amp;siteaddress=FAM.docvelocity-na8.net&amp;folderid=FXE9A8B487-D1A0-6ACB-4005-B64EDCDC71B7","FX21117441")</f>
        <v>FX21117441</v>
      </c>
      <c r="F1489" t="s">
        <v>19</v>
      </c>
      <c r="G1489" t="s">
        <v>19</v>
      </c>
      <c r="H1489" t="s">
        <v>83</v>
      </c>
      <c r="I1489" t="s">
        <v>3120</v>
      </c>
      <c r="J1489">
        <v>230</v>
      </c>
      <c r="K1489" t="s">
        <v>85</v>
      </c>
      <c r="L1489" t="s">
        <v>86</v>
      </c>
      <c r="M1489" t="s">
        <v>87</v>
      </c>
      <c r="N1489">
        <v>2</v>
      </c>
      <c r="O1489" s="1">
        <v>44515.780706018515</v>
      </c>
      <c r="P1489" s="1">
        <v>44516.329872685186</v>
      </c>
      <c r="Q1489">
        <v>44727</v>
      </c>
      <c r="R1489">
        <v>2721</v>
      </c>
      <c r="S1489" t="b">
        <v>0</v>
      </c>
      <c r="T1489" t="s">
        <v>88</v>
      </c>
      <c r="U1489" t="b">
        <v>1</v>
      </c>
      <c r="V1489" t="s">
        <v>123</v>
      </c>
      <c r="W1489" s="1">
        <v>44515.801678240743</v>
      </c>
      <c r="X1489">
        <v>1440</v>
      </c>
      <c r="Y1489">
        <v>192</v>
      </c>
      <c r="Z1489">
        <v>0</v>
      </c>
      <c r="AA1489">
        <v>192</v>
      </c>
      <c r="AB1489">
        <v>0</v>
      </c>
      <c r="AC1489">
        <v>59</v>
      </c>
      <c r="AD1489">
        <v>38</v>
      </c>
      <c r="AE1489">
        <v>0</v>
      </c>
      <c r="AF1489">
        <v>0</v>
      </c>
      <c r="AG1489">
        <v>0</v>
      </c>
      <c r="AH1489" t="s">
        <v>99</v>
      </c>
      <c r="AI1489" s="1">
        <v>44516.329872685186</v>
      </c>
      <c r="AJ1489">
        <v>1222</v>
      </c>
      <c r="AK1489">
        <v>2</v>
      </c>
      <c r="AL1489">
        <v>0</v>
      </c>
      <c r="AM1489">
        <v>2</v>
      </c>
      <c r="AN1489">
        <v>0</v>
      </c>
      <c r="AO1489">
        <v>2</v>
      </c>
      <c r="AP1489">
        <v>36</v>
      </c>
      <c r="AQ1489">
        <v>0</v>
      </c>
      <c r="AR1489">
        <v>0</v>
      </c>
      <c r="AS1489">
        <v>0</v>
      </c>
      <c r="AT1489" t="s">
        <v>88</v>
      </c>
      <c r="AU1489" t="s">
        <v>88</v>
      </c>
      <c r="AV1489" t="s">
        <v>88</v>
      </c>
      <c r="AW1489" t="s">
        <v>88</v>
      </c>
      <c r="AX1489" t="s">
        <v>88</v>
      </c>
      <c r="AY1489" t="s">
        <v>88</v>
      </c>
      <c r="AZ1489" t="s">
        <v>88</v>
      </c>
      <c r="BA1489" t="s">
        <v>88</v>
      </c>
      <c r="BB1489" t="s">
        <v>88</v>
      </c>
      <c r="BC1489" t="s">
        <v>88</v>
      </c>
      <c r="BD1489" t="s">
        <v>88</v>
      </c>
      <c r="BE1489" t="s">
        <v>88</v>
      </c>
    </row>
    <row r="1490" spans="1:57">
      <c r="A1490" t="s">
        <v>3161</v>
      </c>
      <c r="B1490" t="s">
        <v>80</v>
      </c>
      <c r="C1490" t="s">
        <v>3126</v>
      </c>
      <c r="D1490" t="s">
        <v>82</v>
      </c>
      <c r="E1490" s="2" t="str">
        <f>HYPERLINK("capsilon://?command=openfolder&amp;siteaddress=FAM.docvelocity-na8.net&amp;folderid=FX80F1DADE-96BC-CA43-338A-792BD1384B4A","FX21117242")</f>
        <v>FX21117242</v>
      </c>
      <c r="F1490" t="s">
        <v>19</v>
      </c>
      <c r="G1490" t="s">
        <v>19</v>
      </c>
      <c r="H1490" t="s">
        <v>83</v>
      </c>
      <c r="I1490" t="s">
        <v>3127</v>
      </c>
      <c r="J1490">
        <v>134</v>
      </c>
      <c r="K1490" t="s">
        <v>85</v>
      </c>
      <c r="L1490" t="s">
        <v>86</v>
      </c>
      <c r="M1490" t="s">
        <v>87</v>
      </c>
      <c r="N1490">
        <v>2</v>
      </c>
      <c r="O1490" s="1">
        <v>44515.781331018516</v>
      </c>
      <c r="P1490" s="1">
        <v>44516.319108796299</v>
      </c>
      <c r="Q1490">
        <v>45681</v>
      </c>
      <c r="R1490">
        <v>783</v>
      </c>
      <c r="S1490" t="b">
        <v>0</v>
      </c>
      <c r="T1490" t="s">
        <v>88</v>
      </c>
      <c r="U1490" t="b">
        <v>1</v>
      </c>
      <c r="V1490" t="s">
        <v>131</v>
      </c>
      <c r="W1490" s="1">
        <v>44515.791296296295</v>
      </c>
      <c r="X1490">
        <v>502</v>
      </c>
      <c r="Y1490">
        <v>99</v>
      </c>
      <c r="Z1490">
        <v>0</v>
      </c>
      <c r="AA1490">
        <v>99</v>
      </c>
      <c r="AB1490">
        <v>0</v>
      </c>
      <c r="AC1490">
        <v>23</v>
      </c>
      <c r="AD1490">
        <v>35</v>
      </c>
      <c r="AE1490">
        <v>0</v>
      </c>
      <c r="AF1490">
        <v>0</v>
      </c>
      <c r="AG1490">
        <v>0</v>
      </c>
      <c r="AH1490" t="s">
        <v>1043</v>
      </c>
      <c r="AI1490" s="1">
        <v>44516.319108796299</v>
      </c>
      <c r="AJ1490">
        <v>276</v>
      </c>
      <c r="AK1490">
        <v>2</v>
      </c>
      <c r="AL1490">
        <v>0</v>
      </c>
      <c r="AM1490">
        <v>2</v>
      </c>
      <c r="AN1490">
        <v>0</v>
      </c>
      <c r="AO1490">
        <v>0</v>
      </c>
      <c r="AP1490">
        <v>33</v>
      </c>
      <c r="AQ1490">
        <v>0</v>
      </c>
      <c r="AR1490">
        <v>0</v>
      </c>
      <c r="AS1490">
        <v>0</v>
      </c>
      <c r="AT1490" t="s">
        <v>88</v>
      </c>
      <c r="AU1490" t="s">
        <v>88</v>
      </c>
      <c r="AV1490" t="s">
        <v>88</v>
      </c>
      <c r="AW1490" t="s">
        <v>88</v>
      </c>
      <c r="AX1490" t="s">
        <v>88</v>
      </c>
      <c r="AY1490" t="s">
        <v>88</v>
      </c>
      <c r="AZ1490" t="s">
        <v>88</v>
      </c>
      <c r="BA1490" t="s">
        <v>88</v>
      </c>
      <c r="BB1490" t="s">
        <v>88</v>
      </c>
      <c r="BC1490" t="s">
        <v>88</v>
      </c>
      <c r="BD1490" t="s">
        <v>88</v>
      </c>
      <c r="BE1490" t="s">
        <v>88</v>
      </c>
    </row>
    <row r="1491" spans="1:57">
      <c r="A1491" t="s">
        <v>3162</v>
      </c>
      <c r="B1491" t="s">
        <v>80</v>
      </c>
      <c r="C1491" t="s">
        <v>2938</v>
      </c>
      <c r="D1491" t="s">
        <v>82</v>
      </c>
      <c r="E1491" s="2" t="str">
        <f>HYPERLINK("capsilon://?command=openfolder&amp;siteaddress=FAM.docvelocity-na8.net&amp;folderid=FX1110D429-DC0B-B09F-71E9-D4BF59871486","FX211013517")</f>
        <v>FX211013517</v>
      </c>
      <c r="F1491" t="s">
        <v>19</v>
      </c>
      <c r="G1491" t="s">
        <v>19</v>
      </c>
      <c r="H1491" t="s">
        <v>83</v>
      </c>
      <c r="I1491" t="s">
        <v>2939</v>
      </c>
      <c r="J1491">
        <v>276</v>
      </c>
      <c r="K1491" t="s">
        <v>85</v>
      </c>
      <c r="L1491" t="s">
        <v>86</v>
      </c>
      <c r="M1491" t="s">
        <v>87</v>
      </c>
      <c r="N1491">
        <v>2</v>
      </c>
      <c r="O1491" s="1">
        <v>44502.334155092591</v>
      </c>
      <c r="P1491" s="1">
        <v>44502.390289351853</v>
      </c>
      <c r="Q1491">
        <v>929</v>
      </c>
      <c r="R1491">
        <v>3921</v>
      </c>
      <c r="S1491" t="b">
        <v>0</v>
      </c>
      <c r="T1491" t="s">
        <v>88</v>
      </c>
      <c r="U1491" t="b">
        <v>1</v>
      </c>
      <c r="V1491" t="s">
        <v>98</v>
      </c>
      <c r="W1491" s="1">
        <v>44502.363796296297</v>
      </c>
      <c r="X1491">
        <v>1720</v>
      </c>
      <c r="Y1491">
        <v>250</v>
      </c>
      <c r="Z1491">
        <v>0</v>
      </c>
      <c r="AA1491">
        <v>250</v>
      </c>
      <c r="AB1491">
        <v>0</v>
      </c>
      <c r="AC1491">
        <v>181</v>
      </c>
      <c r="AD1491">
        <v>26</v>
      </c>
      <c r="AE1491">
        <v>0</v>
      </c>
      <c r="AF1491">
        <v>0</v>
      </c>
      <c r="AG1491">
        <v>0</v>
      </c>
      <c r="AH1491" t="s">
        <v>106</v>
      </c>
      <c r="AI1491" s="1">
        <v>44502.390289351853</v>
      </c>
      <c r="AJ1491">
        <v>2037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26</v>
      </c>
      <c r="AQ1491">
        <v>0</v>
      </c>
      <c r="AR1491">
        <v>0</v>
      </c>
      <c r="AS1491">
        <v>0</v>
      </c>
      <c r="AT1491" t="s">
        <v>88</v>
      </c>
      <c r="AU1491" t="s">
        <v>88</v>
      </c>
      <c r="AV1491" t="s">
        <v>88</v>
      </c>
      <c r="AW1491" t="s">
        <v>88</v>
      </c>
      <c r="AX1491" t="s">
        <v>88</v>
      </c>
      <c r="AY1491" t="s">
        <v>88</v>
      </c>
      <c r="AZ1491" t="s">
        <v>88</v>
      </c>
      <c r="BA1491" t="s">
        <v>88</v>
      </c>
      <c r="BB1491" t="s">
        <v>88</v>
      </c>
      <c r="BC1491" t="s">
        <v>88</v>
      </c>
      <c r="BD1491" t="s">
        <v>88</v>
      </c>
      <c r="BE1491" t="s">
        <v>88</v>
      </c>
    </row>
    <row r="1492" spans="1:57">
      <c r="A1492" t="s">
        <v>3163</v>
      </c>
      <c r="B1492" t="s">
        <v>80</v>
      </c>
      <c r="C1492" t="s">
        <v>3164</v>
      </c>
      <c r="D1492" t="s">
        <v>82</v>
      </c>
      <c r="E1492" s="2" t="str">
        <f>HYPERLINK("capsilon://?command=openfolder&amp;siteaddress=FAM.docvelocity-na8.net&amp;folderid=FXF1B33B2B-B1AE-1E20-3928-A2047B56AA7A","FX21117339")</f>
        <v>FX21117339</v>
      </c>
      <c r="F1492" t="s">
        <v>19</v>
      </c>
      <c r="G1492" t="s">
        <v>19</v>
      </c>
      <c r="H1492" t="s">
        <v>83</v>
      </c>
      <c r="I1492" t="s">
        <v>3165</v>
      </c>
      <c r="J1492">
        <v>158</v>
      </c>
      <c r="K1492" t="s">
        <v>85</v>
      </c>
      <c r="L1492" t="s">
        <v>86</v>
      </c>
      <c r="M1492" t="s">
        <v>87</v>
      </c>
      <c r="N1492">
        <v>1</v>
      </c>
      <c r="O1492" s="1">
        <v>44515.783159722225</v>
      </c>
      <c r="P1492" s="1">
        <v>44516.193333333336</v>
      </c>
      <c r="Q1492">
        <v>33610</v>
      </c>
      <c r="R1492">
        <v>1829</v>
      </c>
      <c r="S1492" t="b">
        <v>0</v>
      </c>
      <c r="T1492" t="s">
        <v>88</v>
      </c>
      <c r="U1492" t="b">
        <v>0</v>
      </c>
      <c r="V1492" t="s">
        <v>190</v>
      </c>
      <c r="W1492" s="1">
        <v>44516.193333333336</v>
      </c>
      <c r="X1492">
        <v>1495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158</v>
      </c>
      <c r="AE1492">
        <v>153</v>
      </c>
      <c r="AF1492">
        <v>0</v>
      </c>
      <c r="AG1492">
        <v>12</v>
      </c>
      <c r="AH1492" t="s">
        <v>88</v>
      </c>
      <c r="AI1492" t="s">
        <v>88</v>
      </c>
      <c r="AJ1492" t="s">
        <v>88</v>
      </c>
      <c r="AK1492" t="s">
        <v>88</v>
      </c>
      <c r="AL1492" t="s">
        <v>88</v>
      </c>
      <c r="AM1492" t="s">
        <v>88</v>
      </c>
      <c r="AN1492" t="s">
        <v>88</v>
      </c>
      <c r="AO1492" t="s">
        <v>88</v>
      </c>
      <c r="AP1492" t="s">
        <v>88</v>
      </c>
      <c r="AQ1492" t="s">
        <v>88</v>
      </c>
      <c r="AR1492" t="s">
        <v>88</v>
      </c>
      <c r="AS1492" t="s">
        <v>88</v>
      </c>
      <c r="AT1492" t="s">
        <v>88</v>
      </c>
      <c r="AU1492" t="s">
        <v>88</v>
      </c>
      <c r="AV1492" t="s">
        <v>88</v>
      </c>
      <c r="AW1492" t="s">
        <v>88</v>
      </c>
      <c r="AX1492" t="s">
        <v>88</v>
      </c>
      <c r="AY1492" t="s">
        <v>88</v>
      </c>
      <c r="AZ1492" t="s">
        <v>88</v>
      </c>
      <c r="BA1492" t="s">
        <v>88</v>
      </c>
      <c r="BB1492" t="s">
        <v>88</v>
      </c>
      <c r="BC1492" t="s">
        <v>88</v>
      </c>
      <c r="BD1492" t="s">
        <v>88</v>
      </c>
      <c r="BE1492" t="s">
        <v>88</v>
      </c>
    </row>
    <row r="1493" spans="1:57">
      <c r="A1493" t="s">
        <v>3166</v>
      </c>
      <c r="B1493" t="s">
        <v>80</v>
      </c>
      <c r="C1493" t="s">
        <v>3135</v>
      </c>
      <c r="D1493" t="s">
        <v>82</v>
      </c>
      <c r="E1493" s="2" t="str">
        <f>HYPERLINK("capsilon://?command=openfolder&amp;siteaddress=FAM.docvelocity-na8.net&amp;folderid=FXF76116A9-C038-106A-1336-4AD44F20583E","FX21116975")</f>
        <v>FX21116975</v>
      </c>
      <c r="F1493" t="s">
        <v>19</v>
      </c>
      <c r="G1493" t="s">
        <v>19</v>
      </c>
      <c r="H1493" t="s">
        <v>83</v>
      </c>
      <c r="I1493" t="s">
        <v>3136</v>
      </c>
      <c r="J1493">
        <v>609</v>
      </c>
      <c r="K1493" t="s">
        <v>85</v>
      </c>
      <c r="L1493" t="s">
        <v>86</v>
      </c>
      <c r="M1493" t="s">
        <v>87</v>
      </c>
      <c r="N1493">
        <v>2</v>
      </c>
      <c r="O1493" s="1">
        <v>44515.783680555556</v>
      </c>
      <c r="P1493" s="1">
        <v>44516.332337962966</v>
      </c>
      <c r="Q1493">
        <v>45074</v>
      </c>
      <c r="R1493">
        <v>2330</v>
      </c>
      <c r="S1493" t="b">
        <v>0</v>
      </c>
      <c r="T1493" t="s">
        <v>88</v>
      </c>
      <c r="U1493" t="b">
        <v>1</v>
      </c>
      <c r="V1493" t="s">
        <v>218</v>
      </c>
      <c r="W1493" s="1">
        <v>44515.799930555557</v>
      </c>
      <c r="X1493">
        <v>1187</v>
      </c>
      <c r="Y1493">
        <v>207</v>
      </c>
      <c r="Z1493">
        <v>0</v>
      </c>
      <c r="AA1493">
        <v>207</v>
      </c>
      <c r="AB1493">
        <v>316</v>
      </c>
      <c r="AC1493">
        <v>18</v>
      </c>
      <c r="AD1493">
        <v>402</v>
      </c>
      <c r="AE1493">
        <v>0</v>
      </c>
      <c r="AF1493">
        <v>0</v>
      </c>
      <c r="AG1493">
        <v>0</v>
      </c>
      <c r="AH1493" t="s">
        <v>1043</v>
      </c>
      <c r="AI1493" s="1">
        <v>44516.332337962966</v>
      </c>
      <c r="AJ1493">
        <v>1143</v>
      </c>
      <c r="AK1493">
        <v>2</v>
      </c>
      <c r="AL1493">
        <v>0</v>
      </c>
      <c r="AM1493">
        <v>2</v>
      </c>
      <c r="AN1493">
        <v>316</v>
      </c>
      <c r="AO1493">
        <v>1</v>
      </c>
      <c r="AP1493">
        <v>400</v>
      </c>
      <c r="AQ1493">
        <v>0</v>
      </c>
      <c r="AR1493">
        <v>0</v>
      </c>
      <c r="AS1493">
        <v>0</v>
      </c>
      <c r="AT1493" t="s">
        <v>88</v>
      </c>
      <c r="AU1493" t="s">
        <v>88</v>
      </c>
      <c r="AV1493" t="s">
        <v>88</v>
      </c>
      <c r="AW1493" t="s">
        <v>88</v>
      </c>
      <c r="AX1493" t="s">
        <v>88</v>
      </c>
      <c r="AY1493" t="s">
        <v>88</v>
      </c>
      <c r="AZ1493" t="s">
        <v>88</v>
      </c>
      <c r="BA1493" t="s">
        <v>88</v>
      </c>
      <c r="BB1493" t="s">
        <v>88</v>
      </c>
      <c r="BC1493" t="s">
        <v>88</v>
      </c>
      <c r="BD1493" t="s">
        <v>88</v>
      </c>
      <c r="BE1493" t="s">
        <v>88</v>
      </c>
    </row>
    <row r="1494" spans="1:57">
      <c r="A1494" t="s">
        <v>3167</v>
      </c>
      <c r="B1494" t="s">
        <v>80</v>
      </c>
      <c r="C1494" t="s">
        <v>2999</v>
      </c>
      <c r="D1494" t="s">
        <v>82</v>
      </c>
      <c r="E1494" s="2" t="str">
        <f>HYPERLINK("capsilon://?command=openfolder&amp;siteaddress=FAM.docvelocity-na8.net&amp;folderid=FX37C7433D-2738-265C-6E4A-80F4DF9B2C2E","FX21114960")</f>
        <v>FX21114960</v>
      </c>
      <c r="F1494" t="s">
        <v>19</v>
      </c>
      <c r="G1494" t="s">
        <v>19</v>
      </c>
      <c r="H1494" t="s">
        <v>83</v>
      </c>
      <c r="I1494" t="s">
        <v>3168</v>
      </c>
      <c r="J1494">
        <v>30</v>
      </c>
      <c r="K1494" t="s">
        <v>85</v>
      </c>
      <c r="L1494" t="s">
        <v>86</v>
      </c>
      <c r="M1494" t="s">
        <v>87</v>
      </c>
      <c r="N1494">
        <v>2</v>
      </c>
      <c r="O1494" s="1">
        <v>44515.787719907406</v>
      </c>
      <c r="P1494" s="1">
        <v>44516.418657407405</v>
      </c>
      <c r="Q1494">
        <v>54298</v>
      </c>
      <c r="R1494">
        <v>215</v>
      </c>
      <c r="S1494" t="b">
        <v>0</v>
      </c>
      <c r="T1494" t="s">
        <v>88</v>
      </c>
      <c r="U1494" t="b">
        <v>0</v>
      </c>
      <c r="V1494" t="s">
        <v>117</v>
      </c>
      <c r="W1494" s="1">
        <v>44515.788958333331</v>
      </c>
      <c r="X1494">
        <v>59</v>
      </c>
      <c r="Y1494">
        <v>9</v>
      </c>
      <c r="Z1494">
        <v>0</v>
      </c>
      <c r="AA1494">
        <v>9</v>
      </c>
      <c r="AB1494">
        <v>0</v>
      </c>
      <c r="AC1494">
        <v>2</v>
      </c>
      <c r="AD1494">
        <v>21</v>
      </c>
      <c r="AE1494">
        <v>0</v>
      </c>
      <c r="AF1494">
        <v>0</v>
      </c>
      <c r="AG1494">
        <v>0</v>
      </c>
      <c r="AH1494" t="s">
        <v>106</v>
      </c>
      <c r="AI1494" s="1">
        <v>44516.418657407405</v>
      </c>
      <c r="AJ1494">
        <v>147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21</v>
      </c>
      <c r="AQ1494">
        <v>0</v>
      </c>
      <c r="AR1494">
        <v>0</v>
      </c>
      <c r="AS1494">
        <v>0</v>
      </c>
      <c r="AT1494" t="s">
        <v>88</v>
      </c>
      <c r="AU1494" t="s">
        <v>88</v>
      </c>
      <c r="AV1494" t="s">
        <v>88</v>
      </c>
      <c r="AW1494" t="s">
        <v>88</v>
      </c>
      <c r="AX1494" t="s">
        <v>88</v>
      </c>
      <c r="AY1494" t="s">
        <v>88</v>
      </c>
      <c r="AZ1494" t="s">
        <v>88</v>
      </c>
      <c r="BA1494" t="s">
        <v>88</v>
      </c>
      <c r="BB1494" t="s">
        <v>88</v>
      </c>
      <c r="BC1494" t="s">
        <v>88</v>
      </c>
      <c r="BD1494" t="s">
        <v>88</v>
      </c>
      <c r="BE1494" t="s">
        <v>88</v>
      </c>
    </row>
    <row r="1495" spans="1:57">
      <c r="A1495" t="s">
        <v>3169</v>
      </c>
      <c r="B1495" t="s">
        <v>80</v>
      </c>
      <c r="C1495" t="s">
        <v>3138</v>
      </c>
      <c r="D1495" t="s">
        <v>82</v>
      </c>
      <c r="E1495" s="2" t="str">
        <f>HYPERLINK("capsilon://?command=openfolder&amp;siteaddress=FAM.docvelocity-na8.net&amp;folderid=FX447EF16C-BC1B-07B5-0AF6-386E137F0647","FX21117231")</f>
        <v>FX21117231</v>
      </c>
      <c r="F1495" t="s">
        <v>19</v>
      </c>
      <c r="G1495" t="s">
        <v>19</v>
      </c>
      <c r="H1495" t="s">
        <v>83</v>
      </c>
      <c r="I1495" t="s">
        <v>3139</v>
      </c>
      <c r="J1495">
        <v>472</v>
      </c>
      <c r="K1495" t="s">
        <v>85</v>
      </c>
      <c r="L1495" t="s">
        <v>86</v>
      </c>
      <c r="M1495" t="s">
        <v>87</v>
      </c>
      <c r="N1495">
        <v>2</v>
      </c>
      <c r="O1495" s="1">
        <v>44515.788865740738</v>
      </c>
      <c r="P1495" s="1">
        <v>44516.34065972222</v>
      </c>
      <c r="Q1495">
        <v>44575</v>
      </c>
      <c r="R1495">
        <v>3100</v>
      </c>
      <c r="S1495" t="b">
        <v>0</v>
      </c>
      <c r="T1495" t="s">
        <v>88</v>
      </c>
      <c r="U1495" t="b">
        <v>1</v>
      </c>
      <c r="V1495" t="s">
        <v>117</v>
      </c>
      <c r="W1495" s="1">
        <v>44515.80332175926</v>
      </c>
      <c r="X1495">
        <v>1240</v>
      </c>
      <c r="Y1495">
        <v>420</v>
      </c>
      <c r="Z1495">
        <v>0</v>
      </c>
      <c r="AA1495">
        <v>420</v>
      </c>
      <c r="AB1495">
        <v>0</v>
      </c>
      <c r="AC1495">
        <v>24</v>
      </c>
      <c r="AD1495">
        <v>52</v>
      </c>
      <c r="AE1495">
        <v>0</v>
      </c>
      <c r="AF1495">
        <v>0</v>
      </c>
      <c r="AG1495">
        <v>0</v>
      </c>
      <c r="AH1495" t="s">
        <v>106</v>
      </c>
      <c r="AI1495" s="1">
        <v>44516.34065972222</v>
      </c>
      <c r="AJ1495">
        <v>1856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52</v>
      </c>
      <c r="AQ1495">
        <v>0</v>
      </c>
      <c r="AR1495">
        <v>0</v>
      </c>
      <c r="AS1495">
        <v>0</v>
      </c>
      <c r="AT1495" t="s">
        <v>88</v>
      </c>
      <c r="AU1495" t="s">
        <v>88</v>
      </c>
      <c r="AV1495" t="s">
        <v>88</v>
      </c>
      <c r="AW1495" t="s">
        <v>88</v>
      </c>
      <c r="AX1495" t="s">
        <v>88</v>
      </c>
      <c r="AY1495" t="s">
        <v>88</v>
      </c>
      <c r="AZ1495" t="s">
        <v>88</v>
      </c>
      <c r="BA1495" t="s">
        <v>88</v>
      </c>
      <c r="BB1495" t="s">
        <v>88</v>
      </c>
      <c r="BC1495" t="s">
        <v>88</v>
      </c>
      <c r="BD1495" t="s">
        <v>88</v>
      </c>
      <c r="BE1495" t="s">
        <v>88</v>
      </c>
    </row>
    <row r="1496" spans="1:57">
      <c r="A1496" t="s">
        <v>3170</v>
      </c>
      <c r="B1496" t="s">
        <v>80</v>
      </c>
      <c r="C1496" t="s">
        <v>3171</v>
      </c>
      <c r="D1496" t="s">
        <v>82</v>
      </c>
      <c r="E1496" s="2" t="str">
        <f>HYPERLINK("capsilon://?command=openfolder&amp;siteaddress=FAM.docvelocity-na8.net&amp;folderid=FX4454BFBF-E32B-0C48-A28A-D541381CE33E","FX21116799")</f>
        <v>FX21116799</v>
      </c>
      <c r="F1496" t="s">
        <v>19</v>
      </c>
      <c r="G1496" t="s">
        <v>19</v>
      </c>
      <c r="H1496" t="s">
        <v>83</v>
      </c>
      <c r="I1496" t="s">
        <v>3172</v>
      </c>
      <c r="J1496">
        <v>28</v>
      </c>
      <c r="K1496" t="s">
        <v>85</v>
      </c>
      <c r="L1496" t="s">
        <v>86</v>
      </c>
      <c r="M1496" t="s">
        <v>87</v>
      </c>
      <c r="N1496">
        <v>1</v>
      </c>
      <c r="O1496" s="1">
        <v>44515.798206018517</v>
      </c>
      <c r="P1496" s="1">
        <v>44516.195775462962</v>
      </c>
      <c r="Q1496">
        <v>33969</v>
      </c>
      <c r="R1496">
        <v>381</v>
      </c>
      <c r="S1496" t="b">
        <v>0</v>
      </c>
      <c r="T1496" t="s">
        <v>88</v>
      </c>
      <c r="U1496" t="b">
        <v>0</v>
      </c>
      <c r="V1496" t="s">
        <v>190</v>
      </c>
      <c r="W1496" s="1">
        <v>44516.195775462962</v>
      </c>
      <c r="X1496">
        <v>211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28</v>
      </c>
      <c r="AE1496">
        <v>21</v>
      </c>
      <c r="AF1496">
        <v>0</v>
      </c>
      <c r="AG1496">
        <v>3</v>
      </c>
      <c r="AH1496" t="s">
        <v>88</v>
      </c>
      <c r="AI1496" t="s">
        <v>88</v>
      </c>
      <c r="AJ1496" t="s">
        <v>88</v>
      </c>
      <c r="AK1496" t="s">
        <v>88</v>
      </c>
      <c r="AL1496" t="s">
        <v>88</v>
      </c>
      <c r="AM1496" t="s">
        <v>88</v>
      </c>
      <c r="AN1496" t="s">
        <v>88</v>
      </c>
      <c r="AO1496" t="s">
        <v>88</v>
      </c>
      <c r="AP1496" t="s">
        <v>88</v>
      </c>
      <c r="AQ1496" t="s">
        <v>88</v>
      </c>
      <c r="AR1496" t="s">
        <v>88</v>
      </c>
      <c r="AS1496" t="s">
        <v>88</v>
      </c>
      <c r="AT1496" t="s">
        <v>88</v>
      </c>
      <c r="AU1496" t="s">
        <v>88</v>
      </c>
      <c r="AV1496" t="s">
        <v>88</v>
      </c>
      <c r="AW1496" t="s">
        <v>88</v>
      </c>
      <c r="AX1496" t="s">
        <v>88</v>
      </c>
      <c r="AY1496" t="s">
        <v>88</v>
      </c>
      <c r="AZ1496" t="s">
        <v>88</v>
      </c>
      <c r="BA1496" t="s">
        <v>88</v>
      </c>
      <c r="BB1496" t="s">
        <v>88</v>
      </c>
      <c r="BC1496" t="s">
        <v>88</v>
      </c>
      <c r="BD1496" t="s">
        <v>88</v>
      </c>
      <c r="BE1496" t="s">
        <v>88</v>
      </c>
    </row>
    <row r="1497" spans="1:57">
      <c r="A1497" t="s">
        <v>3173</v>
      </c>
      <c r="B1497" t="s">
        <v>80</v>
      </c>
      <c r="C1497" t="s">
        <v>3174</v>
      </c>
      <c r="D1497" t="s">
        <v>82</v>
      </c>
      <c r="E1497" s="2" t="str">
        <f>HYPERLINK("capsilon://?command=openfolder&amp;siteaddress=FAM.docvelocity-na8.net&amp;folderid=FX5F582DDD-6966-B04D-B08E-065B70E46464","FX21116549")</f>
        <v>FX21116549</v>
      </c>
      <c r="F1497" t="s">
        <v>19</v>
      </c>
      <c r="G1497" t="s">
        <v>19</v>
      </c>
      <c r="H1497" t="s">
        <v>83</v>
      </c>
      <c r="I1497" t="s">
        <v>3175</v>
      </c>
      <c r="J1497">
        <v>86</v>
      </c>
      <c r="K1497" t="s">
        <v>85</v>
      </c>
      <c r="L1497" t="s">
        <v>86</v>
      </c>
      <c r="M1497" t="s">
        <v>87</v>
      </c>
      <c r="N1497">
        <v>2</v>
      </c>
      <c r="O1497" s="1">
        <v>44515.812094907407</v>
      </c>
      <c r="P1497" s="1">
        <v>44516.424386574072</v>
      </c>
      <c r="Q1497">
        <v>52270</v>
      </c>
      <c r="R1497">
        <v>632</v>
      </c>
      <c r="S1497" t="b">
        <v>0</v>
      </c>
      <c r="T1497" t="s">
        <v>88</v>
      </c>
      <c r="U1497" t="b">
        <v>0</v>
      </c>
      <c r="V1497" t="s">
        <v>1625</v>
      </c>
      <c r="W1497" s="1">
        <v>44515.819861111115</v>
      </c>
      <c r="X1497">
        <v>138</v>
      </c>
      <c r="Y1497">
        <v>81</v>
      </c>
      <c r="Z1497">
        <v>0</v>
      </c>
      <c r="AA1497">
        <v>81</v>
      </c>
      <c r="AB1497">
        <v>0</v>
      </c>
      <c r="AC1497">
        <v>2</v>
      </c>
      <c r="AD1497">
        <v>5</v>
      </c>
      <c r="AE1497">
        <v>0</v>
      </c>
      <c r="AF1497">
        <v>0</v>
      </c>
      <c r="AG1497">
        <v>0</v>
      </c>
      <c r="AH1497" t="s">
        <v>106</v>
      </c>
      <c r="AI1497" s="1">
        <v>44516.424386574072</v>
      </c>
      <c r="AJ1497">
        <v>494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5</v>
      </c>
      <c r="AQ1497">
        <v>0</v>
      </c>
      <c r="AR1497">
        <v>0</v>
      </c>
      <c r="AS1497">
        <v>0</v>
      </c>
      <c r="AT1497" t="s">
        <v>88</v>
      </c>
      <c r="AU1497" t="s">
        <v>88</v>
      </c>
      <c r="AV1497" t="s">
        <v>88</v>
      </c>
      <c r="AW1497" t="s">
        <v>88</v>
      </c>
      <c r="AX1497" t="s">
        <v>88</v>
      </c>
      <c r="AY1497" t="s">
        <v>88</v>
      </c>
      <c r="AZ1497" t="s">
        <v>88</v>
      </c>
      <c r="BA1497" t="s">
        <v>88</v>
      </c>
      <c r="BB1497" t="s">
        <v>88</v>
      </c>
      <c r="BC1497" t="s">
        <v>88</v>
      </c>
      <c r="BD1497" t="s">
        <v>88</v>
      </c>
      <c r="BE1497" t="s">
        <v>88</v>
      </c>
    </row>
    <row r="1498" spans="1:57">
      <c r="A1498" t="s">
        <v>3176</v>
      </c>
      <c r="B1498" t="s">
        <v>80</v>
      </c>
      <c r="C1498" t="s">
        <v>3174</v>
      </c>
      <c r="D1498" t="s">
        <v>82</v>
      </c>
      <c r="E1498" s="2" t="str">
        <f>HYPERLINK("capsilon://?command=openfolder&amp;siteaddress=FAM.docvelocity-na8.net&amp;folderid=FX5F582DDD-6966-B04D-B08E-065B70E46464","FX21116549")</f>
        <v>FX21116549</v>
      </c>
      <c r="F1498" t="s">
        <v>19</v>
      </c>
      <c r="G1498" t="s">
        <v>19</v>
      </c>
      <c r="H1498" t="s">
        <v>83</v>
      </c>
      <c r="I1498" t="s">
        <v>3177</v>
      </c>
      <c r="J1498">
        <v>86</v>
      </c>
      <c r="K1498" t="s">
        <v>85</v>
      </c>
      <c r="L1498" t="s">
        <v>86</v>
      </c>
      <c r="M1498" t="s">
        <v>87</v>
      </c>
      <c r="N1498">
        <v>2</v>
      </c>
      <c r="O1498" s="1">
        <v>44515.81212962963</v>
      </c>
      <c r="P1498" s="1">
        <v>44516.422175925924</v>
      </c>
      <c r="Q1498">
        <v>52258</v>
      </c>
      <c r="R1498">
        <v>450</v>
      </c>
      <c r="S1498" t="b">
        <v>0</v>
      </c>
      <c r="T1498" t="s">
        <v>88</v>
      </c>
      <c r="U1498" t="b">
        <v>0</v>
      </c>
      <c r="V1498" t="s">
        <v>1625</v>
      </c>
      <c r="W1498" s="1">
        <v>44515.821793981479</v>
      </c>
      <c r="X1498">
        <v>166</v>
      </c>
      <c r="Y1498">
        <v>81</v>
      </c>
      <c r="Z1498">
        <v>0</v>
      </c>
      <c r="AA1498">
        <v>81</v>
      </c>
      <c r="AB1498">
        <v>0</v>
      </c>
      <c r="AC1498">
        <v>2</v>
      </c>
      <c r="AD1498">
        <v>5</v>
      </c>
      <c r="AE1498">
        <v>0</v>
      </c>
      <c r="AF1498">
        <v>0</v>
      </c>
      <c r="AG1498">
        <v>0</v>
      </c>
      <c r="AH1498" t="s">
        <v>1043</v>
      </c>
      <c r="AI1498" s="1">
        <v>44516.422175925924</v>
      </c>
      <c r="AJ1498">
        <v>261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5</v>
      </c>
      <c r="AQ1498">
        <v>0</v>
      </c>
      <c r="AR1498">
        <v>0</v>
      </c>
      <c r="AS1498">
        <v>0</v>
      </c>
      <c r="AT1498" t="s">
        <v>88</v>
      </c>
      <c r="AU1498" t="s">
        <v>88</v>
      </c>
      <c r="AV1498" t="s">
        <v>88</v>
      </c>
      <c r="AW1498" t="s">
        <v>88</v>
      </c>
      <c r="AX1498" t="s">
        <v>88</v>
      </c>
      <c r="AY1498" t="s">
        <v>88</v>
      </c>
      <c r="AZ1498" t="s">
        <v>88</v>
      </c>
      <c r="BA1498" t="s">
        <v>88</v>
      </c>
      <c r="BB1498" t="s">
        <v>88</v>
      </c>
      <c r="BC1498" t="s">
        <v>88</v>
      </c>
      <c r="BD1498" t="s">
        <v>88</v>
      </c>
      <c r="BE1498" t="s">
        <v>88</v>
      </c>
    </row>
    <row r="1499" spans="1:57">
      <c r="A1499" t="s">
        <v>3178</v>
      </c>
      <c r="B1499" t="s">
        <v>80</v>
      </c>
      <c r="C1499" t="s">
        <v>3174</v>
      </c>
      <c r="D1499" t="s">
        <v>82</v>
      </c>
      <c r="E1499" s="2" t="str">
        <f>HYPERLINK("capsilon://?command=openfolder&amp;siteaddress=FAM.docvelocity-na8.net&amp;folderid=FX5F582DDD-6966-B04D-B08E-065B70E46464","FX21116549")</f>
        <v>FX21116549</v>
      </c>
      <c r="F1499" t="s">
        <v>19</v>
      </c>
      <c r="G1499" t="s">
        <v>19</v>
      </c>
      <c r="H1499" t="s">
        <v>83</v>
      </c>
      <c r="I1499" t="s">
        <v>3179</v>
      </c>
      <c r="J1499">
        <v>28</v>
      </c>
      <c r="K1499" t="s">
        <v>85</v>
      </c>
      <c r="L1499" t="s">
        <v>86</v>
      </c>
      <c r="M1499" t="s">
        <v>87</v>
      </c>
      <c r="N1499">
        <v>2</v>
      </c>
      <c r="O1499" s="1">
        <v>44515.812395833331</v>
      </c>
      <c r="P1499" s="1">
        <v>44516.421284722222</v>
      </c>
      <c r="Q1499">
        <v>52338</v>
      </c>
      <c r="R1499">
        <v>270</v>
      </c>
      <c r="S1499" t="b">
        <v>0</v>
      </c>
      <c r="T1499" t="s">
        <v>88</v>
      </c>
      <c r="U1499" t="b">
        <v>0</v>
      </c>
      <c r="V1499" t="s">
        <v>218</v>
      </c>
      <c r="W1499" s="1">
        <v>44515.822291666664</v>
      </c>
      <c r="X1499">
        <v>114</v>
      </c>
      <c r="Y1499">
        <v>21</v>
      </c>
      <c r="Z1499">
        <v>0</v>
      </c>
      <c r="AA1499">
        <v>21</v>
      </c>
      <c r="AB1499">
        <v>0</v>
      </c>
      <c r="AC1499">
        <v>0</v>
      </c>
      <c r="AD1499">
        <v>7</v>
      </c>
      <c r="AE1499">
        <v>0</v>
      </c>
      <c r="AF1499">
        <v>0</v>
      </c>
      <c r="AG1499">
        <v>0</v>
      </c>
      <c r="AH1499" t="s">
        <v>90</v>
      </c>
      <c r="AI1499" s="1">
        <v>44516.421284722222</v>
      </c>
      <c r="AJ1499">
        <v>156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7</v>
      </c>
      <c r="AQ1499">
        <v>0</v>
      </c>
      <c r="AR1499">
        <v>0</v>
      </c>
      <c r="AS1499">
        <v>0</v>
      </c>
      <c r="AT1499" t="s">
        <v>88</v>
      </c>
      <c r="AU1499" t="s">
        <v>88</v>
      </c>
      <c r="AV1499" t="s">
        <v>88</v>
      </c>
      <c r="AW1499" t="s">
        <v>88</v>
      </c>
      <c r="AX1499" t="s">
        <v>88</v>
      </c>
      <c r="AY1499" t="s">
        <v>88</v>
      </c>
      <c r="AZ1499" t="s">
        <v>88</v>
      </c>
      <c r="BA1499" t="s">
        <v>88</v>
      </c>
      <c r="BB1499" t="s">
        <v>88</v>
      </c>
      <c r="BC1499" t="s">
        <v>88</v>
      </c>
      <c r="BD1499" t="s">
        <v>88</v>
      </c>
      <c r="BE1499" t="s">
        <v>88</v>
      </c>
    </row>
    <row r="1500" spans="1:57">
      <c r="A1500" t="s">
        <v>3180</v>
      </c>
      <c r="B1500" t="s">
        <v>80</v>
      </c>
      <c r="C1500" t="s">
        <v>3181</v>
      </c>
      <c r="D1500" t="s">
        <v>82</v>
      </c>
      <c r="E1500" s="2" t="str">
        <f>HYPERLINK("capsilon://?command=openfolder&amp;siteaddress=FAM.docvelocity-na8.net&amp;folderid=FX61714E90-CB9A-C244-5856-EE23A1593F73","FX21116029")</f>
        <v>FX21116029</v>
      </c>
      <c r="F1500" t="s">
        <v>19</v>
      </c>
      <c r="G1500" t="s">
        <v>19</v>
      </c>
      <c r="H1500" t="s">
        <v>83</v>
      </c>
      <c r="I1500" t="s">
        <v>3182</v>
      </c>
      <c r="J1500">
        <v>84</v>
      </c>
      <c r="K1500" t="s">
        <v>85</v>
      </c>
      <c r="L1500" t="s">
        <v>86</v>
      </c>
      <c r="M1500" t="s">
        <v>87</v>
      </c>
      <c r="N1500">
        <v>1</v>
      </c>
      <c r="O1500" s="1">
        <v>44515.813449074078</v>
      </c>
      <c r="P1500" s="1">
        <v>44516.197071759256</v>
      </c>
      <c r="Q1500">
        <v>32744</v>
      </c>
      <c r="R1500">
        <v>401</v>
      </c>
      <c r="S1500" t="b">
        <v>0</v>
      </c>
      <c r="T1500" t="s">
        <v>88</v>
      </c>
      <c r="U1500" t="b">
        <v>0</v>
      </c>
      <c r="V1500" t="s">
        <v>190</v>
      </c>
      <c r="W1500" s="1">
        <v>44516.197071759256</v>
      </c>
      <c r="X1500">
        <v>111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84</v>
      </c>
      <c r="AE1500">
        <v>79</v>
      </c>
      <c r="AF1500">
        <v>0</v>
      </c>
      <c r="AG1500">
        <v>2</v>
      </c>
      <c r="AH1500" t="s">
        <v>88</v>
      </c>
      <c r="AI1500" t="s">
        <v>88</v>
      </c>
      <c r="AJ1500" t="s">
        <v>88</v>
      </c>
      <c r="AK1500" t="s">
        <v>88</v>
      </c>
      <c r="AL1500" t="s">
        <v>88</v>
      </c>
      <c r="AM1500" t="s">
        <v>88</v>
      </c>
      <c r="AN1500" t="s">
        <v>88</v>
      </c>
      <c r="AO1500" t="s">
        <v>88</v>
      </c>
      <c r="AP1500" t="s">
        <v>88</v>
      </c>
      <c r="AQ1500" t="s">
        <v>88</v>
      </c>
      <c r="AR1500" t="s">
        <v>88</v>
      </c>
      <c r="AS1500" t="s">
        <v>88</v>
      </c>
      <c r="AT1500" t="s">
        <v>88</v>
      </c>
      <c r="AU1500" t="s">
        <v>88</v>
      </c>
      <c r="AV1500" t="s">
        <v>88</v>
      </c>
      <c r="AW1500" t="s">
        <v>88</v>
      </c>
      <c r="AX1500" t="s">
        <v>88</v>
      </c>
      <c r="AY1500" t="s">
        <v>88</v>
      </c>
      <c r="AZ1500" t="s">
        <v>88</v>
      </c>
      <c r="BA1500" t="s">
        <v>88</v>
      </c>
      <c r="BB1500" t="s">
        <v>88</v>
      </c>
      <c r="BC1500" t="s">
        <v>88</v>
      </c>
      <c r="BD1500" t="s">
        <v>88</v>
      </c>
      <c r="BE1500" t="s">
        <v>88</v>
      </c>
    </row>
    <row r="1501" spans="1:57">
      <c r="A1501" t="s">
        <v>3183</v>
      </c>
      <c r="B1501" t="s">
        <v>80</v>
      </c>
      <c r="C1501" t="s">
        <v>3181</v>
      </c>
      <c r="D1501" t="s">
        <v>82</v>
      </c>
      <c r="E1501" s="2" t="str">
        <f>HYPERLINK("capsilon://?command=openfolder&amp;siteaddress=FAM.docvelocity-na8.net&amp;folderid=FX61714E90-CB9A-C244-5856-EE23A1593F73","FX21116029")</f>
        <v>FX21116029</v>
      </c>
      <c r="F1501" t="s">
        <v>19</v>
      </c>
      <c r="G1501" t="s">
        <v>19</v>
      </c>
      <c r="H1501" t="s">
        <v>83</v>
      </c>
      <c r="I1501" t="s">
        <v>3184</v>
      </c>
      <c r="J1501">
        <v>28</v>
      </c>
      <c r="K1501" t="s">
        <v>85</v>
      </c>
      <c r="L1501" t="s">
        <v>86</v>
      </c>
      <c r="M1501" t="s">
        <v>87</v>
      </c>
      <c r="N1501">
        <v>2</v>
      </c>
      <c r="O1501" s="1">
        <v>44515.81354166667</v>
      </c>
      <c r="P1501" s="1">
        <v>44516.421423611115</v>
      </c>
      <c r="Q1501">
        <v>52316</v>
      </c>
      <c r="R1501">
        <v>205</v>
      </c>
      <c r="S1501" t="b">
        <v>0</v>
      </c>
      <c r="T1501" t="s">
        <v>88</v>
      </c>
      <c r="U1501" t="b">
        <v>0</v>
      </c>
      <c r="V1501" t="s">
        <v>218</v>
      </c>
      <c r="W1501" s="1">
        <v>44515.823692129627</v>
      </c>
      <c r="X1501">
        <v>120</v>
      </c>
      <c r="Y1501">
        <v>21</v>
      </c>
      <c r="Z1501">
        <v>0</v>
      </c>
      <c r="AA1501">
        <v>21</v>
      </c>
      <c r="AB1501">
        <v>0</v>
      </c>
      <c r="AC1501">
        <v>1</v>
      </c>
      <c r="AD1501">
        <v>7</v>
      </c>
      <c r="AE1501">
        <v>0</v>
      </c>
      <c r="AF1501">
        <v>0</v>
      </c>
      <c r="AG1501">
        <v>0</v>
      </c>
      <c r="AH1501" t="s">
        <v>118</v>
      </c>
      <c r="AI1501" s="1">
        <v>44516.421423611115</v>
      </c>
      <c r="AJ1501">
        <v>85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7</v>
      </c>
      <c r="AQ1501">
        <v>0</v>
      </c>
      <c r="AR1501">
        <v>0</v>
      </c>
      <c r="AS1501">
        <v>0</v>
      </c>
      <c r="AT1501" t="s">
        <v>88</v>
      </c>
      <c r="AU1501" t="s">
        <v>88</v>
      </c>
      <c r="AV1501" t="s">
        <v>88</v>
      </c>
      <c r="AW1501" t="s">
        <v>88</v>
      </c>
      <c r="AX1501" t="s">
        <v>88</v>
      </c>
      <c r="AY1501" t="s">
        <v>88</v>
      </c>
      <c r="AZ1501" t="s">
        <v>88</v>
      </c>
      <c r="BA1501" t="s">
        <v>88</v>
      </c>
      <c r="BB1501" t="s">
        <v>88</v>
      </c>
      <c r="BC1501" t="s">
        <v>88</v>
      </c>
      <c r="BD1501" t="s">
        <v>88</v>
      </c>
      <c r="BE1501" t="s">
        <v>88</v>
      </c>
    </row>
    <row r="1502" spans="1:57">
      <c r="A1502" t="s">
        <v>3185</v>
      </c>
      <c r="B1502" t="s">
        <v>80</v>
      </c>
      <c r="C1502" t="s">
        <v>3186</v>
      </c>
      <c r="D1502" t="s">
        <v>82</v>
      </c>
      <c r="E1502" s="2" t="str">
        <f>HYPERLINK("capsilon://?command=openfolder&amp;siteaddress=FAM.docvelocity-na8.net&amp;folderid=FXBCB5D276-D88C-856B-39F1-7DE5447FC6BC","FX21115817")</f>
        <v>FX21115817</v>
      </c>
      <c r="F1502" t="s">
        <v>19</v>
      </c>
      <c r="G1502" t="s">
        <v>19</v>
      </c>
      <c r="H1502" t="s">
        <v>83</v>
      </c>
      <c r="I1502" t="s">
        <v>3187</v>
      </c>
      <c r="J1502">
        <v>28</v>
      </c>
      <c r="K1502" t="s">
        <v>85</v>
      </c>
      <c r="L1502" t="s">
        <v>86</v>
      </c>
      <c r="M1502" t="s">
        <v>87</v>
      </c>
      <c r="N1502">
        <v>2</v>
      </c>
      <c r="O1502" s="1">
        <v>44515.813981481479</v>
      </c>
      <c r="P1502" s="1">
        <v>44516.423148148147</v>
      </c>
      <c r="Q1502">
        <v>52351</v>
      </c>
      <c r="R1502">
        <v>281</v>
      </c>
      <c r="S1502" t="b">
        <v>0</v>
      </c>
      <c r="T1502" t="s">
        <v>88</v>
      </c>
      <c r="U1502" t="b">
        <v>0</v>
      </c>
      <c r="V1502" t="s">
        <v>1625</v>
      </c>
      <c r="W1502" s="1">
        <v>44515.823240740741</v>
      </c>
      <c r="X1502">
        <v>63</v>
      </c>
      <c r="Y1502">
        <v>21</v>
      </c>
      <c r="Z1502">
        <v>0</v>
      </c>
      <c r="AA1502">
        <v>21</v>
      </c>
      <c r="AB1502">
        <v>0</v>
      </c>
      <c r="AC1502">
        <v>0</v>
      </c>
      <c r="AD1502">
        <v>7</v>
      </c>
      <c r="AE1502">
        <v>0</v>
      </c>
      <c r="AF1502">
        <v>0</v>
      </c>
      <c r="AG1502">
        <v>0</v>
      </c>
      <c r="AH1502" t="s">
        <v>99</v>
      </c>
      <c r="AI1502" s="1">
        <v>44516.423148148147</v>
      </c>
      <c r="AJ1502">
        <v>218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7</v>
      </c>
      <c r="AQ1502">
        <v>0</v>
      </c>
      <c r="AR1502">
        <v>0</v>
      </c>
      <c r="AS1502">
        <v>0</v>
      </c>
      <c r="AT1502" t="s">
        <v>88</v>
      </c>
      <c r="AU1502" t="s">
        <v>88</v>
      </c>
      <c r="AV1502" t="s">
        <v>88</v>
      </c>
      <c r="AW1502" t="s">
        <v>88</v>
      </c>
      <c r="AX1502" t="s">
        <v>88</v>
      </c>
      <c r="AY1502" t="s">
        <v>88</v>
      </c>
      <c r="AZ1502" t="s">
        <v>88</v>
      </c>
      <c r="BA1502" t="s">
        <v>88</v>
      </c>
      <c r="BB1502" t="s">
        <v>88</v>
      </c>
      <c r="BC1502" t="s">
        <v>88</v>
      </c>
      <c r="BD1502" t="s">
        <v>88</v>
      </c>
      <c r="BE1502" t="s">
        <v>88</v>
      </c>
    </row>
    <row r="1503" spans="1:57">
      <c r="A1503" t="s">
        <v>3188</v>
      </c>
      <c r="B1503" t="s">
        <v>80</v>
      </c>
      <c r="C1503" t="s">
        <v>3186</v>
      </c>
      <c r="D1503" t="s">
        <v>82</v>
      </c>
      <c r="E1503" s="2" t="str">
        <f>HYPERLINK("capsilon://?command=openfolder&amp;siteaddress=FAM.docvelocity-na8.net&amp;folderid=FXBCB5D276-D88C-856B-39F1-7DE5447FC6BC","FX21115817")</f>
        <v>FX21115817</v>
      </c>
      <c r="F1503" t="s">
        <v>19</v>
      </c>
      <c r="G1503" t="s">
        <v>19</v>
      </c>
      <c r="H1503" t="s">
        <v>83</v>
      </c>
      <c r="I1503" t="s">
        <v>3189</v>
      </c>
      <c r="J1503">
        <v>28</v>
      </c>
      <c r="K1503" t="s">
        <v>85</v>
      </c>
      <c r="L1503" t="s">
        <v>86</v>
      </c>
      <c r="M1503" t="s">
        <v>87</v>
      </c>
      <c r="N1503">
        <v>2</v>
      </c>
      <c r="O1503" s="1">
        <v>44515.814189814817</v>
      </c>
      <c r="P1503" s="1">
        <v>44516.425891203704</v>
      </c>
      <c r="Q1503">
        <v>52496</v>
      </c>
      <c r="R1503">
        <v>355</v>
      </c>
      <c r="S1503" t="b">
        <v>0</v>
      </c>
      <c r="T1503" t="s">
        <v>88</v>
      </c>
      <c r="U1503" t="b">
        <v>0</v>
      </c>
      <c r="V1503" t="s">
        <v>1625</v>
      </c>
      <c r="W1503" s="1">
        <v>44515.823750000003</v>
      </c>
      <c r="X1503">
        <v>44</v>
      </c>
      <c r="Y1503">
        <v>21</v>
      </c>
      <c r="Z1503">
        <v>0</v>
      </c>
      <c r="AA1503">
        <v>21</v>
      </c>
      <c r="AB1503">
        <v>0</v>
      </c>
      <c r="AC1503">
        <v>0</v>
      </c>
      <c r="AD1503">
        <v>7</v>
      </c>
      <c r="AE1503">
        <v>0</v>
      </c>
      <c r="AF1503">
        <v>0</v>
      </c>
      <c r="AG1503">
        <v>0</v>
      </c>
      <c r="AH1503" t="s">
        <v>1043</v>
      </c>
      <c r="AI1503" s="1">
        <v>44516.425891203704</v>
      </c>
      <c r="AJ1503">
        <v>155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7</v>
      </c>
      <c r="AQ1503">
        <v>0</v>
      </c>
      <c r="AR1503">
        <v>0</v>
      </c>
      <c r="AS1503">
        <v>0</v>
      </c>
      <c r="AT1503" t="s">
        <v>88</v>
      </c>
      <c r="AU1503" t="s">
        <v>88</v>
      </c>
      <c r="AV1503" t="s">
        <v>88</v>
      </c>
      <c r="AW1503" t="s">
        <v>88</v>
      </c>
      <c r="AX1503" t="s">
        <v>88</v>
      </c>
      <c r="AY1503" t="s">
        <v>88</v>
      </c>
      <c r="AZ1503" t="s">
        <v>88</v>
      </c>
      <c r="BA1503" t="s">
        <v>88</v>
      </c>
      <c r="BB1503" t="s">
        <v>88</v>
      </c>
      <c r="BC1503" t="s">
        <v>88</v>
      </c>
      <c r="BD1503" t="s">
        <v>88</v>
      </c>
      <c r="BE1503" t="s">
        <v>88</v>
      </c>
    </row>
    <row r="1504" spans="1:57">
      <c r="A1504" t="s">
        <v>3190</v>
      </c>
      <c r="B1504" t="s">
        <v>80</v>
      </c>
      <c r="C1504" t="s">
        <v>3191</v>
      </c>
      <c r="D1504" t="s">
        <v>82</v>
      </c>
      <c r="E1504" s="2" t="str">
        <f>HYPERLINK("capsilon://?command=openfolder&amp;siteaddress=FAM.docvelocity-na8.net&amp;folderid=FXCCC2D832-5464-1B8F-C607-CCFB31F901A2","FX21117031")</f>
        <v>FX21117031</v>
      </c>
      <c r="F1504" t="s">
        <v>19</v>
      </c>
      <c r="G1504" t="s">
        <v>19</v>
      </c>
      <c r="H1504" t="s">
        <v>83</v>
      </c>
      <c r="I1504" t="s">
        <v>3192</v>
      </c>
      <c r="J1504">
        <v>260</v>
      </c>
      <c r="K1504" t="s">
        <v>85</v>
      </c>
      <c r="L1504" t="s">
        <v>86</v>
      </c>
      <c r="M1504" t="s">
        <v>87</v>
      </c>
      <c r="N1504">
        <v>1</v>
      </c>
      <c r="O1504" s="1">
        <v>44515.817673611113</v>
      </c>
      <c r="P1504" s="1">
        <v>44516.203067129631</v>
      </c>
      <c r="Q1504">
        <v>32330</v>
      </c>
      <c r="R1504">
        <v>968</v>
      </c>
      <c r="S1504" t="b">
        <v>0</v>
      </c>
      <c r="T1504" t="s">
        <v>88</v>
      </c>
      <c r="U1504" t="b">
        <v>0</v>
      </c>
      <c r="V1504" t="s">
        <v>190</v>
      </c>
      <c r="W1504" s="1">
        <v>44516.203067129631</v>
      </c>
      <c r="X1504">
        <v>491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260</v>
      </c>
      <c r="AE1504">
        <v>0</v>
      </c>
      <c r="AF1504">
        <v>0</v>
      </c>
      <c r="AG1504">
        <v>8</v>
      </c>
      <c r="AH1504" t="s">
        <v>88</v>
      </c>
      <c r="AI1504" t="s">
        <v>88</v>
      </c>
      <c r="AJ1504" t="s">
        <v>88</v>
      </c>
      <c r="AK1504" t="s">
        <v>88</v>
      </c>
      <c r="AL1504" t="s">
        <v>88</v>
      </c>
      <c r="AM1504" t="s">
        <v>88</v>
      </c>
      <c r="AN1504" t="s">
        <v>88</v>
      </c>
      <c r="AO1504" t="s">
        <v>88</v>
      </c>
      <c r="AP1504" t="s">
        <v>88</v>
      </c>
      <c r="AQ1504" t="s">
        <v>88</v>
      </c>
      <c r="AR1504" t="s">
        <v>88</v>
      </c>
      <c r="AS1504" t="s">
        <v>88</v>
      </c>
      <c r="AT1504" t="s">
        <v>88</v>
      </c>
      <c r="AU1504" t="s">
        <v>88</v>
      </c>
      <c r="AV1504" t="s">
        <v>88</v>
      </c>
      <c r="AW1504" t="s">
        <v>88</v>
      </c>
      <c r="AX1504" t="s">
        <v>88</v>
      </c>
      <c r="AY1504" t="s">
        <v>88</v>
      </c>
      <c r="AZ1504" t="s">
        <v>88</v>
      </c>
      <c r="BA1504" t="s">
        <v>88</v>
      </c>
      <c r="BB1504" t="s">
        <v>88</v>
      </c>
      <c r="BC1504" t="s">
        <v>88</v>
      </c>
      <c r="BD1504" t="s">
        <v>88</v>
      </c>
      <c r="BE1504" t="s">
        <v>88</v>
      </c>
    </row>
    <row r="1505" spans="1:57">
      <c r="A1505" t="s">
        <v>3193</v>
      </c>
      <c r="B1505" t="s">
        <v>80</v>
      </c>
      <c r="C1505" t="s">
        <v>3194</v>
      </c>
      <c r="D1505" t="s">
        <v>82</v>
      </c>
      <c r="E1505" s="2" t="str">
        <f>HYPERLINK("capsilon://?command=openfolder&amp;siteaddress=FAM.docvelocity-na8.net&amp;folderid=FX114F6438-02D9-B19C-CB3E-66416D42D84D","FX21114318")</f>
        <v>FX21114318</v>
      </c>
      <c r="F1505" t="s">
        <v>19</v>
      </c>
      <c r="G1505" t="s">
        <v>19</v>
      </c>
      <c r="H1505" t="s">
        <v>83</v>
      </c>
      <c r="I1505" t="s">
        <v>3195</v>
      </c>
      <c r="J1505">
        <v>351</v>
      </c>
      <c r="K1505" t="s">
        <v>85</v>
      </c>
      <c r="L1505" t="s">
        <v>86</v>
      </c>
      <c r="M1505" t="s">
        <v>87</v>
      </c>
      <c r="N1505">
        <v>1</v>
      </c>
      <c r="O1505" s="1">
        <v>44515.820324074077</v>
      </c>
      <c r="P1505" s="1">
        <v>44516.209548611114</v>
      </c>
      <c r="Q1505">
        <v>32900</v>
      </c>
      <c r="R1505">
        <v>729</v>
      </c>
      <c r="S1505" t="b">
        <v>0</v>
      </c>
      <c r="T1505" t="s">
        <v>88</v>
      </c>
      <c r="U1505" t="b">
        <v>0</v>
      </c>
      <c r="V1505" t="s">
        <v>190</v>
      </c>
      <c r="W1505" s="1">
        <v>44516.209548611114</v>
      </c>
      <c r="X1505">
        <v>559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351</v>
      </c>
      <c r="AE1505">
        <v>326</v>
      </c>
      <c r="AF1505">
        <v>0</v>
      </c>
      <c r="AG1505">
        <v>11</v>
      </c>
      <c r="AH1505" t="s">
        <v>88</v>
      </c>
      <c r="AI1505" t="s">
        <v>88</v>
      </c>
      <c r="AJ1505" t="s">
        <v>88</v>
      </c>
      <c r="AK1505" t="s">
        <v>88</v>
      </c>
      <c r="AL1505" t="s">
        <v>88</v>
      </c>
      <c r="AM1505" t="s">
        <v>88</v>
      </c>
      <c r="AN1505" t="s">
        <v>88</v>
      </c>
      <c r="AO1505" t="s">
        <v>88</v>
      </c>
      <c r="AP1505" t="s">
        <v>88</v>
      </c>
      <c r="AQ1505" t="s">
        <v>88</v>
      </c>
      <c r="AR1505" t="s">
        <v>88</v>
      </c>
      <c r="AS1505" t="s">
        <v>88</v>
      </c>
      <c r="AT1505" t="s">
        <v>88</v>
      </c>
      <c r="AU1505" t="s">
        <v>88</v>
      </c>
      <c r="AV1505" t="s">
        <v>88</v>
      </c>
      <c r="AW1505" t="s">
        <v>88</v>
      </c>
      <c r="AX1505" t="s">
        <v>88</v>
      </c>
      <c r="AY1505" t="s">
        <v>88</v>
      </c>
      <c r="AZ1505" t="s">
        <v>88</v>
      </c>
      <c r="BA1505" t="s">
        <v>88</v>
      </c>
      <c r="BB1505" t="s">
        <v>88</v>
      </c>
      <c r="BC1505" t="s">
        <v>88</v>
      </c>
      <c r="BD1505" t="s">
        <v>88</v>
      </c>
      <c r="BE1505" t="s">
        <v>88</v>
      </c>
    </row>
    <row r="1506" spans="1:57">
      <c r="A1506" t="s">
        <v>3196</v>
      </c>
      <c r="B1506" t="s">
        <v>80</v>
      </c>
      <c r="C1506" t="s">
        <v>2941</v>
      </c>
      <c r="D1506" t="s">
        <v>82</v>
      </c>
      <c r="E1506" s="2" t="str">
        <f>HYPERLINK("capsilon://?command=openfolder&amp;siteaddress=FAM.docvelocity-na8.net&amp;folderid=FX21C8F884-17C2-181C-5722-78ED7EF1F9C0","FX211013521")</f>
        <v>FX211013521</v>
      </c>
      <c r="F1506" t="s">
        <v>19</v>
      </c>
      <c r="G1506" t="s">
        <v>19</v>
      </c>
      <c r="H1506" t="s">
        <v>83</v>
      </c>
      <c r="I1506" t="s">
        <v>2942</v>
      </c>
      <c r="J1506">
        <v>276</v>
      </c>
      <c r="K1506" t="s">
        <v>85</v>
      </c>
      <c r="L1506" t="s">
        <v>86</v>
      </c>
      <c r="M1506" t="s">
        <v>87</v>
      </c>
      <c r="N1506">
        <v>2</v>
      </c>
      <c r="O1506" s="1">
        <v>44502.343298611115</v>
      </c>
      <c r="P1506" s="1">
        <v>44502.412372685183</v>
      </c>
      <c r="Q1506">
        <v>3649</v>
      </c>
      <c r="R1506">
        <v>2319</v>
      </c>
      <c r="S1506" t="b">
        <v>0</v>
      </c>
      <c r="T1506" t="s">
        <v>88</v>
      </c>
      <c r="U1506" t="b">
        <v>1</v>
      </c>
      <c r="V1506" t="s">
        <v>190</v>
      </c>
      <c r="W1506" s="1">
        <v>44502.349259259259</v>
      </c>
      <c r="X1506">
        <v>399</v>
      </c>
      <c r="Y1506">
        <v>250</v>
      </c>
      <c r="Z1506">
        <v>0</v>
      </c>
      <c r="AA1506">
        <v>250</v>
      </c>
      <c r="AB1506">
        <v>0</v>
      </c>
      <c r="AC1506">
        <v>37</v>
      </c>
      <c r="AD1506">
        <v>26</v>
      </c>
      <c r="AE1506">
        <v>0</v>
      </c>
      <c r="AF1506">
        <v>0</v>
      </c>
      <c r="AG1506">
        <v>0</v>
      </c>
      <c r="AH1506" t="s">
        <v>106</v>
      </c>
      <c r="AI1506" s="1">
        <v>44502.412372685183</v>
      </c>
      <c r="AJ1506">
        <v>1907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26</v>
      </c>
      <c r="AQ1506">
        <v>0</v>
      </c>
      <c r="AR1506">
        <v>0</v>
      </c>
      <c r="AS1506">
        <v>0</v>
      </c>
      <c r="AT1506" t="s">
        <v>88</v>
      </c>
      <c r="AU1506" t="s">
        <v>88</v>
      </c>
      <c r="AV1506" t="s">
        <v>88</v>
      </c>
      <c r="AW1506" t="s">
        <v>88</v>
      </c>
      <c r="AX1506" t="s">
        <v>88</v>
      </c>
      <c r="AY1506" t="s">
        <v>88</v>
      </c>
      <c r="AZ1506" t="s">
        <v>88</v>
      </c>
      <c r="BA1506" t="s">
        <v>88</v>
      </c>
      <c r="BB1506" t="s">
        <v>88</v>
      </c>
      <c r="BC1506" t="s">
        <v>88</v>
      </c>
      <c r="BD1506" t="s">
        <v>88</v>
      </c>
      <c r="BE1506" t="s">
        <v>88</v>
      </c>
    </row>
    <row r="1507" spans="1:57">
      <c r="A1507" t="s">
        <v>3197</v>
      </c>
      <c r="B1507" t="s">
        <v>80</v>
      </c>
      <c r="C1507" t="s">
        <v>3198</v>
      </c>
      <c r="D1507" t="s">
        <v>82</v>
      </c>
      <c r="E1507" s="2" t="str">
        <f>HYPERLINK("capsilon://?command=openfolder&amp;siteaddress=FAM.docvelocity-na8.net&amp;folderid=FX71B22466-BBAB-08BC-3CA7-BF49D81ADAF4","FX21114112")</f>
        <v>FX21114112</v>
      </c>
      <c r="F1507" t="s">
        <v>19</v>
      </c>
      <c r="G1507" t="s">
        <v>19</v>
      </c>
      <c r="H1507" t="s">
        <v>83</v>
      </c>
      <c r="I1507" t="s">
        <v>3199</v>
      </c>
      <c r="J1507">
        <v>178</v>
      </c>
      <c r="K1507" t="s">
        <v>85</v>
      </c>
      <c r="L1507" t="s">
        <v>86</v>
      </c>
      <c r="M1507" t="s">
        <v>87</v>
      </c>
      <c r="N1507">
        <v>1</v>
      </c>
      <c r="O1507" s="1">
        <v>44515.830358796295</v>
      </c>
      <c r="P1507" s="1">
        <v>44516.215601851851</v>
      </c>
      <c r="Q1507">
        <v>32446</v>
      </c>
      <c r="R1507">
        <v>839</v>
      </c>
      <c r="S1507" t="b">
        <v>0</v>
      </c>
      <c r="T1507" t="s">
        <v>88</v>
      </c>
      <c r="U1507" t="b">
        <v>0</v>
      </c>
      <c r="V1507" t="s">
        <v>190</v>
      </c>
      <c r="W1507" s="1">
        <v>44516.215601851851</v>
      </c>
      <c r="X1507">
        <v>523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178</v>
      </c>
      <c r="AE1507">
        <v>165</v>
      </c>
      <c r="AF1507">
        <v>0</v>
      </c>
      <c r="AG1507">
        <v>5</v>
      </c>
      <c r="AH1507" t="s">
        <v>88</v>
      </c>
      <c r="AI1507" t="s">
        <v>88</v>
      </c>
      <c r="AJ1507" t="s">
        <v>88</v>
      </c>
      <c r="AK1507" t="s">
        <v>88</v>
      </c>
      <c r="AL1507" t="s">
        <v>88</v>
      </c>
      <c r="AM1507" t="s">
        <v>88</v>
      </c>
      <c r="AN1507" t="s">
        <v>88</v>
      </c>
      <c r="AO1507" t="s">
        <v>88</v>
      </c>
      <c r="AP1507" t="s">
        <v>88</v>
      </c>
      <c r="AQ1507" t="s">
        <v>88</v>
      </c>
      <c r="AR1507" t="s">
        <v>88</v>
      </c>
      <c r="AS1507" t="s">
        <v>88</v>
      </c>
      <c r="AT1507" t="s">
        <v>88</v>
      </c>
      <c r="AU1507" t="s">
        <v>88</v>
      </c>
      <c r="AV1507" t="s">
        <v>88</v>
      </c>
      <c r="AW1507" t="s">
        <v>88</v>
      </c>
      <c r="AX1507" t="s">
        <v>88</v>
      </c>
      <c r="AY1507" t="s">
        <v>88</v>
      </c>
      <c r="AZ1507" t="s">
        <v>88</v>
      </c>
      <c r="BA1507" t="s">
        <v>88</v>
      </c>
      <c r="BB1507" t="s">
        <v>88</v>
      </c>
      <c r="BC1507" t="s">
        <v>88</v>
      </c>
      <c r="BD1507" t="s">
        <v>88</v>
      </c>
      <c r="BE1507" t="s">
        <v>88</v>
      </c>
    </row>
    <row r="1508" spans="1:57">
      <c r="A1508" t="s">
        <v>3200</v>
      </c>
      <c r="B1508" t="s">
        <v>80</v>
      </c>
      <c r="C1508" t="s">
        <v>2912</v>
      </c>
      <c r="D1508" t="s">
        <v>82</v>
      </c>
      <c r="E1508" s="2" t="str">
        <f>HYPERLINK("capsilon://?command=openfolder&amp;siteaddress=FAM.docvelocity-na8.net&amp;folderid=FX021ED084-60DE-4620-12F6-686E2CA90DD4","FX21114785")</f>
        <v>FX21114785</v>
      </c>
      <c r="F1508" t="s">
        <v>19</v>
      </c>
      <c r="G1508" t="s">
        <v>19</v>
      </c>
      <c r="H1508" t="s">
        <v>83</v>
      </c>
      <c r="I1508" t="s">
        <v>3201</v>
      </c>
      <c r="J1508">
        <v>118</v>
      </c>
      <c r="K1508" t="s">
        <v>85</v>
      </c>
      <c r="L1508" t="s">
        <v>86</v>
      </c>
      <c r="M1508" t="s">
        <v>87</v>
      </c>
      <c r="N1508">
        <v>2</v>
      </c>
      <c r="O1508" s="1">
        <v>44515.862384259257</v>
      </c>
      <c r="P1508" s="1">
        <v>44516.425266203703</v>
      </c>
      <c r="Q1508">
        <v>47802</v>
      </c>
      <c r="R1508">
        <v>831</v>
      </c>
      <c r="S1508" t="b">
        <v>0</v>
      </c>
      <c r="T1508" t="s">
        <v>88</v>
      </c>
      <c r="U1508" t="b">
        <v>0</v>
      </c>
      <c r="V1508" t="s">
        <v>89</v>
      </c>
      <c r="W1508" s="1">
        <v>44516.16064814815</v>
      </c>
      <c r="X1508">
        <v>499</v>
      </c>
      <c r="Y1508">
        <v>101</v>
      </c>
      <c r="Z1508">
        <v>0</v>
      </c>
      <c r="AA1508">
        <v>101</v>
      </c>
      <c r="AB1508">
        <v>0</v>
      </c>
      <c r="AC1508">
        <v>19</v>
      </c>
      <c r="AD1508">
        <v>17</v>
      </c>
      <c r="AE1508">
        <v>0</v>
      </c>
      <c r="AF1508">
        <v>0</v>
      </c>
      <c r="AG1508">
        <v>0</v>
      </c>
      <c r="AH1508" t="s">
        <v>118</v>
      </c>
      <c r="AI1508" s="1">
        <v>44516.425266203703</v>
      </c>
      <c r="AJ1508">
        <v>332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17</v>
      </c>
      <c r="AQ1508">
        <v>0</v>
      </c>
      <c r="AR1508">
        <v>0</v>
      </c>
      <c r="AS1508">
        <v>0</v>
      </c>
      <c r="AT1508" t="s">
        <v>88</v>
      </c>
      <c r="AU1508" t="s">
        <v>88</v>
      </c>
      <c r="AV1508" t="s">
        <v>88</v>
      </c>
      <c r="AW1508" t="s">
        <v>88</v>
      </c>
      <c r="AX1508" t="s">
        <v>88</v>
      </c>
      <c r="AY1508" t="s">
        <v>88</v>
      </c>
      <c r="AZ1508" t="s">
        <v>88</v>
      </c>
      <c r="BA1508" t="s">
        <v>88</v>
      </c>
      <c r="BB1508" t="s">
        <v>88</v>
      </c>
      <c r="BC1508" t="s">
        <v>88</v>
      </c>
      <c r="BD1508" t="s">
        <v>88</v>
      </c>
      <c r="BE1508" t="s">
        <v>88</v>
      </c>
    </row>
    <row r="1509" spans="1:57">
      <c r="A1509" t="s">
        <v>3202</v>
      </c>
      <c r="B1509" t="s">
        <v>80</v>
      </c>
      <c r="C1509" t="s">
        <v>3203</v>
      </c>
      <c r="D1509" t="s">
        <v>82</v>
      </c>
      <c r="E1509" s="2" t="str">
        <f>HYPERLINK("capsilon://?command=openfolder&amp;siteaddress=FAM.docvelocity-na8.net&amp;folderid=FX773D9340-B5D7-DAF3-AC32-8E0753D37DBE","FX21117448")</f>
        <v>FX21117448</v>
      </c>
      <c r="F1509" t="s">
        <v>19</v>
      </c>
      <c r="G1509" t="s">
        <v>19</v>
      </c>
      <c r="H1509" t="s">
        <v>83</v>
      </c>
      <c r="I1509" t="s">
        <v>3204</v>
      </c>
      <c r="J1509">
        <v>66</v>
      </c>
      <c r="K1509" t="s">
        <v>85</v>
      </c>
      <c r="L1509" t="s">
        <v>86</v>
      </c>
      <c r="M1509" t="s">
        <v>87</v>
      </c>
      <c r="N1509">
        <v>2</v>
      </c>
      <c r="O1509" s="1">
        <v>44515.869710648149</v>
      </c>
      <c r="P1509" s="1">
        <v>44516.424097222225</v>
      </c>
      <c r="Q1509">
        <v>47444</v>
      </c>
      <c r="R1509">
        <v>455</v>
      </c>
      <c r="S1509" t="b">
        <v>0</v>
      </c>
      <c r="T1509" t="s">
        <v>88</v>
      </c>
      <c r="U1509" t="b">
        <v>0</v>
      </c>
      <c r="V1509" t="s">
        <v>110</v>
      </c>
      <c r="W1509" s="1">
        <v>44516.160740740743</v>
      </c>
      <c r="X1509">
        <v>97</v>
      </c>
      <c r="Y1509">
        <v>2</v>
      </c>
      <c r="Z1509">
        <v>0</v>
      </c>
      <c r="AA1509">
        <v>2</v>
      </c>
      <c r="AB1509">
        <v>0</v>
      </c>
      <c r="AC1509">
        <v>1</v>
      </c>
      <c r="AD1509">
        <v>64</v>
      </c>
      <c r="AE1509">
        <v>0</v>
      </c>
      <c r="AF1509">
        <v>0</v>
      </c>
      <c r="AG1509">
        <v>0</v>
      </c>
      <c r="AH1509" t="s">
        <v>1043</v>
      </c>
      <c r="AI1509" s="1">
        <v>44516.424097222225</v>
      </c>
      <c r="AJ1509">
        <v>165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64</v>
      </c>
      <c r="AQ1509">
        <v>0</v>
      </c>
      <c r="AR1509">
        <v>0</v>
      </c>
      <c r="AS1509">
        <v>0</v>
      </c>
      <c r="AT1509" t="s">
        <v>88</v>
      </c>
      <c r="AU1509" t="s">
        <v>88</v>
      </c>
      <c r="AV1509" t="s">
        <v>88</v>
      </c>
      <c r="AW1509" t="s">
        <v>88</v>
      </c>
      <c r="AX1509" t="s">
        <v>88</v>
      </c>
      <c r="AY1509" t="s">
        <v>88</v>
      </c>
      <c r="AZ1509" t="s">
        <v>88</v>
      </c>
      <c r="BA1509" t="s">
        <v>88</v>
      </c>
      <c r="BB1509" t="s">
        <v>88</v>
      </c>
      <c r="BC1509" t="s">
        <v>88</v>
      </c>
      <c r="BD1509" t="s">
        <v>88</v>
      </c>
      <c r="BE1509" t="s">
        <v>88</v>
      </c>
    </row>
    <row r="1510" spans="1:57">
      <c r="A1510" t="s">
        <v>3205</v>
      </c>
      <c r="B1510" t="s">
        <v>80</v>
      </c>
      <c r="C1510" t="s">
        <v>3203</v>
      </c>
      <c r="D1510" t="s">
        <v>82</v>
      </c>
      <c r="E1510" s="2" t="str">
        <f>HYPERLINK("capsilon://?command=openfolder&amp;siteaddress=FAM.docvelocity-na8.net&amp;folderid=FX773D9340-B5D7-DAF3-AC32-8E0753D37DBE","FX21117448")</f>
        <v>FX21117448</v>
      </c>
      <c r="F1510" t="s">
        <v>19</v>
      </c>
      <c r="G1510" t="s">
        <v>19</v>
      </c>
      <c r="H1510" t="s">
        <v>83</v>
      </c>
      <c r="I1510" t="s">
        <v>3206</v>
      </c>
      <c r="J1510">
        <v>66</v>
      </c>
      <c r="K1510" t="s">
        <v>85</v>
      </c>
      <c r="L1510" t="s">
        <v>86</v>
      </c>
      <c r="M1510" t="s">
        <v>87</v>
      </c>
      <c r="N1510">
        <v>2</v>
      </c>
      <c r="O1510" s="1">
        <v>44515.870208333334</v>
      </c>
      <c r="P1510" s="1">
        <v>44516.427812499998</v>
      </c>
      <c r="Q1510">
        <v>47447</v>
      </c>
      <c r="R1510">
        <v>730</v>
      </c>
      <c r="S1510" t="b">
        <v>0</v>
      </c>
      <c r="T1510" t="s">
        <v>88</v>
      </c>
      <c r="U1510" t="b">
        <v>0</v>
      </c>
      <c r="V1510" t="s">
        <v>388</v>
      </c>
      <c r="W1510" s="1">
        <v>44516.162511574075</v>
      </c>
      <c r="X1510">
        <v>434</v>
      </c>
      <c r="Y1510">
        <v>52</v>
      </c>
      <c r="Z1510">
        <v>0</v>
      </c>
      <c r="AA1510">
        <v>52</v>
      </c>
      <c r="AB1510">
        <v>0</v>
      </c>
      <c r="AC1510">
        <v>42</v>
      </c>
      <c r="AD1510">
        <v>14</v>
      </c>
      <c r="AE1510">
        <v>0</v>
      </c>
      <c r="AF1510">
        <v>0</v>
      </c>
      <c r="AG1510">
        <v>0</v>
      </c>
      <c r="AH1510" t="s">
        <v>106</v>
      </c>
      <c r="AI1510" s="1">
        <v>44516.427812499998</v>
      </c>
      <c r="AJ1510">
        <v>296</v>
      </c>
      <c r="AK1510">
        <v>1</v>
      </c>
      <c r="AL1510">
        <v>0</v>
      </c>
      <c r="AM1510">
        <v>1</v>
      </c>
      <c r="AN1510">
        <v>0</v>
      </c>
      <c r="AO1510">
        <v>1</v>
      </c>
      <c r="AP1510">
        <v>13</v>
      </c>
      <c r="AQ1510">
        <v>0</v>
      </c>
      <c r="AR1510">
        <v>0</v>
      </c>
      <c r="AS1510">
        <v>0</v>
      </c>
      <c r="AT1510" t="s">
        <v>88</v>
      </c>
      <c r="AU1510" t="s">
        <v>88</v>
      </c>
      <c r="AV1510" t="s">
        <v>88</v>
      </c>
      <c r="AW1510" t="s">
        <v>88</v>
      </c>
      <c r="AX1510" t="s">
        <v>88</v>
      </c>
      <c r="AY1510" t="s">
        <v>88</v>
      </c>
      <c r="AZ1510" t="s">
        <v>88</v>
      </c>
      <c r="BA1510" t="s">
        <v>88</v>
      </c>
      <c r="BB1510" t="s">
        <v>88</v>
      </c>
      <c r="BC1510" t="s">
        <v>88</v>
      </c>
      <c r="BD1510" t="s">
        <v>88</v>
      </c>
      <c r="BE1510" t="s">
        <v>88</v>
      </c>
    </row>
    <row r="1511" spans="1:57">
      <c r="A1511" t="s">
        <v>3207</v>
      </c>
      <c r="B1511" t="s">
        <v>80</v>
      </c>
      <c r="C1511" t="s">
        <v>3208</v>
      </c>
      <c r="D1511" t="s">
        <v>82</v>
      </c>
      <c r="E1511" s="2" t="str">
        <f>HYPERLINK("capsilon://?command=openfolder&amp;siteaddress=FAM.docvelocity-na8.net&amp;folderid=FXF0EE13EA-F229-B2CA-CAB3-4ADEAB259D6B","FX21116795")</f>
        <v>FX21116795</v>
      </c>
      <c r="F1511" t="s">
        <v>19</v>
      </c>
      <c r="G1511" t="s">
        <v>19</v>
      </c>
      <c r="H1511" t="s">
        <v>83</v>
      </c>
      <c r="I1511" t="s">
        <v>3209</v>
      </c>
      <c r="J1511">
        <v>153</v>
      </c>
      <c r="K1511" t="s">
        <v>85</v>
      </c>
      <c r="L1511" t="s">
        <v>86</v>
      </c>
      <c r="M1511" t="s">
        <v>87</v>
      </c>
      <c r="N1511">
        <v>1</v>
      </c>
      <c r="O1511" s="1">
        <v>44515.871157407404</v>
      </c>
      <c r="P1511" s="1">
        <v>44516.217488425929</v>
      </c>
      <c r="Q1511">
        <v>29631</v>
      </c>
      <c r="R1511">
        <v>292</v>
      </c>
      <c r="S1511" t="b">
        <v>0</v>
      </c>
      <c r="T1511" t="s">
        <v>88</v>
      </c>
      <c r="U1511" t="b">
        <v>0</v>
      </c>
      <c r="V1511" t="s">
        <v>190</v>
      </c>
      <c r="W1511" s="1">
        <v>44516.217488425929</v>
      </c>
      <c r="X1511">
        <v>162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153</v>
      </c>
      <c r="AE1511">
        <v>141</v>
      </c>
      <c r="AF1511">
        <v>0</v>
      </c>
      <c r="AG1511">
        <v>4</v>
      </c>
      <c r="AH1511" t="s">
        <v>88</v>
      </c>
      <c r="AI1511" t="s">
        <v>88</v>
      </c>
      <c r="AJ1511" t="s">
        <v>88</v>
      </c>
      <c r="AK1511" t="s">
        <v>88</v>
      </c>
      <c r="AL1511" t="s">
        <v>88</v>
      </c>
      <c r="AM1511" t="s">
        <v>88</v>
      </c>
      <c r="AN1511" t="s">
        <v>88</v>
      </c>
      <c r="AO1511" t="s">
        <v>88</v>
      </c>
      <c r="AP1511" t="s">
        <v>88</v>
      </c>
      <c r="AQ1511" t="s">
        <v>88</v>
      </c>
      <c r="AR1511" t="s">
        <v>88</v>
      </c>
      <c r="AS1511" t="s">
        <v>88</v>
      </c>
      <c r="AT1511" t="s">
        <v>88</v>
      </c>
      <c r="AU1511" t="s">
        <v>88</v>
      </c>
      <c r="AV1511" t="s">
        <v>88</v>
      </c>
      <c r="AW1511" t="s">
        <v>88</v>
      </c>
      <c r="AX1511" t="s">
        <v>88</v>
      </c>
      <c r="AY1511" t="s">
        <v>88</v>
      </c>
      <c r="AZ1511" t="s">
        <v>88</v>
      </c>
      <c r="BA1511" t="s">
        <v>88</v>
      </c>
      <c r="BB1511" t="s">
        <v>88</v>
      </c>
      <c r="BC1511" t="s">
        <v>88</v>
      </c>
      <c r="BD1511" t="s">
        <v>88</v>
      </c>
      <c r="BE1511" t="s">
        <v>88</v>
      </c>
    </row>
    <row r="1512" spans="1:57">
      <c r="A1512" t="s">
        <v>3210</v>
      </c>
      <c r="B1512" t="s">
        <v>80</v>
      </c>
      <c r="C1512" t="s">
        <v>3211</v>
      </c>
      <c r="D1512" t="s">
        <v>82</v>
      </c>
      <c r="E1512" s="2" t="str">
        <f>HYPERLINK("capsilon://?command=openfolder&amp;siteaddress=FAM.docvelocity-na8.net&amp;folderid=FX750B1156-AC37-1246-2035-7123DD1B62B3","FX21116877")</f>
        <v>FX21116877</v>
      </c>
      <c r="F1512" t="s">
        <v>19</v>
      </c>
      <c r="G1512" t="s">
        <v>19</v>
      </c>
      <c r="H1512" t="s">
        <v>83</v>
      </c>
      <c r="I1512" t="s">
        <v>3212</v>
      </c>
      <c r="J1512">
        <v>237</v>
      </c>
      <c r="K1512" t="s">
        <v>85</v>
      </c>
      <c r="L1512" t="s">
        <v>86</v>
      </c>
      <c r="M1512" t="s">
        <v>87</v>
      </c>
      <c r="N1512">
        <v>1</v>
      </c>
      <c r="O1512" s="1">
        <v>44515.87122685185</v>
      </c>
      <c r="P1512" s="1">
        <v>44516.219259259262</v>
      </c>
      <c r="Q1512">
        <v>29813</v>
      </c>
      <c r="R1512">
        <v>257</v>
      </c>
      <c r="S1512" t="b">
        <v>0</v>
      </c>
      <c r="T1512" t="s">
        <v>88</v>
      </c>
      <c r="U1512" t="b">
        <v>0</v>
      </c>
      <c r="V1512" t="s">
        <v>190</v>
      </c>
      <c r="W1512" s="1">
        <v>44516.219259259262</v>
      </c>
      <c r="X1512">
        <v>153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237</v>
      </c>
      <c r="AE1512">
        <v>204</v>
      </c>
      <c r="AF1512">
        <v>0</v>
      </c>
      <c r="AG1512">
        <v>4</v>
      </c>
      <c r="AH1512" t="s">
        <v>88</v>
      </c>
      <c r="AI1512" t="s">
        <v>88</v>
      </c>
      <c r="AJ1512" t="s">
        <v>88</v>
      </c>
      <c r="AK1512" t="s">
        <v>88</v>
      </c>
      <c r="AL1512" t="s">
        <v>88</v>
      </c>
      <c r="AM1512" t="s">
        <v>88</v>
      </c>
      <c r="AN1512" t="s">
        <v>88</v>
      </c>
      <c r="AO1512" t="s">
        <v>88</v>
      </c>
      <c r="AP1512" t="s">
        <v>88</v>
      </c>
      <c r="AQ1512" t="s">
        <v>88</v>
      </c>
      <c r="AR1512" t="s">
        <v>88</v>
      </c>
      <c r="AS1512" t="s">
        <v>88</v>
      </c>
      <c r="AT1512" t="s">
        <v>88</v>
      </c>
      <c r="AU1512" t="s">
        <v>88</v>
      </c>
      <c r="AV1512" t="s">
        <v>88</v>
      </c>
      <c r="AW1512" t="s">
        <v>88</v>
      </c>
      <c r="AX1512" t="s">
        <v>88</v>
      </c>
      <c r="AY1512" t="s">
        <v>88</v>
      </c>
      <c r="AZ1512" t="s">
        <v>88</v>
      </c>
      <c r="BA1512" t="s">
        <v>88</v>
      </c>
      <c r="BB1512" t="s">
        <v>88</v>
      </c>
      <c r="BC1512" t="s">
        <v>88</v>
      </c>
      <c r="BD1512" t="s">
        <v>88</v>
      </c>
      <c r="BE1512" t="s">
        <v>88</v>
      </c>
    </row>
    <row r="1513" spans="1:57">
      <c r="A1513" t="s">
        <v>3213</v>
      </c>
      <c r="B1513" t="s">
        <v>80</v>
      </c>
      <c r="C1513" t="s">
        <v>3214</v>
      </c>
      <c r="D1513" t="s">
        <v>82</v>
      </c>
      <c r="E1513" s="2" t="str">
        <f>HYPERLINK("capsilon://?command=openfolder&amp;siteaddress=FAM.docvelocity-na8.net&amp;folderid=FX42ED06C6-E874-9D90-1B61-E62DB925BAFE","FX21117543")</f>
        <v>FX21117543</v>
      </c>
      <c r="F1513" t="s">
        <v>19</v>
      </c>
      <c r="G1513" t="s">
        <v>19</v>
      </c>
      <c r="H1513" t="s">
        <v>83</v>
      </c>
      <c r="I1513" t="s">
        <v>3215</v>
      </c>
      <c r="J1513">
        <v>338</v>
      </c>
      <c r="K1513" t="s">
        <v>85</v>
      </c>
      <c r="L1513" t="s">
        <v>86</v>
      </c>
      <c r="M1513" t="s">
        <v>87</v>
      </c>
      <c r="N1513">
        <v>1</v>
      </c>
      <c r="O1513" s="1">
        <v>44515.968032407407</v>
      </c>
      <c r="P1513" s="1">
        <v>44516.238900462966</v>
      </c>
      <c r="Q1513">
        <v>21903</v>
      </c>
      <c r="R1513">
        <v>1500</v>
      </c>
      <c r="S1513" t="b">
        <v>0</v>
      </c>
      <c r="T1513" t="s">
        <v>88</v>
      </c>
      <c r="U1513" t="b">
        <v>0</v>
      </c>
      <c r="V1513" t="s">
        <v>190</v>
      </c>
      <c r="W1513" s="1">
        <v>44516.238900462966</v>
      </c>
      <c r="X1513">
        <v>1318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338</v>
      </c>
      <c r="AE1513">
        <v>314</v>
      </c>
      <c r="AF1513">
        <v>0</v>
      </c>
      <c r="AG1513">
        <v>8</v>
      </c>
      <c r="AH1513" t="s">
        <v>88</v>
      </c>
      <c r="AI1513" t="s">
        <v>88</v>
      </c>
      <c r="AJ1513" t="s">
        <v>88</v>
      </c>
      <c r="AK1513" t="s">
        <v>88</v>
      </c>
      <c r="AL1513" t="s">
        <v>88</v>
      </c>
      <c r="AM1513" t="s">
        <v>88</v>
      </c>
      <c r="AN1513" t="s">
        <v>88</v>
      </c>
      <c r="AO1513" t="s">
        <v>88</v>
      </c>
      <c r="AP1513" t="s">
        <v>88</v>
      </c>
      <c r="AQ1513" t="s">
        <v>88</v>
      </c>
      <c r="AR1513" t="s">
        <v>88</v>
      </c>
      <c r="AS1513" t="s">
        <v>88</v>
      </c>
      <c r="AT1513" t="s">
        <v>88</v>
      </c>
      <c r="AU1513" t="s">
        <v>88</v>
      </c>
      <c r="AV1513" t="s">
        <v>88</v>
      </c>
      <c r="AW1513" t="s">
        <v>88</v>
      </c>
      <c r="AX1513" t="s">
        <v>88</v>
      </c>
      <c r="AY1513" t="s">
        <v>88</v>
      </c>
      <c r="AZ1513" t="s">
        <v>88</v>
      </c>
      <c r="BA1513" t="s">
        <v>88</v>
      </c>
      <c r="BB1513" t="s">
        <v>88</v>
      </c>
      <c r="BC1513" t="s">
        <v>88</v>
      </c>
      <c r="BD1513" t="s">
        <v>88</v>
      </c>
      <c r="BE1513" t="s">
        <v>88</v>
      </c>
    </row>
    <row r="1514" spans="1:57">
      <c r="A1514" t="s">
        <v>3216</v>
      </c>
      <c r="B1514" t="s">
        <v>80</v>
      </c>
      <c r="C1514" t="s">
        <v>3217</v>
      </c>
      <c r="D1514" t="s">
        <v>82</v>
      </c>
      <c r="E1514" s="2" t="str">
        <f>HYPERLINK("capsilon://?command=openfolder&amp;siteaddress=FAM.docvelocity-na8.net&amp;folderid=FXC8D77B4E-DA22-EF4F-3B91-2B4B82AD9DD0","FX21117740")</f>
        <v>FX21117740</v>
      </c>
      <c r="F1514" t="s">
        <v>19</v>
      </c>
      <c r="G1514" t="s">
        <v>19</v>
      </c>
      <c r="H1514" t="s">
        <v>83</v>
      </c>
      <c r="I1514" t="s">
        <v>3218</v>
      </c>
      <c r="J1514">
        <v>147</v>
      </c>
      <c r="K1514" t="s">
        <v>85</v>
      </c>
      <c r="L1514" t="s">
        <v>86</v>
      </c>
      <c r="M1514" t="s">
        <v>87</v>
      </c>
      <c r="N1514">
        <v>2</v>
      </c>
      <c r="O1514" s="1">
        <v>44516.0237037037</v>
      </c>
      <c r="P1514" s="1">
        <v>44516.432141203702</v>
      </c>
      <c r="Q1514">
        <v>34152</v>
      </c>
      <c r="R1514">
        <v>1137</v>
      </c>
      <c r="S1514" t="b">
        <v>0</v>
      </c>
      <c r="T1514" t="s">
        <v>88</v>
      </c>
      <c r="U1514" t="b">
        <v>0</v>
      </c>
      <c r="V1514" t="s">
        <v>110</v>
      </c>
      <c r="W1514" s="1">
        <v>44516.167048611111</v>
      </c>
      <c r="X1514">
        <v>544</v>
      </c>
      <c r="Y1514">
        <v>130</v>
      </c>
      <c r="Z1514">
        <v>0</v>
      </c>
      <c r="AA1514">
        <v>130</v>
      </c>
      <c r="AB1514">
        <v>0</v>
      </c>
      <c r="AC1514">
        <v>12</v>
      </c>
      <c r="AD1514">
        <v>17</v>
      </c>
      <c r="AE1514">
        <v>0</v>
      </c>
      <c r="AF1514">
        <v>0</v>
      </c>
      <c r="AG1514">
        <v>0</v>
      </c>
      <c r="AH1514" t="s">
        <v>118</v>
      </c>
      <c r="AI1514" s="1">
        <v>44516.432141203702</v>
      </c>
      <c r="AJ1514">
        <v>593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17</v>
      </c>
      <c r="AQ1514">
        <v>0</v>
      </c>
      <c r="AR1514">
        <v>0</v>
      </c>
      <c r="AS1514">
        <v>0</v>
      </c>
      <c r="AT1514" t="s">
        <v>88</v>
      </c>
      <c r="AU1514" t="s">
        <v>88</v>
      </c>
      <c r="AV1514" t="s">
        <v>88</v>
      </c>
      <c r="AW1514" t="s">
        <v>88</v>
      </c>
      <c r="AX1514" t="s">
        <v>88</v>
      </c>
      <c r="AY1514" t="s">
        <v>88</v>
      </c>
      <c r="AZ1514" t="s">
        <v>88</v>
      </c>
      <c r="BA1514" t="s">
        <v>88</v>
      </c>
      <c r="BB1514" t="s">
        <v>88</v>
      </c>
      <c r="BC1514" t="s">
        <v>88</v>
      </c>
      <c r="BD1514" t="s">
        <v>88</v>
      </c>
      <c r="BE1514" t="s">
        <v>88</v>
      </c>
    </row>
    <row r="1515" spans="1:57">
      <c r="A1515" t="s">
        <v>3219</v>
      </c>
      <c r="B1515" t="s">
        <v>80</v>
      </c>
      <c r="C1515" t="s">
        <v>3220</v>
      </c>
      <c r="D1515" t="s">
        <v>82</v>
      </c>
      <c r="E1515" s="2" t="str">
        <f>HYPERLINK("capsilon://?command=openfolder&amp;siteaddress=FAM.docvelocity-na8.net&amp;folderid=FX2A657657-0BAB-1C52-7AE0-9BAD84AC3DAC","FX21115950")</f>
        <v>FX21115950</v>
      </c>
      <c r="F1515" t="s">
        <v>19</v>
      </c>
      <c r="G1515" t="s">
        <v>19</v>
      </c>
      <c r="H1515" t="s">
        <v>83</v>
      </c>
      <c r="I1515" t="s">
        <v>3221</v>
      </c>
      <c r="J1515">
        <v>96</v>
      </c>
      <c r="K1515" t="s">
        <v>85</v>
      </c>
      <c r="L1515" t="s">
        <v>86</v>
      </c>
      <c r="M1515" t="s">
        <v>87</v>
      </c>
      <c r="N1515">
        <v>1</v>
      </c>
      <c r="O1515" s="1">
        <v>44516.029016203705</v>
      </c>
      <c r="P1515" s="1">
        <v>44516.241828703707</v>
      </c>
      <c r="Q1515">
        <v>17956</v>
      </c>
      <c r="R1515">
        <v>431</v>
      </c>
      <c r="S1515" t="b">
        <v>0</v>
      </c>
      <c r="T1515" t="s">
        <v>88</v>
      </c>
      <c r="U1515" t="b">
        <v>0</v>
      </c>
      <c r="V1515" t="s">
        <v>190</v>
      </c>
      <c r="W1515" s="1">
        <v>44516.241828703707</v>
      </c>
      <c r="X1515">
        <v>252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96</v>
      </c>
      <c r="AE1515">
        <v>84</v>
      </c>
      <c r="AF1515">
        <v>0</v>
      </c>
      <c r="AG1515">
        <v>3</v>
      </c>
      <c r="AH1515" t="s">
        <v>88</v>
      </c>
      <c r="AI1515" t="s">
        <v>88</v>
      </c>
      <c r="AJ1515" t="s">
        <v>88</v>
      </c>
      <c r="AK1515" t="s">
        <v>88</v>
      </c>
      <c r="AL1515" t="s">
        <v>88</v>
      </c>
      <c r="AM1515" t="s">
        <v>88</v>
      </c>
      <c r="AN1515" t="s">
        <v>88</v>
      </c>
      <c r="AO1515" t="s">
        <v>88</v>
      </c>
      <c r="AP1515" t="s">
        <v>88</v>
      </c>
      <c r="AQ1515" t="s">
        <v>88</v>
      </c>
      <c r="AR1515" t="s">
        <v>88</v>
      </c>
      <c r="AS1515" t="s">
        <v>88</v>
      </c>
      <c r="AT1515" t="s">
        <v>88</v>
      </c>
      <c r="AU1515" t="s">
        <v>88</v>
      </c>
      <c r="AV1515" t="s">
        <v>88</v>
      </c>
      <c r="AW1515" t="s">
        <v>88</v>
      </c>
      <c r="AX1515" t="s">
        <v>88</v>
      </c>
      <c r="AY1515" t="s">
        <v>88</v>
      </c>
      <c r="AZ1515" t="s">
        <v>88</v>
      </c>
      <c r="BA1515" t="s">
        <v>88</v>
      </c>
      <c r="BB1515" t="s">
        <v>88</v>
      </c>
      <c r="BC1515" t="s">
        <v>88</v>
      </c>
      <c r="BD1515" t="s">
        <v>88</v>
      </c>
      <c r="BE1515" t="s">
        <v>88</v>
      </c>
    </row>
    <row r="1516" spans="1:57">
      <c r="A1516" t="s">
        <v>3222</v>
      </c>
      <c r="B1516" t="s">
        <v>80</v>
      </c>
      <c r="C1516" t="s">
        <v>3015</v>
      </c>
      <c r="D1516" t="s">
        <v>82</v>
      </c>
      <c r="E1516" s="2" t="str">
        <f>HYPERLINK("capsilon://?command=openfolder&amp;siteaddress=FAM.docvelocity-na8.net&amp;folderid=FX7F439D6A-D783-1679-03BE-D308AFF13A60","FX2111539")</f>
        <v>FX2111539</v>
      </c>
      <c r="F1516" t="s">
        <v>19</v>
      </c>
      <c r="G1516" t="s">
        <v>19</v>
      </c>
      <c r="H1516" t="s">
        <v>83</v>
      </c>
      <c r="I1516" t="s">
        <v>3016</v>
      </c>
      <c r="J1516">
        <v>245</v>
      </c>
      <c r="K1516" t="s">
        <v>85</v>
      </c>
      <c r="L1516" t="s">
        <v>86</v>
      </c>
      <c r="M1516" t="s">
        <v>87</v>
      </c>
      <c r="N1516">
        <v>2</v>
      </c>
      <c r="O1516" s="1">
        <v>44502.355138888888</v>
      </c>
      <c r="P1516" s="1">
        <v>44502.444456018522</v>
      </c>
      <c r="Q1516">
        <v>3549</v>
      </c>
      <c r="R1516">
        <v>4168</v>
      </c>
      <c r="S1516" t="b">
        <v>0</v>
      </c>
      <c r="T1516" t="s">
        <v>88</v>
      </c>
      <c r="U1516" t="b">
        <v>1</v>
      </c>
      <c r="V1516" t="s">
        <v>110</v>
      </c>
      <c r="W1516" s="1">
        <v>44502.380706018521</v>
      </c>
      <c r="X1516">
        <v>2082</v>
      </c>
      <c r="Y1516">
        <v>263</v>
      </c>
      <c r="Z1516">
        <v>0</v>
      </c>
      <c r="AA1516">
        <v>263</v>
      </c>
      <c r="AB1516">
        <v>0</v>
      </c>
      <c r="AC1516">
        <v>153</v>
      </c>
      <c r="AD1516">
        <v>-18</v>
      </c>
      <c r="AE1516">
        <v>0</v>
      </c>
      <c r="AF1516">
        <v>0</v>
      </c>
      <c r="AG1516">
        <v>0</v>
      </c>
      <c r="AH1516" t="s">
        <v>99</v>
      </c>
      <c r="AI1516" s="1">
        <v>44502.444456018522</v>
      </c>
      <c r="AJ1516">
        <v>2070</v>
      </c>
      <c r="AK1516">
        <v>8</v>
      </c>
      <c r="AL1516">
        <v>0</v>
      </c>
      <c r="AM1516">
        <v>8</v>
      </c>
      <c r="AN1516">
        <v>0</v>
      </c>
      <c r="AO1516">
        <v>9</v>
      </c>
      <c r="AP1516">
        <v>-26</v>
      </c>
      <c r="AQ1516">
        <v>0</v>
      </c>
      <c r="AR1516">
        <v>0</v>
      </c>
      <c r="AS1516">
        <v>0</v>
      </c>
      <c r="AT1516" t="s">
        <v>88</v>
      </c>
      <c r="AU1516" t="s">
        <v>88</v>
      </c>
      <c r="AV1516" t="s">
        <v>88</v>
      </c>
      <c r="AW1516" t="s">
        <v>88</v>
      </c>
      <c r="AX1516" t="s">
        <v>88</v>
      </c>
      <c r="AY1516" t="s">
        <v>88</v>
      </c>
      <c r="AZ1516" t="s">
        <v>88</v>
      </c>
      <c r="BA1516" t="s">
        <v>88</v>
      </c>
      <c r="BB1516" t="s">
        <v>88</v>
      </c>
      <c r="BC1516" t="s">
        <v>88</v>
      </c>
      <c r="BD1516" t="s">
        <v>88</v>
      </c>
      <c r="BE1516" t="s">
        <v>88</v>
      </c>
    </row>
    <row r="1517" spans="1:57">
      <c r="A1517" t="s">
        <v>3223</v>
      </c>
      <c r="B1517" t="s">
        <v>80</v>
      </c>
      <c r="C1517" t="s">
        <v>3224</v>
      </c>
      <c r="D1517" t="s">
        <v>82</v>
      </c>
      <c r="E1517" s="2" t="str">
        <f>HYPERLINK("capsilon://?command=openfolder&amp;siteaddress=FAM.docvelocity-na8.net&amp;folderid=FXEABEBB3E-711F-3745-C3D1-0138E0E13634","FX21115795")</f>
        <v>FX21115795</v>
      </c>
      <c r="F1517" t="s">
        <v>19</v>
      </c>
      <c r="G1517" t="s">
        <v>19</v>
      </c>
      <c r="H1517" t="s">
        <v>83</v>
      </c>
      <c r="I1517" t="s">
        <v>3225</v>
      </c>
      <c r="J1517">
        <v>326</v>
      </c>
      <c r="K1517" t="s">
        <v>85</v>
      </c>
      <c r="L1517" t="s">
        <v>86</v>
      </c>
      <c r="M1517" t="s">
        <v>87</v>
      </c>
      <c r="N1517">
        <v>2</v>
      </c>
      <c r="O1517" s="1">
        <v>44516.110486111109</v>
      </c>
      <c r="P1517" s="1">
        <v>44516.44195601852</v>
      </c>
      <c r="Q1517">
        <v>26281</v>
      </c>
      <c r="R1517">
        <v>2358</v>
      </c>
      <c r="S1517" t="b">
        <v>0</v>
      </c>
      <c r="T1517" t="s">
        <v>88</v>
      </c>
      <c r="U1517" t="b">
        <v>0</v>
      </c>
      <c r="V1517" t="s">
        <v>89</v>
      </c>
      <c r="W1517" s="1">
        <v>44516.174884259257</v>
      </c>
      <c r="X1517">
        <v>971</v>
      </c>
      <c r="Y1517">
        <v>264</v>
      </c>
      <c r="Z1517">
        <v>0</v>
      </c>
      <c r="AA1517">
        <v>264</v>
      </c>
      <c r="AB1517">
        <v>0</v>
      </c>
      <c r="AC1517">
        <v>55</v>
      </c>
      <c r="AD1517">
        <v>62</v>
      </c>
      <c r="AE1517">
        <v>0</v>
      </c>
      <c r="AF1517">
        <v>0</v>
      </c>
      <c r="AG1517">
        <v>0</v>
      </c>
      <c r="AH1517" t="s">
        <v>1043</v>
      </c>
      <c r="AI1517" s="1">
        <v>44516.44195601852</v>
      </c>
      <c r="AJ1517">
        <v>1387</v>
      </c>
      <c r="AK1517">
        <v>10</v>
      </c>
      <c r="AL1517">
        <v>0</v>
      </c>
      <c r="AM1517">
        <v>10</v>
      </c>
      <c r="AN1517">
        <v>0</v>
      </c>
      <c r="AO1517">
        <v>9</v>
      </c>
      <c r="AP1517">
        <v>52</v>
      </c>
      <c r="AQ1517">
        <v>0</v>
      </c>
      <c r="AR1517">
        <v>0</v>
      </c>
      <c r="AS1517">
        <v>0</v>
      </c>
      <c r="AT1517" t="s">
        <v>88</v>
      </c>
      <c r="AU1517" t="s">
        <v>88</v>
      </c>
      <c r="AV1517" t="s">
        <v>88</v>
      </c>
      <c r="AW1517" t="s">
        <v>88</v>
      </c>
      <c r="AX1517" t="s">
        <v>88</v>
      </c>
      <c r="AY1517" t="s">
        <v>88</v>
      </c>
      <c r="AZ1517" t="s">
        <v>88</v>
      </c>
      <c r="BA1517" t="s">
        <v>88</v>
      </c>
      <c r="BB1517" t="s">
        <v>88</v>
      </c>
      <c r="BC1517" t="s">
        <v>88</v>
      </c>
      <c r="BD1517" t="s">
        <v>88</v>
      </c>
      <c r="BE1517" t="s">
        <v>88</v>
      </c>
    </row>
    <row r="1518" spans="1:57">
      <c r="A1518" t="s">
        <v>3226</v>
      </c>
      <c r="B1518" t="s">
        <v>80</v>
      </c>
      <c r="C1518" t="s">
        <v>3164</v>
      </c>
      <c r="D1518" t="s">
        <v>82</v>
      </c>
      <c r="E1518" s="2" t="str">
        <f>HYPERLINK("capsilon://?command=openfolder&amp;siteaddress=FAM.docvelocity-na8.net&amp;folderid=FXF1B33B2B-B1AE-1E20-3928-A2047B56AA7A","FX21117339")</f>
        <v>FX21117339</v>
      </c>
      <c r="F1518" t="s">
        <v>19</v>
      </c>
      <c r="G1518" t="s">
        <v>19</v>
      </c>
      <c r="H1518" t="s">
        <v>83</v>
      </c>
      <c r="I1518" t="s">
        <v>3165</v>
      </c>
      <c r="J1518">
        <v>230</v>
      </c>
      <c r="K1518" t="s">
        <v>85</v>
      </c>
      <c r="L1518" t="s">
        <v>86</v>
      </c>
      <c r="M1518" t="s">
        <v>87</v>
      </c>
      <c r="N1518">
        <v>2</v>
      </c>
      <c r="O1518" s="1">
        <v>44516.194722222222</v>
      </c>
      <c r="P1518" s="1">
        <v>44516.339456018519</v>
      </c>
      <c r="Q1518">
        <v>10124</v>
      </c>
      <c r="R1518">
        <v>2381</v>
      </c>
      <c r="S1518" t="b">
        <v>0</v>
      </c>
      <c r="T1518" t="s">
        <v>88</v>
      </c>
      <c r="U1518" t="b">
        <v>1</v>
      </c>
      <c r="V1518" t="s">
        <v>89</v>
      </c>
      <c r="W1518" s="1">
        <v>44516.212766203702</v>
      </c>
      <c r="X1518">
        <v>1554</v>
      </c>
      <c r="Y1518">
        <v>220</v>
      </c>
      <c r="Z1518">
        <v>0</v>
      </c>
      <c r="AA1518">
        <v>220</v>
      </c>
      <c r="AB1518">
        <v>0</v>
      </c>
      <c r="AC1518">
        <v>99</v>
      </c>
      <c r="AD1518">
        <v>10</v>
      </c>
      <c r="AE1518">
        <v>0</v>
      </c>
      <c r="AF1518">
        <v>0</v>
      </c>
      <c r="AG1518">
        <v>0</v>
      </c>
      <c r="AH1518" t="s">
        <v>99</v>
      </c>
      <c r="AI1518" s="1">
        <v>44516.339456018519</v>
      </c>
      <c r="AJ1518">
        <v>827</v>
      </c>
      <c r="AK1518">
        <v>8</v>
      </c>
      <c r="AL1518">
        <v>0</v>
      </c>
      <c r="AM1518">
        <v>8</v>
      </c>
      <c r="AN1518">
        <v>0</v>
      </c>
      <c r="AO1518">
        <v>8</v>
      </c>
      <c r="AP1518">
        <v>2</v>
      </c>
      <c r="AQ1518">
        <v>0</v>
      </c>
      <c r="AR1518">
        <v>0</v>
      </c>
      <c r="AS1518">
        <v>0</v>
      </c>
      <c r="AT1518" t="s">
        <v>88</v>
      </c>
      <c r="AU1518" t="s">
        <v>88</v>
      </c>
      <c r="AV1518" t="s">
        <v>88</v>
      </c>
      <c r="AW1518" t="s">
        <v>88</v>
      </c>
      <c r="AX1518" t="s">
        <v>88</v>
      </c>
      <c r="AY1518" t="s">
        <v>88</v>
      </c>
      <c r="AZ1518" t="s">
        <v>88</v>
      </c>
      <c r="BA1518" t="s">
        <v>88</v>
      </c>
      <c r="BB1518" t="s">
        <v>88</v>
      </c>
      <c r="BC1518" t="s">
        <v>88</v>
      </c>
      <c r="BD1518" t="s">
        <v>88</v>
      </c>
      <c r="BE1518" t="s">
        <v>88</v>
      </c>
    </row>
    <row r="1519" spans="1:57">
      <c r="A1519" t="s">
        <v>3227</v>
      </c>
      <c r="B1519" t="s">
        <v>80</v>
      </c>
      <c r="C1519" t="s">
        <v>3171</v>
      </c>
      <c r="D1519" t="s">
        <v>82</v>
      </c>
      <c r="E1519" s="2" t="str">
        <f>HYPERLINK("capsilon://?command=openfolder&amp;siteaddress=FAM.docvelocity-na8.net&amp;folderid=FX4454BFBF-E32B-0C48-A28A-D541381CE33E","FX21116799")</f>
        <v>FX21116799</v>
      </c>
      <c r="F1519" t="s">
        <v>19</v>
      </c>
      <c r="G1519" t="s">
        <v>19</v>
      </c>
      <c r="H1519" t="s">
        <v>83</v>
      </c>
      <c r="I1519" t="s">
        <v>3172</v>
      </c>
      <c r="J1519">
        <v>84</v>
      </c>
      <c r="K1519" t="s">
        <v>85</v>
      </c>
      <c r="L1519" t="s">
        <v>86</v>
      </c>
      <c r="M1519" t="s">
        <v>87</v>
      </c>
      <c r="N1519">
        <v>2</v>
      </c>
      <c r="O1519" s="1">
        <v>44516.196620370371</v>
      </c>
      <c r="P1519" s="1">
        <v>44516.338877314818</v>
      </c>
      <c r="Q1519">
        <v>11173</v>
      </c>
      <c r="R1519">
        <v>1118</v>
      </c>
      <c r="S1519" t="b">
        <v>0</v>
      </c>
      <c r="T1519" t="s">
        <v>88</v>
      </c>
      <c r="U1519" t="b">
        <v>1</v>
      </c>
      <c r="V1519" t="s">
        <v>388</v>
      </c>
      <c r="W1519" s="1">
        <v>44516.203888888886</v>
      </c>
      <c r="X1519">
        <v>529</v>
      </c>
      <c r="Y1519">
        <v>63</v>
      </c>
      <c r="Z1519">
        <v>0</v>
      </c>
      <c r="AA1519">
        <v>63</v>
      </c>
      <c r="AB1519">
        <v>0</v>
      </c>
      <c r="AC1519">
        <v>4</v>
      </c>
      <c r="AD1519">
        <v>21</v>
      </c>
      <c r="AE1519">
        <v>0</v>
      </c>
      <c r="AF1519">
        <v>0</v>
      </c>
      <c r="AG1519">
        <v>0</v>
      </c>
      <c r="AH1519" t="s">
        <v>1043</v>
      </c>
      <c r="AI1519" s="1">
        <v>44516.338877314818</v>
      </c>
      <c r="AJ1519">
        <v>564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21</v>
      </c>
      <c r="AQ1519">
        <v>0</v>
      </c>
      <c r="AR1519">
        <v>0</v>
      </c>
      <c r="AS1519">
        <v>0</v>
      </c>
      <c r="AT1519" t="s">
        <v>88</v>
      </c>
      <c r="AU1519" t="s">
        <v>88</v>
      </c>
      <c r="AV1519" t="s">
        <v>88</v>
      </c>
      <c r="AW1519" t="s">
        <v>88</v>
      </c>
      <c r="AX1519" t="s">
        <v>88</v>
      </c>
      <c r="AY1519" t="s">
        <v>88</v>
      </c>
      <c r="AZ1519" t="s">
        <v>88</v>
      </c>
      <c r="BA1519" t="s">
        <v>88</v>
      </c>
      <c r="BB1519" t="s">
        <v>88</v>
      </c>
      <c r="BC1519" t="s">
        <v>88</v>
      </c>
      <c r="BD1519" t="s">
        <v>88</v>
      </c>
      <c r="BE1519" t="s">
        <v>88</v>
      </c>
    </row>
    <row r="1520" spans="1:57">
      <c r="A1520" t="s">
        <v>3228</v>
      </c>
      <c r="B1520" t="s">
        <v>80</v>
      </c>
      <c r="C1520" t="s">
        <v>3181</v>
      </c>
      <c r="D1520" t="s">
        <v>82</v>
      </c>
      <c r="E1520" s="2" t="str">
        <f>HYPERLINK("capsilon://?command=openfolder&amp;siteaddress=FAM.docvelocity-na8.net&amp;folderid=FX61714E90-CB9A-C244-5856-EE23A1593F73","FX21116029")</f>
        <v>FX21116029</v>
      </c>
      <c r="F1520" t="s">
        <v>19</v>
      </c>
      <c r="G1520" t="s">
        <v>19</v>
      </c>
      <c r="H1520" t="s">
        <v>83</v>
      </c>
      <c r="I1520" t="s">
        <v>3182</v>
      </c>
      <c r="J1520">
        <v>108</v>
      </c>
      <c r="K1520" t="s">
        <v>85</v>
      </c>
      <c r="L1520" t="s">
        <v>86</v>
      </c>
      <c r="M1520" t="s">
        <v>87</v>
      </c>
      <c r="N1520">
        <v>2</v>
      </c>
      <c r="O1520" s="1">
        <v>44516.19771990741</v>
      </c>
      <c r="P1520" s="1">
        <v>44516.348564814813</v>
      </c>
      <c r="Q1520">
        <v>11219</v>
      </c>
      <c r="R1520">
        <v>1814</v>
      </c>
      <c r="S1520" t="b">
        <v>0</v>
      </c>
      <c r="T1520" t="s">
        <v>88</v>
      </c>
      <c r="U1520" t="b">
        <v>1</v>
      </c>
      <c r="V1520" t="s">
        <v>110</v>
      </c>
      <c r="W1520" s="1">
        <v>44516.210555555554</v>
      </c>
      <c r="X1520">
        <v>978</v>
      </c>
      <c r="Y1520">
        <v>98</v>
      </c>
      <c r="Z1520">
        <v>0</v>
      </c>
      <c r="AA1520">
        <v>98</v>
      </c>
      <c r="AB1520">
        <v>0</v>
      </c>
      <c r="AC1520">
        <v>1</v>
      </c>
      <c r="AD1520">
        <v>10</v>
      </c>
      <c r="AE1520">
        <v>0</v>
      </c>
      <c r="AF1520">
        <v>0</v>
      </c>
      <c r="AG1520">
        <v>0</v>
      </c>
      <c r="AH1520" t="s">
        <v>1043</v>
      </c>
      <c r="AI1520" s="1">
        <v>44516.348564814813</v>
      </c>
      <c r="AJ1520">
        <v>836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10</v>
      </c>
      <c r="AQ1520">
        <v>0</v>
      </c>
      <c r="AR1520">
        <v>0</v>
      </c>
      <c r="AS1520">
        <v>0</v>
      </c>
      <c r="AT1520" t="s">
        <v>88</v>
      </c>
      <c r="AU1520" t="s">
        <v>88</v>
      </c>
      <c r="AV1520" t="s">
        <v>88</v>
      </c>
      <c r="AW1520" t="s">
        <v>88</v>
      </c>
      <c r="AX1520" t="s">
        <v>88</v>
      </c>
      <c r="AY1520" t="s">
        <v>88</v>
      </c>
      <c r="AZ1520" t="s">
        <v>88</v>
      </c>
      <c r="BA1520" t="s">
        <v>88</v>
      </c>
      <c r="BB1520" t="s">
        <v>88</v>
      </c>
      <c r="BC1520" t="s">
        <v>88</v>
      </c>
      <c r="BD1520" t="s">
        <v>88</v>
      </c>
      <c r="BE1520" t="s">
        <v>88</v>
      </c>
    </row>
    <row r="1521" spans="1:57">
      <c r="A1521" t="s">
        <v>3229</v>
      </c>
      <c r="B1521" t="s">
        <v>80</v>
      </c>
      <c r="C1521" t="s">
        <v>3191</v>
      </c>
      <c r="D1521" t="s">
        <v>82</v>
      </c>
      <c r="E1521" s="2" t="str">
        <f>HYPERLINK("capsilon://?command=openfolder&amp;siteaddress=FAM.docvelocity-na8.net&amp;folderid=FXCCC2D832-5464-1B8F-C607-CCFB31F901A2","FX21117031")</f>
        <v>FX21117031</v>
      </c>
      <c r="F1521" t="s">
        <v>19</v>
      </c>
      <c r="G1521" t="s">
        <v>19</v>
      </c>
      <c r="H1521" t="s">
        <v>83</v>
      </c>
      <c r="I1521" t="s">
        <v>3192</v>
      </c>
      <c r="J1521">
        <v>388</v>
      </c>
      <c r="K1521" t="s">
        <v>85</v>
      </c>
      <c r="L1521" t="s">
        <v>86</v>
      </c>
      <c r="M1521" t="s">
        <v>87</v>
      </c>
      <c r="N1521">
        <v>2</v>
      </c>
      <c r="O1521" s="1">
        <v>44516.204247685186</v>
      </c>
      <c r="P1521" s="1">
        <v>44516.365451388891</v>
      </c>
      <c r="Q1521">
        <v>9920</v>
      </c>
      <c r="R1521">
        <v>4008</v>
      </c>
      <c r="S1521" t="b">
        <v>0</v>
      </c>
      <c r="T1521" t="s">
        <v>88</v>
      </c>
      <c r="U1521" t="b">
        <v>1</v>
      </c>
      <c r="V1521" t="s">
        <v>393</v>
      </c>
      <c r="W1521" s="1">
        <v>44516.228946759256</v>
      </c>
      <c r="X1521">
        <v>1763</v>
      </c>
      <c r="Y1521">
        <v>328</v>
      </c>
      <c r="Z1521">
        <v>0</v>
      </c>
      <c r="AA1521">
        <v>328</v>
      </c>
      <c r="AB1521">
        <v>0</v>
      </c>
      <c r="AC1521">
        <v>16</v>
      </c>
      <c r="AD1521">
        <v>60</v>
      </c>
      <c r="AE1521">
        <v>0</v>
      </c>
      <c r="AF1521">
        <v>0</v>
      </c>
      <c r="AG1521">
        <v>0</v>
      </c>
      <c r="AH1521" t="s">
        <v>99</v>
      </c>
      <c r="AI1521" s="1">
        <v>44516.365451388891</v>
      </c>
      <c r="AJ1521">
        <v>2245</v>
      </c>
      <c r="AK1521">
        <v>8</v>
      </c>
      <c r="AL1521">
        <v>0</v>
      </c>
      <c r="AM1521">
        <v>8</v>
      </c>
      <c r="AN1521">
        <v>0</v>
      </c>
      <c r="AO1521">
        <v>9</v>
      </c>
      <c r="AP1521">
        <v>52</v>
      </c>
      <c r="AQ1521">
        <v>0</v>
      </c>
      <c r="AR1521">
        <v>0</v>
      </c>
      <c r="AS1521">
        <v>0</v>
      </c>
      <c r="AT1521" t="s">
        <v>88</v>
      </c>
      <c r="AU1521" t="s">
        <v>88</v>
      </c>
      <c r="AV1521" t="s">
        <v>88</v>
      </c>
      <c r="AW1521" t="s">
        <v>88</v>
      </c>
      <c r="AX1521" t="s">
        <v>88</v>
      </c>
      <c r="AY1521" t="s">
        <v>88</v>
      </c>
      <c r="AZ1521" t="s">
        <v>88</v>
      </c>
      <c r="BA1521" t="s">
        <v>88</v>
      </c>
      <c r="BB1521" t="s">
        <v>88</v>
      </c>
      <c r="BC1521" t="s">
        <v>88</v>
      </c>
      <c r="BD1521" t="s">
        <v>88</v>
      </c>
      <c r="BE1521" t="s">
        <v>88</v>
      </c>
    </row>
    <row r="1522" spans="1:57">
      <c r="A1522" t="s">
        <v>3230</v>
      </c>
      <c r="B1522" t="s">
        <v>80</v>
      </c>
      <c r="C1522" t="s">
        <v>3194</v>
      </c>
      <c r="D1522" t="s">
        <v>82</v>
      </c>
      <c r="E1522" s="2" t="str">
        <f>HYPERLINK("capsilon://?command=openfolder&amp;siteaddress=FAM.docvelocity-na8.net&amp;folderid=FX114F6438-02D9-B19C-CB3E-66416D42D84D","FX21114318")</f>
        <v>FX21114318</v>
      </c>
      <c r="F1522" t="s">
        <v>19</v>
      </c>
      <c r="G1522" t="s">
        <v>19</v>
      </c>
      <c r="H1522" t="s">
        <v>83</v>
      </c>
      <c r="I1522" t="s">
        <v>3195</v>
      </c>
      <c r="J1522">
        <v>816</v>
      </c>
      <c r="K1522" t="s">
        <v>85</v>
      </c>
      <c r="L1522" t="s">
        <v>86</v>
      </c>
      <c r="M1522" t="s">
        <v>87</v>
      </c>
      <c r="N1522">
        <v>2</v>
      </c>
      <c r="O1522" s="1">
        <v>44516.210590277777</v>
      </c>
      <c r="P1522" s="1">
        <v>44516.371817129628</v>
      </c>
      <c r="Q1522">
        <v>10295</v>
      </c>
      <c r="R1522">
        <v>3635</v>
      </c>
      <c r="S1522" t="b">
        <v>0</v>
      </c>
      <c r="T1522" t="s">
        <v>88</v>
      </c>
      <c r="U1522" t="b">
        <v>1</v>
      </c>
      <c r="V1522" t="s">
        <v>388</v>
      </c>
      <c r="W1522" s="1">
        <v>44516.239560185182</v>
      </c>
      <c r="X1522">
        <v>2480</v>
      </c>
      <c r="Y1522">
        <v>275</v>
      </c>
      <c r="Z1522">
        <v>0</v>
      </c>
      <c r="AA1522">
        <v>275</v>
      </c>
      <c r="AB1522">
        <v>104</v>
      </c>
      <c r="AC1522">
        <v>56</v>
      </c>
      <c r="AD1522">
        <v>541</v>
      </c>
      <c r="AE1522">
        <v>0</v>
      </c>
      <c r="AF1522">
        <v>0</v>
      </c>
      <c r="AG1522">
        <v>0</v>
      </c>
      <c r="AH1522" t="s">
        <v>118</v>
      </c>
      <c r="AI1522" s="1">
        <v>44516.371817129628</v>
      </c>
      <c r="AJ1522">
        <v>1129</v>
      </c>
      <c r="AK1522">
        <v>3</v>
      </c>
      <c r="AL1522">
        <v>0</v>
      </c>
      <c r="AM1522">
        <v>3</v>
      </c>
      <c r="AN1522">
        <v>104</v>
      </c>
      <c r="AO1522">
        <v>4</v>
      </c>
      <c r="AP1522">
        <v>538</v>
      </c>
      <c r="AQ1522">
        <v>0</v>
      </c>
      <c r="AR1522">
        <v>0</v>
      </c>
      <c r="AS1522">
        <v>0</v>
      </c>
      <c r="AT1522" t="s">
        <v>88</v>
      </c>
      <c r="AU1522" t="s">
        <v>88</v>
      </c>
      <c r="AV1522" t="s">
        <v>88</v>
      </c>
      <c r="AW1522" t="s">
        <v>88</v>
      </c>
      <c r="AX1522" t="s">
        <v>88</v>
      </c>
      <c r="AY1522" t="s">
        <v>88</v>
      </c>
      <c r="AZ1522" t="s">
        <v>88</v>
      </c>
      <c r="BA1522" t="s">
        <v>88</v>
      </c>
      <c r="BB1522" t="s">
        <v>88</v>
      </c>
      <c r="BC1522" t="s">
        <v>88</v>
      </c>
      <c r="BD1522" t="s">
        <v>88</v>
      </c>
      <c r="BE1522" t="s">
        <v>88</v>
      </c>
    </row>
    <row r="1523" spans="1:57">
      <c r="A1523" t="s">
        <v>3231</v>
      </c>
      <c r="B1523" t="s">
        <v>80</v>
      </c>
      <c r="C1523" t="s">
        <v>3198</v>
      </c>
      <c r="D1523" t="s">
        <v>82</v>
      </c>
      <c r="E1523" s="2" t="str">
        <f>HYPERLINK("capsilon://?command=openfolder&amp;siteaddress=FAM.docvelocity-na8.net&amp;folderid=FX71B22466-BBAB-08BC-3CA7-BF49D81ADAF4","FX21114112")</f>
        <v>FX21114112</v>
      </c>
      <c r="F1523" t="s">
        <v>19</v>
      </c>
      <c r="G1523" t="s">
        <v>19</v>
      </c>
      <c r="H1523" t="s">
        <v>83</v>
      </c>
      <c r="I1523" t="s">
        <v>3199</v>
      </c>
      <c r="J1523">
        <v>370</v>
      </c>
      <c r="K1523" t="s">
        <v>85</v>
      </c>
      <c r="L1523" t="s">
        <v>86</v>
      </c>
      <c r="M1523" t="s">
        <v>87</v>
      </c>
      <c r="N1523">
        <v>2</v>
      </c>
      <c r="O1523" s="1">
        <v>44516.216412037036</v>
      </c>
      <c r="P1523" s="1">
        <v>44516.382928240739</v>
      </c>
      <c r="Q1523">
        <v>9671</v>
      </c>
      <c r="R1523">
        <v>4716</v>
      </c>
      <c r="S1523" t="b">
        <v>0</v>
      </c>
      <c r="T1523" t="s">
        <v>88</v>
      </c>
      <c r="U1523" t="b">
        <v>1</v>
      </c>
      <c r="V1523" t="s">
        <v>89</v>
      </c>
      <c r="W1523" s="1">
        <v>44516.253611111111</v>
      </c>
      <c r="X1523">
        <v>3207</v>
      </c>
      <c r="Y1523">
        <v>121</v>
      </c>
      <c r="Z1523">
        <v>0</v>
      </c>
      <c r="AA1523">
        <v>121</v>
      </c>
      <c r="AB1523">
        <v>49</v>
      </c>
      <c r="AC1523">
        <v>39</v>
      </c>
      <c r="AD1523">
        <v>249</v>
      </c>
      <c r="AE1523">
        <v>0</v>
      </c>
      <c r="AF1523">
        <v>0</v>
      </c>
      <c r="AG1523">
        <v>0</v>
      </c>
      <c r="AH1523" t="s">
        <v>99</v>
      </c>
      <c r="AI1523" s="1">
        <v>44516.382928240739</v>
      </c>
      <c r="AJ1523">
        <v>1509</v>
      </c>
      <c r="AK1523">
        <v>2</v>
      </c>
      <c r="AL1523">
        <v>0</v>
      </c>
      <c r="AM1523">
        <v>2</v>
      </c>
      <c r="AN1523">
        <v>49</v>
      </c>
      <c r="AO1523">
        <v>2</v>
      </c>
      <c r="AP1523">
        <v>247</v>
      </c>
      <c r="AQ1523">
        <v>0</v>
      </c>
      <c r="AR1523">
        <v>0</v>
      </c>
      <c r="AS1523">
        <v>0</v>
      </c>
      <c r="AT1523" t="s">
        <v>88</v>
      </c>
      <c r="AU1523" t="s">
        <v>88</v>
      </c>
      <c r="AV1523" t="s">
        <v>88</v>
      </c>
      <c r="AW1523" t="s">
        <v>88</v>
      </c>
      <c r="AX1523" t="s">
        <v>88</v>
      </c>
      <c r="AY1523" t="s">
        <v>88</v>
      </c>
      <c r="AZ1523" t="s">
        <v>88</v>
      </c>
      <c r="BA1523" t="s">
        <v>88</v>
      </c>
      <c r="BB1523" t="s">
        <v>88</v>
      </c>
      <c r="BC1523" t="s">
        <v>88</v>
      </c>
      <c r="BD1523" t="s">
        <v>88</v>
      </c>
      <c r="BE1523" t="s">
        <v>88</v>
      </c>
    </row>
    <row r="1524" spans="1:57">
      <c r="A1524" t="s">
        <v>3232</v>
      </c>
      <c r="B1524" t="s">
        <v>80</v>
      </c>
      <c r="C1524" t="s">
        <v>3208</v>
      </c>
      <c r="D1524" t="s">
        <v>82</v>
      </c>
      <c r="E1524" s="2" t="str">
        <f>HYPERLINK("capsilon://?command=openfolder&amp;siteaddress=FAM.docvelocity-na8.net&amp;folderid=FXF0EE13EA-F229-B2CA-CAB3-4ADEAB259D6B","FX21116795")</f>
        <v>FX21116795</v>
      </c>
      <c r="F1524" t="s">
        <v>19</v>
      </c>
      <c r="G1524" t="s">
        <v>19</v>
      </c>
      <c r="H1524" t="s">
        <v>83</v>
      </c>
      <c r="I1524" t="s">
        <v>3209</v>
      </c>
      <c r="J1524">
        <v>205</v>
      </c>
      <c r="K1524" t="s">
        <v>85</v>
      </c>
      <c r="L1524" t="s">
        <v>86</v>
      </c>
      <c r="M1524" t="s">
        <v>87</v>
      </c>
      <c r="N1524">
        <v>2</v>
      </c>
      <c r="O1524" s="1">
        <v>44516.218368055554</v>
      </c>
      <c r="P1524" s="1">
        <v>44516.379467592589</v>
      </c>
      <c r="Q1524">
        <v>11808</v>
      </c>
      <c r="R1524">
        <v>2111</v>
      </c>
      <c r="S1524" t="b">
        <v>0</v>
      </c>
      <c r="T1524" t="s">
        <v>88</v>
      </c>
      <c r="U1524" t="b">
        <v>1</v>
      </c>
      <c r="V1524" t="s">
        <v>110</v>
      </c>
      <c r="W1524" s="1">
        <v>44516.231030092589</v>
      </c>
      <c r="X1524">
        <v>616</v>
      </c>
      <c r="Y1524">
        <v>181</v>
      </c>
      <c r="Z1524">
        <v>0</v>
      </c>
      <c r="AA1524">
        <v>181</v>
      </c>
      <c r="AB1524">
        <v>0</v>
      </c>
      <c r="AC1524">
        <v>5</v>
      </c>
      <c r="AD1524">
        <v>24</v>
      </c>
      <c r="AE1524">
        <v>0</v>
      </c>
      <c r="AF1524">
        <v>0</v>
      </c>
      <c r="AG1524">
        <v>0</v>
      </c>
      <c r="AH1524" t="s">
        <v>90</v>
      </c>
      <c r="AI1524" s="1">
        <v>44516.379467592589</v>
      </c>
      <c r="AJ1524">
        <v>1131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24</v>
      </c>
      <c r="AQ1524">
        <v>0</v>
      </c>
      <c r="AR1524">
        <v>0</v>
      </c>
      <c r="AS1524">
        <v>0</v>
      </c>
      <c r="AT1524" t="s">
        <v>88</v>
      </c>
      <c r="AU1524" t="s">
        <v>88</v>
      </c>
      <c r="AV1524" t="s">
        <v>88</v>
      </c>
      <c r="AW1524" t="s">
        <v>88</v>
      </c>
      <c r="AX1524" t="s">
        <v>88</v>
      </c>
      <c r="AY1524" t="s">
        <v>88</v>
      </c>
      <c r="AZ1524" t="s">
        <v>88</v>
      </c>
      <c r="BA1524" t="s">
        <v>88</v>
      </c>
      <c r="BB1524" t="s">
        <v>88</v>
      </c>
      <c r="BC1524" t="s">
        <v>88</v>
      </c>
      <c r="BD1524" t="s">
        <v>88</v>
      </c>
      <c r="BE1524" t="s">
        <v>88</v>
      </c>
    </row>
    <row r="1525" spans="1:57">
      <c r="A1525" t="s">
        <v>3233</v>
      </c>
      <c r="B1525" t="s">
        <v>80</v>
      </c>
      <c r="C1525" t="s">
        <v>3211</v>
      </c>
      <c r="D1525" t="s">
        <v>82</v>
      </c>
      <c r="E1525" s="2" t="str">
        <f>HYPERLINK("capsilon://?command=openfolder&amp;siteaddress=FAM.docvelocity-na8.net&amp;folderid=FX750B1156-AC37-1246-2035-7123DD1B62B3","FX21116877")</f>
        <v>FX21116877</v>
      </c>
      <c r="F1525" t="s">
        <v>19</v>
      </c>
      <c r="G1525" t="s">
        <v>19</v>
      </c>
      <c r="H1525" t="s">
        <v>83</v>
      </c>
      <c r="I1525" t="s">
        <v>3212</v>
      </c>
      <c r="J1525">
        <v>366</v>
      </c>
      <c r="K1525" t="s">
        <v>85</v>
      </c>
      <c r="L1525" t="s">
        <v>86</v>
      </c>
      <c r="M1525" t="s">
        <v>87</v>
      </c>
      <c r="N1525">
        <v>2</v>
      </c>
      <c r="O1525" s="1">
        <v>44516.220300925925</v>
      </c>
      <c r="P1525" s="1">
        <v>44516.383842592593</v>
      </c>
      <c r="Q1525">
        <v>10261</v>
      </c>
      <c r="R1525">
        <v>3869</v>
      </c>
      <c r="S1525" t="b">
        <v>0</v>
      </c>
      <c r="T1525" t="s">
        <v>88</v>
      </c>
      <c r="U1525" t="b">
        <v>1</v>
      </c>
      <c r="V1525" t="s">
        <v>393</v>
      </c>
      <c r="W1525" s="1">
        <v>44516.257916666669</v>
      </c>
      <c r="X1525">
        <v>2502</v>
      </c>
      <c r="Y1525">
        <v>219</v>
      </c>
      <c r="Z1525">
        <v>0</v>
      </c>
      <c r="AA1525">
        <v>219</v>
      </c>
      <c r="AB1525">
        <v>51</v>
      </c>
      <c r="AC1525">
        <v>100</v>
      </c>
      <c r="AD1525">
        <v>147</v>
      </c>
      <c r="AE1525">
        <v>0</v>
      </c>
      <c r="AF1525">
        <v>0</v>
      </c>
      <c r="AG1525">
        <v>0</v>
      </c>
      <c r="AH1525" t="s">
        <v>1043</v>
      </c>
      <c r="AI1525" s="1">
        <v>44516.383842592593</v>
      </c>
      <c r="AJ1525">
        <v>1354</v>
      </c>
      <c r="AK1525">
        <v>5</v>
      </c>
      <c r="AL1525">
        <v>0</v>
      </c>
      <c r="AM1525">
        <v>5</v>
      </c>
      <c r="AN1525">
        <v>51</v>
      </c>
      <c r="AO1525">
        <v>5</v>
      </c>
      <c r="AP1525">
        <v>142</v>
      </c>
      <c r="AQ1525">
        <v>0</v>
      </c>
      <c r="AR1525">
        <v>0</v>
      </c>
      <c r="AS1525">
        <v>0</v>
      </c>
      <c r="AT1525" t="s">
        <v>88</v>
      </c>
      <c r="AU1525" t="s">
        <v>88</v>
      </c>
      <c r="AV1525" t="s">
        <v>88</v>
      </c>
      <c r="AW1525" t="s">
        <v>88</v>
      </c>
      <c r="AX1525" t="s">
        <v>88</v>
      </c>
      <c r="AY1525" t="s">
        <v>88</v>
      </c>
      <c r="AZ1525" t="s">
        <v>88</v>
      </c>
      <c r="BA1525" t="s">
        <v>88</v>
      </c>
      <c r="BB1525" t="s">
        <v>88</v>
      </c>
      <c r="BC1525" t="s">
        <v>88</v>
      </c>
      <c r="BD1525" t="s">
        <v>88</v>
      </c>
      <c r="BE1525" t="s">
        <v>88</v>
      </c>
    </row>
    <row r="1526" spans="1:57">
      <c r="A1526" t="s">
        <v>3234</v>
      </c>
      <c r="B1526" t="s">
        <v>80</v>
      </c>
      <c r="C1526" t="s">
        <v>3214</v>
      </c>
      <c r="D1526" t="s">
        <v>82</v>
      </c>
      <c r="E1526" s="2" t="str">
        <f>HYPERLINK("capsilon://?command=openfolder&amp;siteaddress=FAM.docvelocity-na8.net&amp;folderid=FX42ED06C6-E874-9D90-1B61-E62DB925BAFE","FX21117543")</f>
        <v>FX21117543</v>
      </c>
      <c r="F1526" t="s">
        <v>19</v>
      </c>
      <c r="G1526" t="s">
        <v>19</v>
      </c>
      <c r="H1526" t="s">
        <v>83</v>
      </c>
      <c r="I1526" t="s">
        <v>3215</v>
      </c>
      <c r="J1526">
        <v>442</v>
      </c>
      <c r="K1526" t="s">
        <v>85</v>
      </c>
      <c r="L1526" t="s">
        <v>86</v>
      </c>
      <c r="M1526" t="s">
        <v>87</v>
      </c>
      <c r="N1526">
        <v>2</v>
      </c>
      <c r="O1526" s="1">
        <v>44516.240104166667</v>
      </c>
      <c r="P1526" s="1">
        <v>44516.385011574072</v>
      </c>
      <c r="Q1526">
        <v>7378</v>
      </c>
      <c r="R1526">
        <v>5142</v>
      </c>
      <c r="S1526" t="b">
        <v>0</v>
      </c>
      <c r="T1526" t="s">
        <v>88</v>
      </c>
      <c r="U1526" t="b">
        <v>1</v>
      </c>
      <c r="V1526" t="s">
        <v>110</v>
      </c>
      <c r="W1526" s="1">
        <v>44516.29755787037</v>
      </c>
      <c r="X1526">
        <v>3971</v>
      </c>
      <c r="Y1526">
        <v>384</v>
      </c>
      <c r="Z1526">
        <v>0</v>
      </c>
      <c r="AA1526">
        <v>384</v>
      </c>
      <c r="AB1526">
        <v>0</v>
      </c>
      <c r="AC1526">
        <v>25</v>
      </c>
      <c r="AD1526">
        <v>58</v>
      </c>
      <c r="AE1526">
        <v>0</v>
      </c>
      <c r="AF1526">
        <v>0</v>
      </c>
      <c r="AG1526">
        <v>0</v>
      </c>
      <c r="AH1526" t="s">
        <v>118</v>
      </c>
      <c r="AI1526" s="1">
        <v>44516.385011574072</v>
      </c>
      <c r="AJ1526">
        <v>1140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58</v>
      </c>
      <c r="AQ1526">
        <v>0</v>
      </c>
      <c r="AR1526">
        <v>0</v>
      </c>
      <c r="AS1526">
        <v>0</v>
      </c>
      <c r="AT1526" t="s">
        <v>88</v>
      </c>
      <c r="AU1526" t="s">
        <v>88</v>
      </c>
      <c r="AV1526" t="s">
        <v>88</v>
      </c>
      <c r="AW1526" t="s">
        <v>88</v>
      </c>
      <c r="AX1526" t="s">
        <v>88</v>
      </c>
      <c r="AY1526" t="s">
        <v>88</v>
      </c>
      <c r="AZ1526" t="s">
        <v>88</v>
      </c>
      <c r="BA1526" t="s">
        <v>88</v>
      </c>
      <c r="BB1526" t="s">
        <v>88</v>
      </c>
      <c r="BC1526" t="s">
        <v>88</v>
      </c>
      <c r="BD1526" t="s">
        <v>88</v>
      </c>
      <c r="BE1526" t="s">
        <v>88</v>
      </c>
    </row>
    <row r="1527" spans="1:57">
      <c r="A1527" t="s">
        <v>3235</v>
      </c>
      <c r="B1527" t="s">
        <v>80</v>
      </c>
      <c r="C1527" t="s">
        <v>3220</v>
      </c>
      <c r="D1527" t="s">
        <v>82</v>
      </c>
      <c r="E1527" s="2" t="str">
        <f>HYPERLINK("capsilon://?command=openfolder&amp;siteaddress=FAM.docvelocity-na8.net&amp;folderid=FX2A657657-0BAB-1C52-7AE0-9BAD84AC3DAC","FX21115950")</f>
        <v>FX21115950</v>
      </c>
      <c r="F1527" t="s">
        <v>19</v>
      </c>
      <c r="G1527" t="s">
        <v>19</v>
      </c>
      <c r="H1527" t="s">
        <v>83</v>
      </c>
      <c r="I1527" t="s">
        <v>3221</v>
      </c>
      <c r="J1527">
        <v>124</v>
      </c>
      <c r="K1527" t="s">
        <v>85</v>
      </c>
      <c r="L1527" t="s">
        <v>86</v>
      </c>
      <c r="M1527" t="s">
        <v>87</v>
      </c>
      <c r="N1527">
        <v>2</v>
      </c>
      <c r="O1527" s="1">
        <v>44516.242650462962</v>
      </c>
      <c r="P1527" s="1">
        <v>44516.392534722225</v>
      </c>
      <c r="Q1527">
        <v>10888</v>
      </c>
      <c r="R1527">
        <v>2062</v>
      </c>
      <c r="S1527" t="b">
        <v>0</v>
      </c>
      <c r="T1527" t="s">
        <v>88</v>
      </c>
      <c r="U1527" t="b">
        <v>1</v>
      </c>
      <c r="V1527" t="s">
        <v>89</v>
      </c>
      <c r="W1527" s="1">
        <v>44516.267164351855</v>
      </c>
      <c r="X1527">
        <v>1170</v>
      </c>
      <c r="Y1527">
        <v>100</v>
      </c>
      <c r="Z1527">
        <v>0</v>
      </c>
      <c r="AA1527">
        <v>100</v>
      </c>
      <c r="AB1527">
        <v>0</v>
      </c>
      <c r="AC1527">
        <v>14</v>
      </c>
      <c r="AD1527">
        <v>24</v>
      </c>
      <c r="AE1527">
        <v>0</v>
      </c>
      <c r="AF1527">
        <v>0</v>
      </c>
      <c r="AG1527">
        <v>0</v>
      </c>
      <c r="AH1527" t="s">
        <v>99</v>
      </c>
      <c r="AI1527" s="1">
        <v>44516.392534722225</v>
      </c>
      <c r="AJ1527">
        <v>830</v>
      </c>
      <c r="AK1527">
        <v>1</v>
      </c>
      <c r="AL1527">
        <v>0</v>
      </c>
      <c r="AM1527">
        <v>1</v>
      </c>
      <c r="AN1527">
        <v>0</v>
      </c>
      <c r="AO1527">
        <v>1</v>
      </c>
      <c r="AP1527">
        <v>23</v>
      </c>
      <c r="AQ1527">
        <v>0</v>
      </c>
      <c r="AR1527">
        <v>0</v>
      </c>
      <c r="AS1527">
        <v>0</v>
      </c>
      <c r="AT1527" t="s">
        <v>88</v>
      </c>
      <c r="AU1527" t="s">
        <v>88</v>
      </c>
      <c r="AV1527" t="s">
        <v>88</v>
      </c>
      <c r="AW1527" t="s">
        <v>88</v>
      </c>
      <c r="AX1527" t="s">
        <v>88</v>
      </c>
      <c r="AY1527" t="s">
        <v>88</v>
      </c>
      <c r="AZ1527" t="s">
        <v>88</v>
      </c>
      <c r="BA1527" t="s">
        <v>88</v>
      </c>
      <c r="BB1527" t="s">
        <v>88</v>
      </c>
      <c r="BC1527" t="s">
        <v>88</v>
      </c>
      <c r="BD1527" t="s">
        <v>88</v>
      </c>
      <c r="BE1527" t="s">
        <v>88</v>
      </c>
    </row>
    <row r="1528" spans="1:57">
      <c r="A1528" t="s">
        <v>3236</v>
      </c>
      <c r="B1528" t="s">
        <v>80</v>
      </c>
      <c r="C1528" t="s">
        <v>3058</v>
      </c>
      <c r="D1528" t="s">
        <v>82</v>
      </c>
      <c r="E1528" s="2" t="str">
        <f>HYPERLINK("capsilon://?command=openfolder&amp;siteaddress=FAM.docvelocity-na8.net&amp;folderid=FXE6A880B3-564E-A591-3132-593ABE78D256","FX2111543")</f>
        <v>FX2111543</v>
      </c>
      <c r="F1528" t="s">
        <v>19</v>
      </c>
      <c r="G1528" t="s">
        <v>19</v>
      </c>
      <c r="H1528" t="s">
        <v>83</v>
      </c>
      <c r="I1528" t="s">
        <v>3059</v>
      </c>
      <c r="J1528">
        <v>453</v>
      </c>
      <c r="K1528" t="s">
        <v>85</v>
      </c>
      <c r="L1528" t="s">
        <v>86</v>
      </c>
      <c r="M1528" t="s">
        <v>87</v>
      </c>
      <c r="N1528">
        <v>2</v>
      </c>
      <c r="O1528" s="1">
        <v>44502.360462962963</v>
      </c>
      <c r="P1528" s="1">
        <v>44502.485254629632</v>
      </c>
      <c r="Q1528">
        <v>4225</v>
      </c>
      <c r="R1528">
        <v>6557</v>
      </c>
      <c r="S1528" t="b">
        <v>0</v>
      </c>
      <c r="T1528" t="s">
        <v>88</v>
      </c>
      <c r="U1528" t="b">
        <v>1</v>
      </c>
      <c r="V1528" t="s">
        <v>153</v>
      </c>
      <c r="W1528" s="1">
        <v>44502.397719907407</v>
      </c>
      <c r="X1528">
        <v>3103</v>
      </c>
      <c r="Y1528">
        <v>460</v>
      </c>
      <c r="Z1528">
        <v>0</v>
      </c>
      <c r="AA1528">
        <v>460</v>
      </c>
      <c r="AB1528">
        <v>0</v>
      </c>
      <c r="AC1528">
        <v>265</v>
      </c>
      <c r="AD1528">
        <v>-7</v>
      </c>
      <c r="AE1528">
        <v>0</v>
      </c>
      <c r="AF1528">
        <v>0</v>
      </c>
      <c r="AG1528">
        <v>0</v>
      </c>
      <c r="AH1528" t="s">
        <v>99</v>
      </c>
      <c r="AI1528" s="1">
        <v>44502.485254629632</v>
      </c>
      <c r="AJ1528">
        <v>3416</v>
      </c>
      <c r="AK1528">
        <v>2</v>
      </c>
      <c r="AL1528">
        <v>0</v>
      </c>
      <c r="AM1528">
        <v>2</v>
      </c>
      <c r="AN1528">
        <v>0</v>
      </c>
      <c r="AO1528">
        <v>2</v>
      </c>
      <c r="AP1528">
        <v>-9</v>
      </c>
      <c r="AQ1528">
        <v>0</v>
      </c>
      <c r="AR1528">
        <v>0</v>
      </c>
      <c r="AS1528">
        <v>0</v>
      </c>
      <c r="AT1528" t="s">
        <v>88</v>
      </c>
      <c r="AU1528" t="s">
        <v>88</v>
      </c>
      <c r="AV1528" t="s">
        <v>88</v>
      </c>
      <c r="AW1528" t="s">
        <v>88</v>
      </c>
      <c r="AX1528" t="s">
        <v>88</v>
      </c>
      <c r="AY1528" t="s">
        <v>88</v>
      </c>
      <c r="AZ1528" t="s">
        <v>88</v>
      </c>
      <c r="BA1528" t="s">
        <v>88</v>
      </c>
      <c r="BB1528" t="s">
        <v>88</v>
      </c>
      <c r="BC1528" t="s">
        <v>88</v>
      </c>
      <c r="BD1528" t="s">
        <v>88</v>
      </c>
      <c r="BE1528" t="s">
        <v>88</v>
      </c>
    </row>
    <row r="1529" spans="1:57">
      <c r="A1529" t="s">
        <v>3237</v>
      </c>
      <c r="B1529" t="s">
        <v>80</v>
      </c>
      <c r="C1529" t="s">
        <v>2511</v>
      </c>
      <c r="D1529" t="s">
        <v>82</v>
      </c>
      <c r="E1529" s="2" t="str">
        <f>HYPERLINK("capsilon://?command=openfolder&amp;siteaddress=FAM.docvelocity-na8.net&amp;folderid=FX11F3A40A-0FB4-955D-3231-892B409345C6","FX21115546")</f>
        <v>FX21115546</v>
      </c>
      <c r="F1529" t="s">
        <v>19</v>
      </c>
      <c r="G1529" t="s">
        <v>19</v>
      </c>
      <c r="H1529" t="s">
        <v>83</v>
      </c>
      <c r="I1529" t="s">
        <v>3238</v>
      </c>
      <c r="J1529">
        <v>30</v>
      </c>
      <c r="K1529" t="s">
        <v>85</v>
      </c>
      <c r="L1529" t="s">
        <v>86</v>
      </c>
      <c r="M1529" t="s">
        <v>87</v>
      </c>
      <c r="N1529">
        <v>2</v>
      </c>
      <c r="O1529" s="1">
        <v>44516.427824074075</v>
      </c>
      <c r="P1529" s="1">
        <v>44516.443402777775</v>
      </c>
      <c r="Q1529">
        <v>1148</v>
      </c>
      <c r="R1529">
        <v>198</v>
      </c>
      <c r="S1529" t="b">
        <v>0</v>
      </c>
      <c r="T1529" t="s">
        <v>88</v>
      </c>
      <c r="U1529" t="b">
        <v>0</v>
      </c>
      <c r="V1529" t="s">
        <v>117</v>
      </c>
      <c r="W1529" s="1">
        <v>44516.435706018521</v>
      </c>
      <c r="X1529">
        <v>44</v>
      </c>
      <c r="Y1529">
        <v>9</v>
      </c>
      <c r="Z1529">
        <v>0</v>
      </c>
      <c r="AA1529">
        <v>9</v>
      </c>
      <c r="AB1529">
        <v>0</v>
      </c>
      <c r="AC1529">
        <v>1</v>
      </c>
      <c r="AD1529">
        <v>21</v>
      </c>
      <c r="AE1529">
        <v>0</v>
      </c>
      <c r="AF1529">
        <v>0</v>
      </c>
      <c r="AG1529">
        <v>0</v>
      </c>
      <c r="AH1529" t="s">
        <v>1043</v>
      </c>
      <c r="AI1529" s="1">
        <v>44516.443402777775</v>
      </c>
      <c r="AJ1529">
        <v>124</v>
      </c>
      <c r="AK1529">
        <v>2</v>
      </c>
      <c r="AL1529">
        <v>0</v>
      </c>
      <c r="AM1529">
        <v>2</v>
      </c>
      <c r="AN1529">
        <v>0</v>
      </c>
      <c r="AO1529">
        <v>1</v>
      </c>
      <c r="AP1529">
        <v>19</v>
      </c>
      <c r="AQ1529">
        <v>0</v>
      </c>
      <c r="AR1529">
        <v>0</v>
      </c>
      <c r="AS1529">
        <v>0</v>
      </c>
      <c r="AT1529" t="s">
        <v>88</v>
      </c>
      <c r="AU1529" t="s">
        <v>88</v>
      </c>
      <c r="AV1529" t="s">
        <v>88</v>
      </c>
      <c r="AW1529" t="s">
        <v>88</v>
      </c>
      <c r="AX1529" t="s">
        <v>88</v>
      </c>
      <c r="AY1529" t="s">
        <v>88</v>
      </c>
      <c r="AZ1529" t="s">
        <v>88</v>
      </c>
      <c r="BA1529" t="s">
        <v>88</v>
      </c>
      <c r="BB1529" t="s">
        <v>88</v>
      </c>
      <c r="BC1529" t="s">
        <v>88</v>
      </c>
      <c r="BD1529" t="s">
        <v>88</v>
      </c>
      <c r="BE1529" t="s">
        <v>88</v>
      </c>
    </row>
    <row r="1530" spans="1:57">
      <c r="A1530" t="s">
        <v>3239</v>
      </c>
      <c r="B1530" t="s">
        <v>80</v>
      </c>
      <c r="C1530" t="s">
        <v>3240</v>
      </c>
      <c r="D1530" t="s">
        <v>82</v>
      </c>
      <c r="E1530" s="2" t="str">
        <f>HYPERLINK("capsilon://?command=openfolder&amp;siteaddress=FAM.docvelocity-na8.net&amp;folderid=FXF748F1AD-F212-BDC0-ABB8-18E1DDFA90A0","FX21115718")</f>
        <v>FX21115718</v>
      </c>
      <c r="F1530" t="s">
        <v>19</v>
      </c>
      <c r="G1530" t="s">
        <v>19</v>
      </c>
      <c r="H1530" t="s">
        <v>83</v>
      </c>
      <c r="I1530" t="s">
        <v>3241</v>
      </c>
      <c r="J1530">
        <v>49</v>
      </c>
      <c r="K1530" t="s">
        <v>85</v>
      </c>
      <c r="L1530" t="s">
        <v>86</v>
      </c>
      <c r="M1530" t="s">
        <v>87</v>
      </c>
      <c r="N1530">
        <v>2</v>
      </c>
      <c r="O1530" s="1">
        <v>44516.446018518516</v>
      </c>
      <c r="P1530" s="1">
        <v>44516.460057870368</v>
      </c>
      <c r="Q1530">
        <v>403</v>
      </c>
      <c r="R1530">
        <v>810</v>
      </c>
      <c r="S1530" t="b">
        <v>0</v>
      </c>
      <c r="T1530" t="s">
        <v>88</v>
      </c>
      <c r="U1530" t="b">
        <v>0</v>
      </c>
      <c r="V1530" t="s">
        <v>89</v>
      </c>
      <c r="W1530" s="1">
        <v>44516.449131944442</v>
      </c>
      <c r="X1530">
        <v>257</v>
      </c>
      <c r="Y1530">
        <v>41</v>
      </c>
      <c r="Z1530">
        <v>0</v>
      </c>
      <c r="AA1530">
        <v>41</v>
      </c>
      <c r="AB1530">
        <v>0</v>
      </c>
      <c r="AC1530">
        <v>7</v>
      </c>
      <c r="AD1530">
        <v>8</v>
      </c>
      <c r="AE1530">
        <v>0</v>
      </c>
      <c r="AF1530">
        <v>0</v>
      </c>
      <c r="AG1530">
        <v>0</v>
      </c>
      <c r="AH1530" t="s">
        <v>90</v>
      </c>
      <c r="AI1530" s="1">
        <v>44516.460057870368</v>
      </c>
      <c r="AJ1530">
        <v>553</v>
      </c>
      <c r="AK1530">
        <v>1</v>
      </c>
      <c r="AL1530">
        <v>0</v>
      </c>
      <c r="AM1530">
        <v>1</v>
      </c>
      <c r="AN1530">
        <v>0</v>
      </c>
      <c r="AO1530">
        <v>1</v>
      </c>
      <c r="AP1530">
        <v>7</v>
      </c>
      <c r="AQ1530">
        <v>0</v>
      </c>
      <c r="AR1530">
        <v>0</v>
      </c>
      <c r="AS1530">
        <v>0</v>
      </c>
      <c r="AT1530" t="s">
        <v>88</v>
      </c>
      <c r="AU1530" t="s">
        <v>88</v>
      </c>
      <c r="AV1530" t="s">
        <v>88</v>
      </c>
      <c r="AW1530" t="s">
        <v>88</v>
      </c>
      <c r="AX1530" t="s">
        <v>88</v>
      </c>
      <c r="AY1530" t="s">
        <v>88</v>
      </c>
      <c r="AZ1530" t="s">
        <v>88</v>
      </c>
      <c r="BA1530" t="s">
        <v>88</v>
      </c>
      <c r="BB1530" t="s">
        <v>88</v>
      </c>
      <c r="BC1530" t="s">
        <v>88</v>
      </c>
      <c r="BD1530" t="s">
        <v>88</v>
      </c>
      <c r="BE1530" t="s">
        <v>88</v>
      </c>
    </row>
    <row r="1531" spans="1:57">
      <c r="A1531" t="s">
        <v>3242</v>
      </c>
      <c r="B1531" t="s">
        <v>80</v>
      </c>
      <c r="C1531" t="s">
        <v>3240</v>
      </c>
      <c r="D1531" t="s">
        <v>82</v>
      </c>
      <c r="E1531" s="2" t="str">
        <f>HYPERLINK("capsilon://?command=openfolder&amp;siteaddress=FAM.docvelocity-na8.net&amp;folderid=FXF748F1AD-F212-BDC0-ABB8-18E1DDFA90A0","FX21115718")</f>
        <v>FX21115718</v>
      </c>
      <c r="F1531" t="s">
        <v>19</v>
      </c>
      <c r="G1531" t="s">
        <v>19</v>
      </c>
      <c r="H1531" t="s">
        <v>83</v>
      </c>
      <c r="I1531" t="s">
        <v>3243</v>
      </c>
      <c r="J1531">
        <v>49</v>
      </c>
      <c r="K1531" t="s">
        <v>85</v>
      </c>
      <c r="L1531" t="s">
        <v>86</v>
      </c>
      <c r="M1531" t="s">
        <v>87</v>
      </c>
      <c r="N1531">
        <v>2</v>
      </c>
      <c r="O1531" s="1">
        <v>44516.446099537039</v>
      </c>
      <c r="P1531" s="1">
        <v>44516.466574074075</v>
      </c>
      <c r="Q1531">
        <v>831</v>
      </c>
      <c r="R1531">
        <v>938</v>
      </c>
      <c r="S1531" t="b">
        <v>0</v>
      </c>
      <c r="T1531" t="s">
        <v>88</v>
      </c>
      <c r="U1531" t="b">
        <v>0</v>
      </c>
      <c r="V1531" t="s">
        <v>388</v>
      </c>
      <c r="W1531" s="1">
        <v>44516.45113425926</v>
      </c>
      <c r="X1531">
        <v>376</v>
      </c>
      <c r="Y1531">
        <v>41</v>
      </c>
      <c r="Z1531">
        <v>0</v>
      </c>
      <c r="AA1531">
        <v>41</v>
      </c>
      <c r="AB1531">
        <v>0</v>
      </c>
      <c r="AC1531">
        <v>4</v>
      </c>
      <c r="AD1531">
        <v>8</v>
      </c>
      <c r="AE1531">
        <v>0</v>
      </c>
      <c r="AF1531">
        <v>0</v>
      </c>
      <c r="AG1531">
        <v>0</v>
      </c>
      <c r="AH1531" t="s">
        <v>90</v>
      </c>
      <c r="AI1531" s="1">
        <v>44516.466574074075</v>
      </c>
      <c r="AJ1531">
        <v>562</v>
      </c>
      <c r="AK1531">
        <v>1</v>
      </c>
      <c r="AL1531">
        <v>0</v>
      </c>
      <c r="AM1531">
        <v>1</v>
      </c>
      <c r="AN1531">
        <v>0</v>
      </c>
      <c r="AO1531">
        <v>1</v>
      </c>
      <c r="AP1531">
        <v>7</v>
      </c>
      <c r="AQ1531">
        <v>0</v>
      </c>
      <c r="AR1531">
        <v>0</v>
      </c>
      <c r="AS1531">
        <v>0</v>
      </c>
      <c r="AT1531" t="s">
        <v>88</v>
      </c>
      <c r="AU1531" t="s">
        <v>88</v>
      </c>
      <c r="AV1531" t="s">
        <v>88</v>
      </c>
      <c r="AW1531" t="s">
        <v>88</v>
      </c>
      <c r="AX1531" t="s">
        <v>88</v>
      </c>
      <c r="AY1531" t="s">
        <v>88</v>
      </c>
      <c r="AZ1531" t="s">
        <v>88</v>
      </c>
      <c r="BA1531" t="s">
        <v>88</v>
      </c>
      <c r="BB1531" t="s">
        <v>88</v>
      </c>
      <c r="BC1531" t="s">
        <v>88</v>
      </c>
      <c r="BD1531" t="s">
        <v>88</v>
      </c>
      <c r="BE1531" t="s">
        <v>88</v>
      </c>
    </row>
    <row r="1532" spans="1:57">
      <c r="A1532" t="s">
        <v>3244</v>
      </c>
      <c r="B1532" t="s">
        <v>80</v>
      </c>
      <c r="C1532" t="s">
        <v>3240</v>
      </c>
      <c r="D1532" t="s">
        <v>82</v>
      </c>
      <c r="E1532" s="2" t="str">
        <f>HYPERLINK("capsilon://?command=openfolder&amp;siteaddress=FAM.docvelocity-na8.net&amp;folderid=FXF748F1AD-F212-BDC0-ABB8-18E1DDFA90A0","FX21115718")</f>
        <v>FX21115718</v>
      </c>
      <c r="F1532" t="s">
        <v>19</v>
      </c>
      <c r="G1532" t="s">
        <v>19</v>
      </c>
      <c r="H1532" t="s">
        <v>83</v>
      </c>
      <c r="I1532" t="s">
        <v>3245</v>
      </c>
      <c r="J1532">
        <v>74</v>
      </c>
      <c r="K1532" t="s">
        <v>85</v>
      </c>
      <c r="L1532" t="s">
        <v>86</v>
      </c>
      <c r="M1532" t="s">
        <v>87</v>
      </c>
      <c r="N1532">
        <v>1</v>
      </c>
      <c r="O1532" s="1">
        <v>44516.446203703701</v>
      </c>
      <c r="P1532" s="1">
        <v>44516.458506944444</v>
      </c>
      <c r="Q1532">
        <v>696</v>
      </c>
      <c r="R1532">
        <v>367</v>
      </c>
      <c r="S1532" t="b">
        <v>0</v>
      </c>
      <c r="T1532" t="s">
        <v>88</v>
      </c>
      <c r="U1532" t="b">
        <v>0</v>
      </c>
      <c r="V1532" t="s">
        <v>190</v>
      </c>
      <c r="W1532" s="1">
        <v>44516.458506944444</v>
      </c>
      <c r="X1532">
        <v>93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74</v>
      </c>
      <c r="AE1532">
        <v>66</v>
      </c>
      <c r="AF1532">
        <v>0</v>
      </c>
      <c r="AG1532">
        <v>2</v>
      </c>
      <c r="AH1532" t="s">
        <v>88</v>
      </c>
      <c r="AI1532" t="s">
        <v>88</v>
      </c>
      <c r="AJ1532" t="s">
        <v>88</v>
      </c>
      <c r="AK1532" t="s">
        <v>88</v>
      </c>
      <c r="AL1532" t="s">
        <v>88</v>
      </c>
      <c r="AM1532" t="s">
        <v>88</v>
      </c>
      <c r="AN1532" t="s">
        <v>88</v>
      </c>
      <c r="AO1532" t="s">
        <v>88</v>
      </c>
      <c r="AP1532" t="s">
        <v>88</v>
      </c>
      <c r="AQ1532" t="s">
        <v>88</v>
      </c>
      <c r="AR1532" t="s">
        <v>88</v>
      </c>
      <c r="AS1532" t="s">
        <v>88</v>
      </c>
      <c r="AT1532" t="s">
        <v>88</v>
      </c>
      <c r="AU1532" t="s">
        <v>88</v>
      </c>
      <c r="AV1532" t="s">
        <v>88</v>
      </c>
      <c r="AW1532" t="s">
        <v>88</v>
      </c>
      <c r="AX1532" t="s">
        <v>88</v>
      </c>
      <c r="AY1532" t="s">
        <v>88</v>
      </c>
      <c r="AZ1532" t="s">
        <v>88</v>
      </c>
      <c r="BA1532" t="s">
        <v>88</v>
      </c>
      <c r="BB1532" t="s">
        <v>88</v>
      </c>
      <c r="BC1532" t="s">
        <v>88</v>
      </c>
      <c r="BD1532" t="s">
        <v>88</v>
      </c>
      <c r="BE1532" t="s">
        <v>88</v>
      </c>
    </row>
    <row r="1533" spans="1:57">
      <c r="A1533" t="s">
        <v>3246</v>
      </c>
      <c r="B1533" t="s">
        <v>80</v>
      </c>
      <c r="C1533" t="s">
        <v>3247</v>
      </c>
      <c r="D1533" t="s">
        <v>82</v>
      </c>
      <c r="E1533" s="2" t="str">
        <f>HYPERLINK("capsilon://?command=openfolder&amp;siteaddress=FAM.docvelocity-na8.net&amp;folderid=FX15284BCB-091E-5282-F065-7ACE49FBEEB4","FX21115889")</f>
        <v>FX21115889</v>
      </c>
      <c r="F1533" t="s">
        <v>19</v>
      </c>
      <c r="G1533" t="s">
        <v>19</v>
      </c>
      <c r="H1533" t="s">
        <v>83</v>
      </c>
      <c r="I1533" t="s">
        <v>3248</v>
      </c>
      <c r="J1533">
        <v>152</v>
      </c>
      <c r="K1533" t="s">
        <v>85</v>
      </c>
      <c r="L1533" t="s">
        <v>86</v>
      </c>
      <c r="M1533" t="s">
        <v>87</v>
      </c>
      <c r="N1533">
        <v>2</v>
      </c>
      <c r="O1533" s="1">
        <v>44516.446238425924</v>
      </c>
      <c r="P1533" s="1">
        <v>44516.497673611113</v>
      </c>
      <c r="Q1533">
        <v>2702</v>
      </c>
      <c r="R1533">
        <v>1742</v>
      </c>
      <c r="S1533" t="b">
        <v>0</v>
      </c>
      <c r="T1533" t="s">
        <v>88</v>
      </c>
      <c r="U1533" t="b">
        <v>0</v>
      </c>
      <c r="V1533" t="s">
        <v>123</v>
      </c>
      <c r="W1533" s="1">
        <v>44516.457662037035</v>
      </c>
      <c r="X1533">
        <v>826</v>
      </c>
      <c r="Y1533">
        <v>120</v>
      </c>
      <c r="Z1533">
        <v>0</v>
      </c>
      <c r="AA1533">
        <v>120</v>
      </c>
      <c r="AB1533">
        <v>0</v>
      </c>
      <c r="AC1533">
        <v>14</v>
      </c>
      <c r="AD1533">
        <v>32</v>
      </c>
      <c r="AE1533">
        <v>0</v>
      </c>
      <c r="AF1533">
        <v>0</v>
      </c>
      <c r="AG1533">
        <v>0</v>
      </c>
      <c r="AH1533" t="s">
        <v>90</v>
      </c>
      <c r="AI1533" s="1">
        <v>44516.497673611113</v>
      </c>
      <c r="AJ1533">
        <v>907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32</v>
      </c>
      <c r="AQ1533">
        <v>0</v>
      </c>
      <c r="AR1533">
        <v>0</v>
      </c>
      <c r="AS1533">
        <v>0</v>
      </c>
      <c r="AT1533" t="s">
        <v>88</v>
      </c>
      <c r="AU1533" t="s">
        <v>88</v>
      </c>
      <c r="AV1533" t="s">
        <v>88</v>
      </c>
      <c r="AW1533" t="s">
        <v>88</v>
      </c>
      <c r="AX1533" t="s">
        <v>88</v>
      </c>
      <c r="AY1533" t="s">
        <v>88</v>
      </c>
      <c r="AZ1533" t="s">
        <v>88</v>
      </c>
      <c r="BA1533" t="s">
        <v>88</v>
      </c>
      <c r="BB1533" t="s">
        <v>88</v>
      </c>
      <c r="BC1533" t="s">
        <v>88</v>
      </c>
      <c r="BD1533" t="s">
        <v>88</v>
      </c>
      <c r="BE1533" t="s">
        <v>88</v>
      </c>
    </row>
    <row r="1534" spans="1:57">
      <c r="A1534" t="s">
        <v>3249</v>
      </c>
      <c r="B1534" t="s">
        <v>80</v>
      </c>
      <c r="C1534" t="s">
        <v>3247</v>
      </c>
      <c r="D1534" t="s">
        <v>82</v>
      </c>
      <c r="E1534" s="2" t="str">
        <f>HYPERLINK("capsilon://?command=openfolder&amp;siteaddress=FAM.docvelocity-na8.net&amp;folderid=FX15284BCB-091E-5282-F065-7ACE49FBEEB4","FX21115889")</f>
        <v>FX21115889</v>
      </c>
      <c r="F1534" t="s">
        <v>19</v>
      </c>
      <c r="G1534" t="s">
        <v>19</v>
      </c>
      <c r="H1534" t="s">
        <v>83</v>
      </c>
      <c r="I1534" t="s">
        <v>3250</v>
      </c>
      <c r="J1534">
        <v>28</v>
      </c>
      <c r="K1534" t="s">
        <v>85</v>
      </c>
      <c r="L1534" t="s">
        <v>86</v>
      </c>
      <c r="M1534" t="s">
        <v>87</v>
      </c>
      <c r="N1534">
        <v>2</v>
      </c>
      <c r="O1534" s="1">
        <v>44516.446423611109</v>
      </c>
      <c r="P1534" s="1">
        <v>44516.490208333336</v>
      </c>
      <c r="Q1534">
        <v>2691</v>
      </c>
      <c r="R1534">
        <v>1092</v>
      </c>
      <c r="S1534" t="b">
        <v>0</v>
      </c>
      <c r="T1534" t="s">
        <v>88</v>
      </c>
      <c r="U1534" t="b">
        <v>0</v>
      </c>
      <c r="V1534" t="s">
        <v>186</v>
      </c>
      <c r="W1534" s="1">
        <v>44516.461030092592</v>
      </c>
      <c r="X1534">
        <v>882</v>
      </c>
      <c r="Y1534">
        <v>21</v>
      </c>
      <c r="Z1534">
        <v>0</v>
      </c>
      <c r="AA1534">
        <v>21</v>
      </c>
      <c r="AB1534">
        <v>0</v>
      </c>
      <c r="AC1534">
        <v>2</v>
      </c>
      <c r="AD1534">
        <v>7</v>
      </c>
      <c r="AE1534">
        <v>0</v>
      </c>
      <c r="AF1534">
        <v>0</v>
      </c>
      <c r="AG1534">
        <v>0</v>
      </c>
      <c r="AH1534" t="s">
        <v>99</v>
      </c>
      <c r="AI1534" s="1">
        <v>44516.490208333336</v>
      </c>
      <c r="AJ1534">
        <v>132</v>
      </c>
      <c r="AK1534">
        <v>0</v>
      </c>
      <c r="AL1534">
        <v>0</v>
      </c>
      <c r="AM1534">
        <v>0</v>
      </c>
      <c r="AN1534">
        <v>21</v>
      </c>
      <c r="AO1534">
        <v>0</v>
      </c>
      <c r="AP1534">
        <v>7</v>
      </c>
      <c r="AQ1534">
        <v>0</v>
      </c>
      <c r="AR1534">
        <v>0</v>
      </c>
      <c r="AS1534">
        <v>0</v>
      </c>
      <c r="AT1534" t="s">
        <v>88</v>
      </c>
      <c r="AU1534" t="s">
        <v>88</v>
      </c>
      <c r="AV1534" t="s">
        <v>88</v>
      </c>
      <c r="AW1534" t="s">
        <v>88</v>
      </c>
      <c r="AX1534" t="s">
        <v>88</v>
      </c>
      <c r="AY1534" t="s">
        <v>88</v>
      </c>
      <c r="AZ1534" t="s">
        <v>88</v>
      </c>
      <c r="BA1534" t="s">
        <v>88</v>
      </c>
      <c r="BB1534" t="s">
        <v>88</v>
      </c>
      <c r="BC1534" t="s">
        <v>88</v>
      </c>
      <c r="BD1534" t="s">
        <v>88</v>
      </c>
      <c r="BE1534" t="s">
        <v>88</v>
      </c>
    </row>
    <row r="1535" spans="1:57">
      <c r="A1535" t="s">
        <v>3251</v>
      </c>
      <c r="B1535" t="s">
        <v>80</v>
      </c>
      <c r="C1535" t="s">
        <v>3247</v>
      </c>
      <c r="D1535" t="s">
        <v>82</v>
      </c>
      <c r="E1535" s="2" t="str">
        <f>HYPERLINK("capsilon://?command=openfolder&amp;siteaddress=FAM.docvelocity-na8.net&amp;folderid=FX15284BCB-091E-5282-F065-7ACE49FBEEB4","FX21115889")</f>
        <v>FX21115889</v>
      </c>
      <c r="F1535" t="s">
        <v>19</v>
      </c>
      <c r="G1535" t="s">
        <v>19</v>
      </c>
      <c r="H1535" t="s">
        <v>83</v>
      </c>
      <c r="I1535" t="s">
        <v>3252</v>
      </c>
      <c r="J1535">
        <v>28</v>
      </c>
      <c r="K1535" t="s">
        <v>85</v>
      </c>
      <c r="L1535" t="s">
        <v>86</v>
      </c>
      <c r="M1535" t="s">
        <v>87</v>
      </c>
      <c r="N1535">
        <v>2</v>
      </c>
      <c r="O1535" s="1">
        <v>44516.446481481478</v>
      </c>
      <c r="P1535" s="1">
        <v>44516.49255787037</v>
      </c>
      <c r="Q1535">
        <v>3512</v>
      </c>
      <c r="R1535">
        <v>469</v>
      </c>
      <c r="S1535" t="b">
        <v>0</v>
      </c>
      <c r="T1535" t="s">
        <v>88</v>
      </c>
      <c r="U1535" t="b">
        <v>0</v>
      </c>
      <c r="V1535" t="s">
        <v>388</v>
      </c>
      <c r="W1535" s="1">
        <v>44516.454004629632</v>
      </c>
      <c r="X1535">
        <v>247</v>
      </c>
      <c r="Y1535">
        <v>21</v>
      </c>
      <c r="Z1535">
        <v>0</v>
      </c>
      <c r="AA1535">
        <v>21</v>
      </c>
      <c r="AB1535">
        <v>0</v>
      </c>
      <c r="AC1535">
        <v>1</v>
      </c>
      <c r="AD1535">
        <v>7</v>
      </c>
      <c r="AE1535">
        <v>0</v>
      </c>
      <c r="AF1535">
        <v>0</v>
      </c>
      <c r="AG1535">
        <v>0</v>
      </c>
      <c r="AH1535" t="s">
        <v>106</v>
      </c>
      <c r="AI1535" s="1">
        <v>44516.49255787037</v>
      </c>
      <c r="AJ1535">
        <v>203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7</v>
      </c>
      <c r="AQ1535">
        <v>0</v>
      </c>
      <c r="AR1535">
        <v>0</v>
      </c>
      <c r="AS1535">
        <v>0</v>
      </c>
      <c r="AT1535" t="s">
        <v>88</v>
      </c>
      <c r="AU1535" t="s">
        <v>88</v>
      </c>
      <c r="AV1535" t="s">
        <v>88</v>
      </c>
      <c r="AW1535" t="s">
        <v>88</v>
      </c>
      <c r="AX1535" t="s">
        <v>88</v>
      </c>
      <c r="AY1535" t="s">
        <v>88</v>
      </c>
      <c r="AZ1535" t="s">
        <v>88</v>
      </c>
      <c r="BA1535" t="s">
        <v>88</v>
      </c>
      <c r="BB1535" t="s">
        <v>88</v>
      </c>
      <c r="BC1535" t="s">
        <v>88</v>
      </c>
      <c r="BD1535" t="s">
        <v>88</v>
      </c>
      <c r="BE1535" t="s">
        <v>88</v>
      </c>
    </row>
    <row r="1536" spans="1:57">
      <c r="A1536" t="s">
        <v>3253</v>
      </c>
      <c r="B1536" t="s">
        <v>80</v>
      </c>
      <c r="C1536" t="s">
        <v>3254</v>
      </c>
      <c r="D1536" t="s">
        <v>82</v>
      </c>
      <c r="E1536" s="2" t="str">
        <f>HYPERLINK("capsilon://?command=openfolder&amp;siteaddress=FAM.docvelocity-na8.net&amp;folderid=FX14969B9A-1E69-EF8E-34E1-87C382A9867B","FX21117754")</f>
        <v>FX21117754</v>
      </c>
      <c r="F1536" t="s">
        <v>19</v>
      </c>
      <c r="G1536" t="s">
        <v>19</v>
      </c>
      <c r="H1536" t="s">
        <v>83</v>
      </c>
      <c r="I1536" t="s">
        <v>3255</v>
      </c>
      <c r="J1536">
        <v>69</v>
      </c>
      <c r="K1536" t="s">
        <v>85</v>
      </c>
      <c r="L1536" t="s">
        <v>86</v>
      </c>
      <c r="M1536" t="s">
        <v>87</v>
      </c>
      <c r="N1536">
        <v>2</v>
      </c>
      <c r="O1536" s="1">
        <v>44516.453321759262</v>
      </c>
      <c r="P1536" s="1">
        <v>44516.494421296295</v>
      </c>
      <c r="Q1536">
        <v>3080</v>
      </c>
      <c r="R1536">
        <v>471</v>
      </c>
      <c r="S1536" t="b">
        <v>0</v>
      </c>
      <c r="T1536" t="s">
        <v>88</v>
      </c>
      <c r="U1536" t="b">
        <v>0</v>
      </c>
      <c r="V1536" t="s">
        <v>117</v>
      </c>
      <c r="W1536" s="1">
        <v>44516.454652777778</v>
      </c>
      <c r="X1536">
        <v>108</v>
      </c>
      <c r="Y1536">
        <v>49</v>
      </c>
      <c r="Z1536">
        <v>0</v>
      </c>
      <c r="AA1536">
        <v>49</v>
      </c>
      <c r="AB1536">
        <v>0</v>
      </c>
      <c r="AC1536">
        <v>1</v>
      </c>
      <c r="AD1536">
        <v>20</v>
      </c>
      <c r="AE1536">
        <v>0</v>
      </c>
      <c r="AF1536">
        <v>0</v>
      </c>
      <c r="AG1536">
        <v>0</v>
      </c>
      <c r="AH1536" t="s">
        <v>99</v>
      </c>
      <c r="AI1536" s="1">
        <v>44516.494421296295</v>
      </c>
      <c r="AJ1536">
        <v>363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20</v>
      </c>
      <c r="AQ1536">
        <v>0</v>
      </c>
      <c r="AR1536">
        <v>0</v>
      </c>
      <c r="AS1536">
        <v>0</v>
      </c>
      <c r="AT1536" t="s">
        <v>88</v>
      </c>
      <c r="AU1536" t="s">
        <v>88</v>
      </c>
      <c r="AV1536" t="s">
        <v>88</v>
      </c>
      <c r="AW1536" t="s">
        <v>88</v>
      </c>
      <c r="AX1536" t="s">
        <v>88</v>
      </c>
      <c r="AY1536" t="s">
        <v>88</v>
      </c>
      <c r="AZ1536" t="s">
        <v>88</v>
      </c>
      <c r="BA1536" t="s">
        <v>88</v>
      </c>
      <c r="BB1536" t="s">
        <v>88</v>
      </c>
      <c r="BC1536" t="s">
        <v>88</v>
      </c>
      <c r="BD1536" t="s">
        <v>88</v>
      </c>
      <c r="BE1536" t="s">
        <v>88</v>
      </c>
    </row>
    <row r="1537" spans="1:57">
      <c r="A1537" t="s">
        <v>3256</v>
      </c>
      <c r="B1537" t="s">
        <v>80</v>
      </c>
      <c r="C1537" t="s">
        <v>3254</v>
      </c>
      <c r="D1537" t="s">
        <v>82</v>
      </c>
      <c r="E1537" s="2" t="str">
        <f>HYPERLINK("capsilon://?command=openfolder&amp;siteaddress=FAM.docvelocity-na8.net&amp;folderid=FX14969B9A-1E69-EF8E-34E1-87C382A9867B","FX21117754")</f>
        <v>FX21117754</v>
      </c>
      <c r="F1537" t="s">
        <v>19</v>
      </c>
      <c r="G1537" t="s">
        <v>19</v>
      </c>
      <c r="H1537" t="s">
        <v>83</v>
      </c>
      <c r="I1537" t="s">
        <v>3257</v>
      </c>
      <c r="J1537">
        <v>28</v>
      </c>
      <c r="K1537" t="s">
        <v>85</v>
      </c>
      <c r="L1537" t="s">
        <v>86</v>
      </c>
      <c r="M1537" t="s">
        <v>87</v>
      </c>
      <c r="N1537">
        <v>2</v>
      </c>
      <c r="O1537" s="1">
        <v>44516.453553240739</v>
      </c>
      <c r="P1537" s="1">
        <v>44516.497233796297</v>
      </c>
      <c r="Q1537">
        <v>3412</v>
      </c>
      <c r="R1537">
        <v>362</v>
      </c>
      <c r="S1537" t="b">
        <v>0</v>
      </c>
      <c r="T1537" t="s">
        <v>88</v>
      </c>
      <c r="U1537" t="b">
        <v>0</v>
      </c>
      <c r="V1537" t="s">
        <v>131</v>
      </c>
      <c r="W1537" s="1">
        <v>44516.454780092594</v>
      </c>
      <c r="X1537">
        <v>89</v>
      </c>
      <c r="Y1537">
        <v>21</v>
      </c>
      <c r="Z1537">
        <v>0</v>
      </c>
      <c r="AA1537">
        <v>21</v>
      </c>
      <c r="AB1537">
        <v>0</v>
      </c>
      <c r="AC1537">
        <v>0</v>
      </c>
      <c r="AD1537">
        <v>7</v>
      </c>
      <c r="AE1537">
        <v>0</v>
      </c>
      <c r="AF1537">
        <v>0</v>
      </c>
      <c r="AG1537">
        <v>0</v>
      </c>
      <c r="AH1537" t="s">
        <v>99</v>
      </c>
      <c r="AI1537" s="1">
        <v>44516.497233796297</v>
      </c>
      <c r="AJ1537">
        <v>243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7</v>
      </c>
      <c r="AQ1537">
        <v>0</v>
      </c>
      <c r="AR1537">
        <v>0</v>
      </c>
      <c r="AS1537">
        <v>0</v>
      </c>
      <c r="AT1537" t="s">
        <v>88</v>
      </c>
      <c r="AU1537" t="s">
        <v>88</v>
      </c>
      <c r="AV1537" t="s">
        <v>88</v>
      </c>
      <c r="AW1537" t="s">
        <v>88</v>
      </c>
      <c r="AX1537" t="s">
        <v>88</v>
      </c>
      <c r="AY1537" t="s">
        <v>88</v>
      </c>
      <c r="AZ1537" t="s">
        <v>88</v>
      </c>
      <c r="BA1537" t="s">
        <v>88</v>
      </c>
      <c r="BB1537" t="s">
        <v>88</v>
      </c>
      <c r="BC1537" t="s">
        <v>88</v>
      </c>
      <c r="BD1537" t="s">
        <v>88</v>
      </c>
      <c r="BE1537" t="s">
        <v>88</v>
      </c>
    </row>
    <row r="1538" spans="1:57">
      <c r="A1538" t="s">
        <v>3258</v>
      </c>
      <c r="B1538" t="s">
        <v>80</v>
      </c>
      <c r="C1538" t="s">
        <v>3254</v>
      </c>
      <c r="D1538" t="s">
        <v>82</v>
      </c>
      <c r="E1538" s="2" t="str">
        <f>HYPERLINK("capsilon://?command=openfolder&amp;siteaddress=FAM.docvelocity-na8.net&amp;folderid=FX14969B9A-1E69-EF8E-34E1-87C382A9867B","FX21117754")</f>
        <v>FX21117754</v>
      </c>
      <c r="F1538" t="s">
        <v>19</v>
      </c>
      <c r="G1538" t="s">
        <v>19</v>
      </c>
      <c r="H1538" t="s">
        <v>83</v>
      </c>
      <c r="I1538" t="s">
        <v>3259</v>
      </c>
      <c r="J1538">
        <v>69</v>
      </c>
      <c r="K1538" t="s">
        <v>85</v>
      </c>
      <c r="L1538" t="s">
        <v>86</v>
      </c>
      <c r="M1538" t="s">
        <v>87</v>
      </c>
      <c r="N1538">
        <v>2</v>
      </c>
      <c r="O1538" s="1">
        <v>44516.453622685185</v>
      </c>
      <c r="P1538" s="1">
        <v>44516.500486111108</v>
      </c>
      <c r="Q1538">
        <v>3515</v>
      </c>
      <c r="R1538">
        <v>534</v>
      </c>
      <c r="S1538" t="b">
        <v>0</v>
      </c>
      <c r="T1538" t="s">
        <v>88</v>
      </c>
      <c r="U1538" t="b">
        <v>0</v>
      </c>
      <c r="V1538" t="s">
        <v>388</v>
      </c>
      <c r="W1538" s="1">
        <v>44516.45716435185</v>
      </c>
      <c r="X1538">
        <v>253</v>
      </c>
      <c r="Y1538">
        <v>49</v>
      </c>
      <c r="Z1538">
        <v>0</v>
      </c>
      <c r="AA1538">
        <v>49</v>
      </c>
      <c r="AB1538">
        <v>0</v>
      </c>
      <c r="AC1538">
        <v>4</v>
      </c>
      <c r="AD1538">
        <v>20</v>
      </c>
      <c r="AE1538">
        <v>0</v>
      </c>
      <c r="AF1538">
        <v>0</v>
      </c>
      <c r="AG1538">
        <v>0</v>
      </c>
      <c r="AH1538" t="s">
        <v>99</v>
      </c>
      <c r="AI1538" s="1">
        <v>44516.500486111108</v>
      </c>
      <c r="AJ1538">
        <v>281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20</v>
      </c>
      <c r="AQ1538">
        <v>0</v>
      </c>
      <c r="AR1538">
        <v>0</v>
      </c>
      <c r="AS1538">
        <v>0</v>
      </c>
      <c r="AT1538" t="s">
        <v>88</v>
      </c>
      <c r="AU1538" t="s">
        <v>88</v>
      </c>
      <c r="AV1538" t="s">
        <v>88</v>
      </c>
      <c r="AW1538" t="s">
        <v>88</v>
      </c>
      <c r="AX1538" t="s">
        <v>88</v>
      </c>
      <c r="AY1538" t="s">
        <v>88</v>
      </c>
      <c r="AZ1538" t="s">
        <v>88</v>
      </c>
      <c r="BA1538" t="s">
        <v>88</v>
      </c>
      <c r="BB1538" t="s">
        <v>88</v>
      </c>
      <c r="BC1538" t="s">
        <v>88</v>
      </c>
      <c r="BD1538" t="s">
        <v>88</v>
      </c>
      <c r="BE1538" t="s">
        <v>88</v>
      </c>
    </row>
    <row r="1539" spans="1:57">
      <c r="A1539" t="s">
        <v>3260</v>
      </c>
      <c r="B1539" t="s">
        <v>80</v>
      </c>
      <c r="C1539" t="s">
        <v>3240</v>
      </c>
      <c r="D1539" t="s">
        <v>82</v>
      </c>
      <c r="E1539" s="2" t="str">
        <f>HYPERLINK("capsilon://?command=openfolder&amp;siteaddress=FAM.docvelocity-na8.net&amp;folderid=FXF748F1AD-F212-BDC0-ABB8-18E1DDFA90A0","FX21115718")</f>
        <v>FX21115718</v>
      </c>
      <c r="F1539" t="s">
        <v>19</v>
      </c>
      <c r="G1539" t="s">
        <v>19</v>
      </c>
      <c r="H1539" t="s">
        <v>83</v>
      </c>
      <c r="I1539" t="s">
        <v>3245</v>
      </c>
      <c r="J1539">
        <v>98</v>
      </c>
      <c r="K1539" t="s">
        <v>85</v>
      </c>
      <c r="L1539" t="s">
        <v>86</v>
      </c>
      <c r="M1539" t="s">
        <v>87</v>
      </c>
      <c r="N1539">
        <v>2</v>
      </c>
      <c r="O1539" s="1">
        <v>44516.459178240744</v>
      </c>
      <c r="P1539" s="1">
        <v>44516.490208333336</v>
      </c>
      <c r="Q1539">
        <v>1837</v>
      </c>
      <c r="R1539">
        <v>844</v>
      </c>
      <c r="S1539" t="b">
        <v>0</v>
      </c>
      <c r="T1539" t="s">
        <v>88</v>
      </c>
      <c r="U1539" t="b">
        <v>1</v>
      </c>
      <c r="V1539" t="s">
        <v>388</v>
      </c>
      <c r="W1539" s="1">
        <v>44516.463310185187</v>
      </c>
      <c r="X1539">
        <v>292</v>
      </c>
      <c r="Y1539">
        <v>82</v>
      </c>
      <c r="Z1539">
        <v>0</v>
      </c>
      <c r="AA1539">
        <v>82</v>
      </c>
      <c r="AB1539">
        <v>0</v>
      </c>
      <c r="AC1539">
        <v>12</v>
      </c>
      <c r="AD1539">
        <v>16</v>
      </c>
      <c r="AE1539">
        <v>0</v>
      </c>
      <c r="AF1539">
        <v>0</v>
      </c>
      <c r="AG1539">
        <v>0</v>
      </c>
      <c r="AH1539" t="s">
        <v>106</v>
      </c>
      <c r="AI1539" s="1">
        <v>44516.490208333336</v>
      </c>
      <c r="AJ1539">
        <v>543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16</v>
      </c>
      <c r="AQ1539">
        <v>0</v>
      </c>
      <c r="AR1539">
        <v>0</v>
      </c>
      <c r="AS1539">
        <v>0</v>
      </c>
      <c r="AT1539" t="s">
        <v>88</v>
      </c>
      <c r="AU1539" t="s">
        <v>88</v>
      </c>
      <c r="AV1539" t="s">
        <v>88</v>
      </c>
      <c r="AW1539" t="s">
        <v>88</v>
      </c>
      <c r="AX1539" t="s">
        <v>88</v>
      </c>
      <c r="AY1539" t="s">
        <v>88</v>
      </c>
      <c r="AZ1539" t="s">
        <v>88</v>
      </c>
      <c r="BA1539" t="s">
        <v>88</v>
      </c>
      <c r="BB1539" t="s">
        <v>88</v>
      </c>
      <c r="BC1539" t="s">
        <v>88</v>
      </c>
      <c r="BD1539" t="s">
        <v>88</v>
      </c>
      <c r="BE1539" t="s">
        <v>88</v>
      </c>
    </row>
    <row r="1540" spans="1:57">
      <c r="A1540" t="s">
        <v>3261</v>
      </c>
      <c r="B1540" t="s">
        <v>80</v>
      </c>
      <c r="C1540" t="s">
        <v>3262</v>
      </c>
      <c r="D1540" t="s">
        <v>82</v>
      </c>
      <c r="E1540" s="2" t="str">
        <f>HYPERLINK("capsilon://?command=openfolder&amp;siteaddress=FAM.docvelocity-na8.net&amp;folderid=FX6D67B035-CC49-5267-41AE-E9A3E5A321D1","FX21116879")</f>
        <v>FX21116879</v>
      </c>
      <c r="F1540" t="s">
        <v>19</v>
      </c>
      <c r="G1540" t="s">
        <v>19</v>
      </c>
      <c r="H1540" t="s">
        <v>83</v>
      </c>
      <c r="I1540" t="s">
        <v>3263</v>
      </c>
      <c r="J1540">
        <v>28</v>
      </c>
      <c r="K1540" t="s">
        <v>85</v>
      </c>
      <c r="L1540" t="s">
        <v>86</v>
      </c>
      <c r="M1540" t="s">
        <v>87</v>
      </c>
      <c r="N1540">
        <v>2</v>
      </c>
      <c r="O1540" s="1">
        <v>44516.46334490741</v>
      </c>
      <c r="P1540" s="1">
        <v>44516.503761574073</v>
      </c>
      <c r="Q1540">
        <v>2877</v>
      </c>
      <c r="R1540">
        <v>615</v>
      </c>
      <c r="S1540" t="b">
        <v>0</v>
      </c>
      <c r="T1540" t="s">
        <v>88</v>
      </c>
      <c r="U1540" t="b">
        <v>0</v>
      </c>
      <c r="V1540" t="s">
        <v>186</v>
      </c>
      <c r="W1540" s="1">
        <v>44516.464444444442</v>
      </c>
      <c r="X1540">
        <v>90</v>
      </c>
      <c r="Y1540">
        <v>21</v>
      </c>
      <c r="Z1540">
        <v>0</v>
      </c>
      <c r="AA1540">
        <v>21</v>
      </c>
      <c r="AB1540">
        <v>0</v>
      </c>
      <c r="AC1540">
        <v>1</v>
      </c>
      <c r="AD1540">
        <v>7</v>
      </c>
      <c r="AE1540">
        <v>0</v>
      </c>
      <c r="AF1540">
        <v>0</v>
      </c>
      <c r="AG1540">
        <v>0</v>
      </c>
      <c r="AH1540" t="s">
        <v>90</v>
      </c>
      <c r="AI1540" s="1">
        <v>44516.503761574073</v>
      </c>
      <c r="AJ1540">
        <v>525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7</v>
      </c>
      <c r="AQ1540">
        <v>0</v>
      </c>
      <c r="AR1540">
        <v>0</v>
      </c>
      <c r="AS1540">
        <v>0</v>
      </c>
      <c r="AT1540" t="s">
        <v>88</v>
      </c>
      <c r="AU1540" t="s">
        <v>88</v>
      </c>
      <c r="AV1540" t="s">
        <v>88</v>
      </c>
      <c r="AW1540" t="s">
        <v>88</v>
      </c>
      <c r="AX1540" t="s">
        <v>88</v>
      </c>
      <c r="AY1540" t="s">
        <v>88</v>
      </c>
      <c r="AZ1540" t="s">
        <v>88</v>
      </c>
      <c r="BA1540" t="s">
        <v>88</v>
      </c>
      <c r="BB1540" t="s">
        <v>88</v>
      </c>
      <c r="BC1540" t="s">
        <v>88</v>
      </c>
      <c r="BD1540" t="s">
        <v>88</v>
      </c>
      <c r="BE1540" t="s">
        <v>88</v>
      </c>
    </row>
    <row r="1541" spans="1:57">
      <c r="A1541" t="s">
        <v>3264</v>
      </c>
      <c r="B1541" t="s">
        <v>80</v>
      </c>
      <c r="C1541" t="s">
        <v>3135</v>
      </c>
      <c r="D1541" t="s">
        <v>82</v>
      </c>
      <c r="E1541" s="2" t="str">
        <f>HYPERLINK("capsilon://?command=openfolder&amp;siteaddress=FAM.docvelocity-na8.net&amp;folderid=FXF76116A9-C038-106A-1336-4AD44F20583E","FX21116975")</f>
        <v>FX21116975</v>
      </c>
      <c r="F1541" t="s">
        <v>19</v>
      </c>
      <c r="G1541" t="s">
        <v>19</v>
      </c>
      <c r="H1541" t="s">
        <v>83</v>
      </c>
      <c r="I1541" t="s">
        <v>3265</v>
      </c>
      <c r="J1541">
        <v>70</v>
      </c>
      <c r="K1541" t="s">
        <v>85</v>
      </c>
      <c r="L1541" t="s">
        <v>86</v>
      </c>
      <c r="M1541" t="s">
        <v>87</v>
      </c>
      <c r="N1541">
        <v>2</v>
      </c>
      <c r="O1541" s="1">
        <v>44516.468564814815</v>
      </c>
      <c r="P1541" s="1">
        <v>44516.506041666667</v>
      </c>
      <c r="Q1541">
        <v>2516</v>
      </c>
      <c r="R1541">
        <v>722</v>
      </c>
      <c r="S1541" t="b">
        <v>0</v>
      </c>
      <c r="T1541" t="s">
        <v>88</v>
      </c>
      <c r="U1541" t="b">
        <v>0</v>
      </c>
      <c r="V1541" t="s">
        <v>190</v>
      </c>
      <c r="W1541" s="1">
        <v>44516.47314814815</v>
      </c>
      <c r="X1541">
        <v>243</v>
      </c>
      <c r="Y1541">
        <v>65</v>
      </c>
      <c r="Z1541">
        <v>0</v>
      </c>
      <c r="AA1541">
        <v>65</v>
      </c>
      <c r="AB1541">
        <v>0</v>
      </c>
      <c r="AC1541">
        <v>4</v>
      </c>
      <c r="AD1541">
        <v>5</v>
      </c>
      <c r="AE1541">
        <v>0</v>
      </c>
      <c r="AF1541">
        <v>0</v>
      </c>
      <c r="AG1541">
        <v>0</v>
      </c>
      <c r="AH1541" t="s">
        <v>99</v>
      </c>
      <c r="AI1541" s="1">
        <v>44516.506041666667</v>
      </c>
      <c r="AJ1541">
        <v>479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5</v>
      </c>
      <c r="AQ1541">
        <v>0</v>
      </c>
      <c r="AR1541">
        <v>0</v>
      </c>
      <c r="AS1541">
        <v>0</v>
      </c>
      <c r="AT1541" t="s">
        <v>88</v>
      </c>
      <c r="AU1541" t="s">
        <v>88</v>
      </c>
      <c r="AV1541" t="s">
        <v>88</v>
      </c>
      <c r="AW1541" t="s">
        <v>88</v>
      </c>
      <c r="AX1541" t="s">
        <v>88</v>
      </c>
      <c r="AY1541" t="s">
        <v>88</v>
      </c>
      <c r="AZ1541" t="s">
        <v>88</v>
      </c>
      <c r="BA1541" t="s">
        <v>88</v>
      </c>
      <c r="BB1541" t="s">
        <v>88</v>
      </c>
      <c r="BC1541" t="s">
        <v>88</v>
      </c>
      <c r="BD1541" t="s">
        <v>88</v>
      </c>
      <c r="BE1541" t="s">
        <v>88</v>
      </c>
    </row>
    <row r="1542" spans="1:57">
      <c r="A1542" t="s">
        <v>3266</v>
      </c>
      <c r="B1542" t="s">
        <v>80</v>
      </c>
      <c r="C1542" t="s">
        <v>3072</v>
      </c>
      <c r="D1542" t="s">
        <v>82</v>
      </c>
      <c r="E1542" s="2" t="str">
        <f>HYPERLINK("capsilon://?command=openfolder&amp;siteaddress=FAM.docvelocity-na8.net&amp;folderid=FX265E85F0-212B-F00A-F51C-34788E594A6A","FX2111605")</f>
        <v>FX2111605</v>
      </c>
      <c r="F1542" t="s">
        <v>19</v>
      </c>
      <c r="G1542" t="s">
        <v>19</v>
      </c>
      <c r="H1542" t="s">
        <v>83</v>
      </c>
      <c r="I1542" t="s">
        <v>3073</v>
      </c>
      <c r="J1542">
        <v>337</v>
      </c>
      <c r="K1542" t="s">
        <v>85</v>
      </c>
      <c r="L1542" t="s">
        <v>86</v>
      </c>
      <c r="M1542" t="s">
        <v>87</v>
      </c>
      <c r="N1542">
        <v>2</v>
      </c>
      <c r="O1542" s="1">
        <v>44502.374837962961</v>
      </c>
      <c r="P1542" s="1">
        <v>44502.495625000003</v>
      </c>
      <c r="Q1542">
        <v>7874</v>
      </c>
      <c r="R1542">
        <v>2562</v>
      </c>
      <c r="S1542" t="b">
        <v>0</v>
      </c>
      <c r="T1542" t="s">
        <v>88</v>
      </c>
      <c r="U1542" t="b">
        <v>1</v>
      </c>
      <c r="V1542" t="s">
        <v>89</v>
      </c>
      <c r="W1542" s="1">
        <v>44502.400868055556</v>
      </c>
      <c r="X1542">
        <v>1782</v>
      </c>
      <c r="Y1542">
        <v>291</v>
      </c>
      <c r="Z1542">
        <v>0</v>
      </c>
      <c r="AA1542">
        <v>291</v>
      </c>
      <c r="AB1542">
        <v>0</v>
      </c>
      <c r="AC1542">
        <v>186</v>
      </c>
      <c r="AD1542">
        <v>46</v>
      </c>
      <c r="AE1542">
        <v>0</v>
      </c>
      <c r="AF1542">
        <v>0</v>
      </c>
      <c r="AG1542">
        <v>0</v>
      </c>
      <c r="AH1542" t="s">
        <v>118</v>
      </c>
      <c r="AI1542" s="1">
        <v>44502.495625000003</v>
      </c>
      <c r="AJ1542">
        <v>773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46</v>
      </c>
      <c r="AQ1542">
        <v>0</v>
      </c>
      <c r="AR1542">
        <v>0</v>
      </c>
      <c r="AS1542">
        <v>0</v>
      </c>
      <c r="AT1542" t="s">
        <v>88</v>
      </c>
      <c r="AU1542" t="s">
        <v>88</v>
      </c>
      <c r="AV1542" t="s">
        <v>88</v>
      </c>
      <c r="AW1542" t="s">
        <v>88</v>
      </c>
      <c r="AX1542" t="s">
        <v>88</v>
      </c>
      <c r="AY1542" t="s">
        <v>88</v>
      </c>
      <c r="AZ1542" t="s">
        <v>88</v>
      </c>
      <c r="BA1542" t="s">
        <v>88</v>
      </c>
      <c r="BB1542" t="s">
        <v>88</v>
      </c>
      <c r="BC1542" t="s">
        <v>88</v>
      </c>
      <c r="BD1542" t="s">
        <v>88</v>
      </c>
      <c r="BE1542" t="s">
        <v>88</v>
      </c>
    </row>
    <row r="1543" spans="1:57">
      <c r="A1543" t="s">
        <v>3267</v>
      </c>
      <c r="B1543" t="s">
        <v>80</v>
      </c>
      <c r="C1543" t="s">
        <v>3268</v>
      </c>
      <c r="D1543" t="s">
        <v>82</v>
      </c>
      <c r="E1543" s="2" t="str">
        <f>HYPERLINK("capsilon://?command=openfolder&amp;siteaddress=FAM.docvelocity-na8.net&amp;folderid=FXF5016499-D6B7-6A28-5C3D-B16814A1D443","FX21116616")</f>
        <v>FX21116616</v>
      </c>
      <c r="F1543" t="s">
        <v>19</v>
      </c>
      <c r="G1543" t="s">
        <v>19</v>
      </c>
      <c r="H1543" t="s">
        <v>83</v>
      </c>
      <c r="I1543" t="s">
        <v>3269</v>
      </c>
      <c r="J1543">
        <v>28</v>
      </c>
      <c r="K1543" t="s">
        <v>85</v>
      </c>
      <c r="L1543" t="s">
        <v>86</v>
      </c>
      <c r="M1543" t="s">
        <v>87</v>
      </c>
      <c r="N1543">
        <v>1</v>
      </c>
      <c r="O1543" s="1">
        <v>44516.487581018519</v>
      </c>
      <c r="P1543" s="1">
        <v>44516.50240740741</v>
      </c>
      <c r="Q1543">
        <v>803</v>
      </c>
      <c r="R1543">
        <v>478</v>
      </c>
      <c r="S1543" t="b">
        <v>0</v>
      </c>
      <c r="T1543" t="s">
        <v>88</v>
      </c>
      <c r="U1543" t="b">
        <v>0</v>
      </c>
      <c r="V1543" t="s">
        <v>94</v>
      </c>
      <c r="W1543" s="1">
        <v>44516.50240740741</v>
      </c>
      <c r="X1543">
        <v>180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28</v>
      </c>
      <c r="AE1543">
        <v>21</v>
      </c>
      <c r="AF1543">
        <v>0</v>
      </c>
      <c r="AG1543">
        <v>2</v>
      </c>
      <c r="AH1543" t="s">
        <v>88</v>
      </c>
      <c r="AI1543" t="s">
        <v>88</v>
      </c>
      <c r="AJ1543" t="s">
        <v>88</v>
      </c>
      <c r="AK1543" t="s">
        <v>88</v>
      </c>
      <c r="AL1543" t="s">
        <v>88</v>
      </c>
      <c r="AM1543" t="s">
        <v>88</v>
      </c>
      <c r="AN1543" t="s">
        <v>88</v>
      </c>
      <c r="AO1543" t="s">
        <v>88</v>
      </c>
      <c r="AP1543" t="s">
        <v>88</v>
      </c>
      <c r="AQ1543" t="s">
        <v>88</v>
      </c>
      <c r="AR1543" t="s">
        <v>88</v>
      </c>
      <c r="AS1543" t="s">
        <v>88</v>
      </c>
      <c r="AT1543" t="s">
        <v>88</v>
      </c>
      <c r="AU1543" t="s">
        <v>88</v>
      </c>
      <c r="AV1543" t="s">
        <v>88</v>
      </c>
      <c r="AW1543" t="s">
        <v>88</v>
      </c>
      <c r="AX1543" t="s">
        <v>88</v>
      </c>
      <c r="AY1543" t="s">
        <v>88</v>
      </c>
      <c r="AZ1543" t="s">
        <v>88</v>
      </c>
      <c r="BA1543" t="s">
        <v>88</v>
      </c>
      <c r="BB1543" t="s">
        <v>88</v>
      </c>
      <c r="BC1543" t="s">
        <v>88</v>
      </c>
      <c r="BD1543" t="s">
        <v>88</v>
      </c>
      <c r="BE1543" t="s">
        <v>88</v>
      </c>
    </row>
    <row r="1544" spans="1:57">
      <c r="A1544" t="s">
        <v>3270</v>
      </c>
      <c r="B1544" t="s">
        <v>80</v>
      </c>
      <c r="C1544" t="s">
        <v>3268</v>
      </c>
      <c r="D1544" t="s">
        <v>82</v>
      </c>
      <c r="E1544" s="2" t="str">
        <f>HYPERLINK("capsilon://?command=openfolder&amp;siteaddress=FAM.docvelocity-na8.net&amp;folderid=FXF5016499-D6B7-6A28-5C3D-B16814A1D443","FX21116616")</f>
        <v>FX21116616</v>
      </c>
      <c r="F1544" t="s">
        <v>19</v>
      </c>
      <c r="G1544" t="s">
        <v>19</v>
      </c>
      <c r="H1544" t="s">
        <v>83</v>
      </c>
      <c r="I1544" t="s">
        <v>3271</v>
      </c>
      <c r="J1544">
        <v>83</v>
      </c>
      <c r="K1544" t="s">
        <v>85</v>
      </c>
      <c r="L1544" t="s">
        <v>86</v>
      </c>
      <c r="M1544" t="s">
        <v>87</v>
      </c>
      <c r="N1544">
        <v>1</v>
      </c>
      <c r="O1544" s="1">
        <v>44516.488796296297</v>
      </c>
      <c r="P1544" s="1">
        <v>44516.508981481478</v>
      </c>
      <c r="Q1544">
        <v>952</v>
      </c>
      <c r="R1544">
        <v>792</v>
      </c>
      <c r="S1544" t="b">
        <v>0</v>
      </c>
      <c r="T1544" t="s">
        <v>88</v>
      </c>
      <c r="U1544" t="b">
        <v>0</v>
      </c>
      <c r="V1544" t="s">
        <v>94</v>
      </c>
      <c r="W1544" s="1">
        <v>44516.508981481478</v>
      </c>
      <c r="X1544">
        <v>567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83</v>
      </c>
      <c r="AE1544">
        <v>78</v>
      </c>
      <c r="AF1544">
        <v>0</v>
      </c>
      <c r="AG1544">
        <v>3</v>
      </c>
      <c r="AH1544" t="s">
        <v>88</v>
      </c>
      <c r="AI1544" t="s">
        <v>88</v>
      </c>
      <c r="AJ1544" t="s">
        <v>88</v>
      </c>
      <c r="AK1544" t="s">
        <v>88</v>
      </c>
      <c r="AL1544" t="s">
        <v>88</v>
      </c>
      <c r="AM1544" t="s">
        <v>88</v>
      </c>
      <c r="AN1544" t="s">
        <v>88</v>
      </c>
      <c r="AO1544" t="s">
        <v>88</v>
      </c>
      <c r="AP1544" t="s">
        <v>88</v>
      </c>
      <c r="AQ1544" t="s">
        <v>88</v>
      </c>
      <c r="AR1544" t="s">
        <v>88</v>
      </c>
      <c r="AS1544" t="s">
        <v>88</v>
      </c>
      <c r="AT1544" t="s">
        <v>88</v>
      </c>
      <c r="AU1544" t="s">
        <v>88</v>
      </c>
      <c r="AV1544" t="s">
        <v>88</v>
      </c>
      <c r="AW1544" t="s">
        <v>88</v>
      </c>
      <c r="AX1544" t="s">
        <v>88</v>
      </c>
      <c r="AY1544" t="s">
        <v>88</v>
      </c>
      <c r="AZ1544" t="s">
        <v>88</v>
      </c>
      <c r="BA1544" t="s">
        <v>88</v>
      </c>
      <c r="BB1544" t="s">
        <v>88</v>
      </c>
      <c r="BC1544" t="s">
        <v>88</v>
      </c>
      <c r="BD1544" t="s">
        <v>88</v>
      </c>
      <c r="BE1544" t="s">
        <v>88</v>
      </c>
    </row>
    <row r="1545" spans="1:57">
      <c r="A1545" t="s">
        <v>3272</v>
      </c>
      <c r="B1545" t="s">
        <v>80</v>
      </c>
      <c r="C1545" t="s">
        <v>3268</v>
      </c>
      <c r="D1545" t="s">
        <v>82</v>
      </c>
      <c r="E1545" s="2" t="str">
        <f>HYPERLINK("capsilon://?command=openfolder&amp;siteaddress=FAM.docvelocity-na8.net&amp;folderid=FXF5016499-D6B7-6A28-5C3D-B16814A1D443","FX21116616")</f>
        <v>FX21116616</v>
      </c>
      <c r="F1545" t="s">
        <v>19</v>
      </c>
      <c r="G1545" t="s">
        <v>19</v>
      </c>
      <c r="H1545" t="s">
        <v>83</v>
      </c>
      <c r="I1545" t="s">
        <v>3273</v>
      </c>
      <c r="J1545">
        <v>28</v>
      </c>
      <c r="K1545" t="s">
        <v>85</v>
      </c>
      <c r="L1545" t="s">
        <v>86</v>
      </c>
      <c r="M1545" t="s">
        <v>87</v>
      </c>
      <c r="N1545">
        <v>2</v>
      </c>
      <c r="O1545" s="1">
        <v>44516.489027777781</v>
      </c>
      <c r="P1545" s="1">
        <v>44516.508715277778</v>
      </c>
      <c r="Q1545">
        <v>1042</v>
      </c>
      <c r="R1545">
        <v>659</v>
      </c>
      <c r="S1545" t="b">
        <v>0</v>
      </c>
      <c r="T1545" t="s">
        <v>88</v>
      </c>
      <c r="U1545" t="b">
        <v>0</v>
      </c>
      <c r="V1545" t="s">
        <v>131</v>
      </c>
      <c r="W1545" s="1">
        <v>44516.491793981484</v>
      </c>
      <c r="X1545">
        <v>212</v>
      </c>
      <c r="Y1545">
        <v>21</v>
      </c>
      <c r="Z1545">
        <v>0</v>
      </c>
      <c r="AA1545">
        <v>21</v>
      </c>
      <c r="AB1545">
        <v>0</v>
      </c>
      <c r="AC1545">
        <v>2</v>
      </c>
      <c r="AD1545">
        <v>7</v>
      </c>
      <c r="AE1545">
        <v>0</v>
      </c>
      <c r="AF1545">
        <v>0</v>
      </c>
      <c r="AG1545">
        <v>0</v>
      </c>
      <c r="AH1545" t="s">
        <v>90</v>
      </c>
      <c r="AI1545" s="1">
        <v>44516.508715277778</v>
      </c>
      <c r="AJ1545">
        <v>447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7</v>
      </c>
      <c r="AQ1545">
        <v>0</v>
      </c>
      <c r="AR1545">
        <v>0</v>
      </c>
      <c r="AS1545">
        <v>0</v>
      </c>
      <c r="AT1545" t="s">
        <v>88</v>
      </c>
      <c r="AU1545" t="s">
        <v>88</v>
      </c>
      <c r="AV1545" t="s">
        <v>88</v>
      </c>
      <c r="AW1545" t="s">
        <v>88</v>
      </c>
      <c r="AX1545" t="s">
        <v>88</v>
      </c>
      <c r="AY1545" t="s">
        <v>88</v>
      </c>
      <c r="AZ1545" t="s">
        <v>88</v>
      </c>
      <c r="BA1545" t="s">
        <v>88</v>
      </c>
      <c r="BB1545" t="s">
        <v>88</v>
      </c>
      <c r="BC1545" t="s">
        <v>88</v>
      </c>
      <c r="BD1545" t="s">
        <v>88</v>
      </c>
      <c r="BE1545" t="s">
        <v>88</v>
      </c>
    </row>
    <row r="1546" spans="1:57">
      <c r="A1546" t="s">
        <v>3274</v>
      </c>
      <c r="B1546" t="s">
        <v>80</v>
      </c>
      <c r="C1546" t="s">
        <v>3275</v>
      </c>
      <c r="D1546" t="s">
        <v>82</v>
      </c>
      <c r="E1546" s="2" t="str">
        <f>HYPERLINK("capsilon://?command=openfolder&amp;siteaddress=FAM.docvelocity-na8.net&amp;folderid=FXDC7A6FB4-7B5C-C3F5-1833-D01CD06089FC","FX21116692")</f>
        <v>FX21116692</v>
      </c>
      <c r="F1546" t="s">
        <v>19</v>
      </c>
      <c r="G1546" t="s">
        <v>19</v>
      </c>
      <c r="H1546" t="s">
        <v>83</v>
      </c>
      <c r="I1546" t="s">
        <v>3276</v>
      </c>
      <c r="J1546">
        <v>169</v>
      </c>
      <c r="K1546" t="s">
        <v>85</v>
      </c>
      <c r="L1546" t="s">
        <v>86</v>
      </c>
      <c r="M1546" t="s">
        <v>87</v>
      </c>
      <c r="N1546">
        <v>1</v>
      </c>
      <c r="O1546" s="1">
        <v>44516.493356481478</v>
      </c>
      <c r="P1546" s="1">
        <v>44516.510451388887</v>
      </c>
      <c r="Q1546">
        <v>654</v>
      </c>
      <c r="R1546">
        <v>823</v>
      </c>
      <c r="S1546" t="b">
        <v>0</v>
      </c>
      <c r="T1546" t="s">
        <v>88</v>
      </c>
      <c r="U1546" t="b">
        <v>0</v>
      </c>
      <c r="V1546" t="s">
        <v>190</v>
      </c>
      <c r="W1546" s="1">
        <v>44516.510451388887</v>
      </c>
      <c r="X1546">
        <v>394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169</v>
      </c>
      <c r="AE1546">
        <v>157</v>
      </c>
      <c r="AF1546">
        <v>0</v>
      </c>
      <c r="AG1546">
        <v>3</v>
      </c>
      <c r="AH1546" t="s">
        <v>88</v>
      </c>
      <c r="AI1546" t="s">
        <v>88</v>
      </c>
      <c r="AJ1546" t="s">
        <v>88</v>
      </c>
      <c r="AK1546" t="s">
        <v>88</v>
      </c>
      <c r="AL1546" t="s">
        <v>88</v>
      </c>
      <c r="AM1546" t="s">
        <v>88</v>
      </c>
      <c r="AN1546" t="s">
        <v>88</v>
      </c>
      <c r="AO1546" t="s">
        <v>88</v>
      </c>
      <c r="AP1546" t="s">
        <v>88</v>
      </c>
      <c r="AQ1546" t="s">
        <v>88</v>
      </c>
      <c r="AR1546" t="s">
        <v>88</v>
      </c>
      <c r="AS1546" t="s">
        <v>88</v>
      </c>
      <c r="AT1546" t="s">
        <v>88</v>
      </c>
      <c r="AU1546" t="s">
        <v>88</v>
      </c>
      <c r="AV1546" t="s">
        <v>88</v>
      </c>
      <c r="AW1546" t="s">
        <v>88</v>
      </c>
      <c r="AX1546" t="s">
        <v>88</v>
      </c>
      <c r="AY1546" t="s">
        <v>88</v>
      </c>
      <c r="AZ1546" t="s">
        <v>88</v>
      </c>
      <c r="BA1546" t="s">
        <v>88</v>
      </c>
      <c r="BB1546" t="s">
        <v>88</v>
      </c>
      <c r="BC1546" t="s">
        <v>88</v>
      </c>
      <c r="BD1546" t="s">
        <v>88</v>
      </c>
      <c r="BE1546" t="s">
        <v>88</v>
      </c>
    </row>
    <row r="1547" spans="1:57">
      <c r="A1547" t="s">
        <v>3277</v>
      </c>
      <c r="B1547" t="s">
        <v>80</v>
      </c>
      <c r="C1547" t="s">
        <v>3278</v>
      </c>
      <c r="D1547" t="s">
        <v>82</v>
      </c>
      <c r="E1547" s="2" t="str">
        <f>HYPERLINK("capsilon://?command=openfolder&amp;siteaddress=FAM.docvelocity-na8.net&amp;folderid=FXC9600573-6890-5080-7698-BDFCBF1BB6E4","FX210911832")</f>
        <v>FX210911832</v>
      </c>
      <c r="F1547" t="s">
        <v>19</v>
      </c>
      <c r="G1547" t="s">
        <v>19</v>
      </c>
      <c r="H1547" t="s">
        <v>83</v>
      </c>
      <c r="I1547" t="s">
        <v>3279</v>
      </c>
      <c r="J1547">
        <v>30</v>
      </c>
      <c r="K1547" t="s">
        <v>85</v>
      </c>
      <c r="L1547" t="s">
        <v>86</v>
      </c>
      <c r="M1547" t="s">
        <v>87</v>
      </c>
      <c r="N1547">
        <v>2</v>
      </c>
      <c r="O1547" s="1">
        <v>44516.496608796297</v>
      </c>
      <c r="P1547" s="1">
        <v>44516.50675925926</v>
      </c>
      <c r="Q1547">
        <v>502</v>
      </c>
      <c r="R1547">
        <v>375</v>
      </c>
      <c r="S1547" t="b">
        <v>0</v>
      </c>
      <c r="T1547" t="s">
        <v>88</v>
      </c>
      <c r="U1547" t="b">
        <v>0</v>
      </c>
      <c r="V1547" t="s">
        <v>393</v>
      </c>
      <c r="W1547" s="1">
        <v>44516.498263888891</v>
      </c>
      <c r="X1547">
        <v>117</v>
      </c>
      <c r="Y1547">
        <v>9</v>
      </c>
      <c r="Z1547">
        <v>0</v>
      </c>
      <c r="AA1547">
        <v>9</v>
      </c>
      <c r="AB1547">
        <v>0</v>
      </c>
      <c r="AC1547">
        <v>2</v>
      </c>
      <c r="AD1547">
        <v>21</v>
      </c>
      <c r="AE1547">
        <v>0</v>
      </c>
      <c r="AF1547">
        <v>0</v>
      </c>
      <c r="AG1547">
        <v>0</v>
      </c>
      <c r="AH1547" t="s">
        <v>90</v>
      </c>
      <c r="AI1547" s="1">
        <v>44516.50675925926</v>
      </c>
      <c r="AJ1547">
        <v>258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21</v>
      </c>
      <c r="AQ1547">
        <v>0</v>
      </c>
      <c r="AR1547">
        <v>0</v>
      </c>
      <c r="AS1547">
        <v>0</v>
      </c>
      <c r="AT1547" t="s">
        <v>88</v>
      </c>
      <c r="AU1547" t="s">
        <v>88</v>
      </c>
      <c r="AV1547" t="s">
        <v>88</v>
      </c>
      <c r="AW1547" t="s">
        <v>88</v>
      </c>
      <c r="AX1547" t="s">
        <v>88</v>
      </c>
      <c r="AY1547" t="s">
        <v>88</v>
      </c>
      <c r="AZ1547" t="s">
        <v>88</v>
      </c>
      <c r="BA1547" t="s">
        <v>88</v>
      </c>
      <c r="BB1547" t="s">
        <v>88</v>
      </c>
      <c r="BC1547" t="s">
        <v>88</v>
      </c>
      <c r="BD1547" t="s">
        <v>88</v>
      </c>
      <c r="BE1547" t="s">
        <v>88</v>
      </c>
    </row>
    <row r="1548" spans="1:57">
      <c r="A1548" t="s">
        <v>3280</v>
      </c>
      <c r="B1548" t="s">
        <v>80</v>
      </c>
      <c r="C1548" t="s">
        <v>3281</v>
      </c>
      <c r="D1548" t="s">
        <v>82</v>
      </c>
      <c r="E1548" s="2" t="str">
        <f>HYPERLINK("capsilon://?command=openfolder&amp;siteaddress=FAM.docvelocity-na8.net&amp;folderid=FXCF69EB19-047B-D833-EF73-B89101978E7E","FX21117411")</f>
        <v>FX21117411</v>
      </c>
      <c r="F1548" t="s">
        <v>19</v>
      </c>
      <c r="G1548" t="s">
        <v>19</v>
      </c>
      <c r="H1548" t="s">
        <v>83</v>
      </c>
      <c r="I1548" t="s">
        <v>3282</v>
      </c>
      <c r="J1548">
        <v>185</v>
      </c>
      <c r="K1548" t="s">
        <v>85</v>
      </c>
      <c r="L1548" t="s">
        <v>86</v>
      </c>
      <c r="M1548" t="s">
        <v>87</v>
      </c>
      <c r="N1548">
        <v>2</v>
      </c>
      <c r="O1548" s="1">
        <v>44516.498993055553</v>
      </c>
      <c r="P1548" s="1">
        <v>44516.574490740742</v>
      </c>
      <c r="Q1548">
        <v>3689</v>
      </c>
      <c r="R1548">
        <v>2834</v>
      </c>
      <c r="S1548" t="b">
        <v>0</v>
      </c>
      <c r="T1548" t="s">
        <v>88</v>
      </c>
      <c r="U1548" t="b">
        <v>0</v>
      </c>
      <c r="V1548" t="s">
        <v>89</v>
      </c>
      <c r="W1548" s="1">
        <v>44516.520624999997</v>
      </c>
      <c r="X1548">
        <v>1276</v>
      </c>
      <c r="Y1548">
        <v>165</v>
      </c>
      <c r="Z1548">
        <v>0</v>
      </c>
      <c r="AA1548">
        <v>165</v>
      </c>
      <c r="AB1548">
        <v>0</v>
      </c>
      <c r="AC1548">
        <v>76</v>
      </c>
      <c r="AD1548">
        <v>20</v>
      </c>
      <c r="AE1548">
        <v>0</v>
      </c>
      <c r="AF1548">
        <v>0</v>
      </c>
      <c r="AG1548">
        <v>0</v>
      </c>
      <c r="AH1548" t="s">
        <v>118</v>
      </c>
      <c r="AI1548" s="1">
        <v>44516.574490740742</v>
      </c>
      <c r="AJ1548">
        <v>1074</v>
      </c>
      <c r="AK1548">
        <v>6</v>
      </c>
      <c r="AL1548">
        <v>0</v>
      </c>
      <c r="AM1548">
        <v>6</v>
      </c>
      <c r="AN1548">
        <v>0</v>
      </c>
      <c r="AO1548">
        <v>6</v>
      </c>
      <c r="AP1548">
        <v>14</v>
      </c>
      <c r="AQ1548">
        <v>0</v>
      </c>
      <c r="AR1548">
        <v>0</v>
      </c>
      <c r="AS1548">
        <v>0</v>
      </c>
      <c r="AT1548" t="s">
        <v>88</v>
      </c>
      <c r="AU1548" t="s">
        <v>88</v>
      </c>
      <c r="AV1548" t="s">
        <v>88</v>
      </c>
      <c r="AW1548" t="s">
        <v>88</v>
      </c>
      <c r="AX1548" t="s">
        <v>88</v>
      </c>
      <c r="AY1548" t="s">
        <v>88</v>
      </c>
      <c r="AZ1548" t="s">
        <v>88</v>
      </c>
      <c r="BA1548" t="s">
        <v>88</v>
      </c>
      <c r="BB1548" t="s">
        <v>88</v>
      </c>
      <c r="BC1548" t="s">
        <v>88</v>
      </c>
      <c r="BD1548" t="s">
        <v>88</v>
      </c>
      <c r="BE1548" t="s">
        <v>88</v>
      </c>
    </row>
    <row r="1549" spans="1:57">
      <c r="A1549" t="s">
        <v>3283</v>
      </c>
      <c r="B1549" t="s">
        <v>80</v>
      </c>
      <c r="C1549" t="s">
        <v>3278</v>
      </c>
      <c r="D1549" t="s">
        <v>82</v>
      </c>
      <c r="E1549" s="2" t="str">
        <f>HYPERLINK("capsilon://?command=openfolder&amp;siteaddress=FAM.docvelocity-na8.net&amp;folderid=FXC9600573-6890-5080-7698-BDFCBF1BB6E4","FX210911832")</f>
        <v>FX210911832</v>
      </c>
      <c r="F1549" t="s">
        <v>19</v>
      </c>
      <c r="G1549" t="s">
        <v>19</v>
      </c>
      <c r="H1549" t="s">
        <v>83</v>
      </c>
      <c r="I1549" t="s">
        <v>3284</v>
      </c>
      <c r="J1549">
        <v>30</v>
      </c>
      <c r="K1549" t="s">
        <v>85</v>
      </c>
      <c r="L1549" t="s">
        <v>86</v>
      </c>
      <c r="M1549" t="s">
        <v>87</v>
      </c>
      <c r="N1549">
        <v>2</v>
      </c>
      <c r="O1549" s="1">
        <v>44516.500821759262</v>
      </c>
      <c r="P1549" s="1">
        <v>44516.506898148145</v>
      </c>
      <c r="Q1549">
        <v>310</v>
      </c>
      <c r="R1549">
        <v>215</v>
      </c>
      <c r="S1549" t="b">
        <v>0</v>
      </c>
      <c r="T1549" t="s">
        <v>88</v>
      </c>
      <c r="U1549" t="b">
        <v>0</v>
      </c>
      <c r="V1549" t="s">
        <v>218</v>
      </c>
      <c r="W1549" s="1">
        <v>44516.501828703702</v>
      </c>
      <c r="X1549">
        <v>81</v>
      </c>
      <c r="Y1549">
        <v>9</v>
      </c>
      <c r="Z1549">
        <v>0</v>
      </c>
      <c r="AA1549">
        <v>9</v>
      </c>
      <c r="AB1549">
        <v>0</v>
      </c>
      <c r="AC1549">
        <v>3</v>
      </c>
      <c r="AD1549">
        <v>21</v>
      </c>
      <c r="AE1549">
        <v>0</v>
      </c>
      <c r="AF1549">
        <v>0</v>
      </c>
      <c r="AG1549">
        <v>0</v>
      </c>
      <c r="AH1549" t="s">
        <v>99</v>
      </c>
      <c r="AI1549" s="1">
        <v>44516.506898148145</v>
      </c>
      <c r="AJ1549">
        <v>73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21</v>
      </c>
      <c r="AQ1549">
        <v>0</v>
      </c>
      <c r="AR1549">
        <v>0</v>
      </c>
      <c r="AS1549">
        <v>0</v>
      </c>
      <c r="AT1549" t="s">
        <v>88</v>
      </c>
      <c r="AU1549" t="s">
        <v>88</v>
      </c>
      <c r="AV1549" t="s">
        <v>88</v>
      </c>
      <c r="AW1549" t="s">
        <v>88</v>
      </c>
      <c r="AX1549" t="s">
        <v>88</v>
      </c>
      <c r="AY1549" t="s">
        <v>88</v>
      </c>
      <c r="AZ1549" t="s">
        <v>88</v>
      </c>
      <c r="BA1549" t="s">
        <v>88</v>
      </c>
      <c r="BB1549" t="s">
        <v>88</v>
      </c>
      <c r="BC1549" t="s">
        <v>88</v>
      </c>
      <c r="BD1549" t="s">
        <v>88</v>
      </c>
      <c r="BE1549" t="s">
        <v>88</v>
      </c>
    </row>
    <row r="1550" spans="1:57">
      <c r="A1550" t="s">
        <v>3285</v>
      </c>
      <c r="B1550" t="s">
        <v>80</v>
      </c>
      <c r="C1550" t="s">
        <v>3286</v>
      </c>
      <c r="D1550" t="s">
        <v>82</v>
      </c>
      <c r="E1550" s="2" t="str">
        <f>HYPERLINK("capsilon://?command=openfolder&amp;siteaddress=FAM.docvelocity-na8.net&amp;folderid=FXF9391C48-73EF-0960-42A4-0606FB7DD46B","FX21116580")</f>
        <v>FX21116580</v>
      </c>
      <c r="F1550" t="s">
        <v>19</v>
      </c>
      <c r="G1550" t="s">
        <v>19</v>
      </c>
      <c r="H1550" t="s">
        <v>83</v>
      </c>
      <c r="I1550" t="s">
        <v>3287</v>
      </c>
      <c r="J1550">
        <v>57</v>
      </c>
      <c r="K1550" t="s">
        <v>85</v>
      </c>
      <c r="L1550" t="s">
        <v>86</v>
      </c>
      <c r="M1550" t="s">
        <v>87</v>
      </c>
      <c r="N1550">
        <v>2</v>
      </c>
      <c r="O1550" s="1">
        <v>44516.502314814818</v>
      </c>
      <c r="P1550" s="1">
        <v>44516.519432870373</v>
      </c>
      <c r="Q1550">
        <v>345</v>
      </c>
      <c r="R1550">
        <v>1134</v>
      </c>
      <c r="S1550" t="b">
        <v>0</v>
      </c>
      <c r="T1550" t="s">
        <v>88</v>
      </c>
      <c r="U1550" t="b">
        <v>0</v>
      </c>
      <c r="V1550" t="s">
        <v>218</v>
      </c>
      <c r="W1550" s="1">
        <v>44516.512557870374</v>
      </c>
      <c r="X1550">
        <v>204</v>
      </c>
      <c r="Y1550">
        <v>52</v>
      </c>
      <c r="Z1550">
        <v>0</v>
      </c>
      <c r="AA1550">
        <v>52</v>
      </c>
      <c r="AB1550">
        <v>0</v>
      </c>
      <c r="AC1550">
        <v>4</v>
      </c>
      <c r="AD1550">
        <v>5</v>
      </c>
      <c r="AE1550">
        <v>0</v>
      </c>
      <c r="AF1550">
        <v>0</v>
      </c>
      <c r="AG1550">
        <v>0</v>
      </c>
      <c r="AH1550" t="s">
        <v>90</v>
      </c>
      <c r="AI1550" s="1">
        <v>44516.519432870373</v>
      </c>
      <c r="AJ1550">
        <v>337</v>
      </c>
      <c r="AK1550">
        <v>1</v>
      </c>
      <c r="AL1550">
        <v>0</v>
      </c>
      <c r="AM1550">
        <v>1</v>
      </c>
      <c r="AN1550">
        <v>0</v>
      </c>
      <c r="AO1550">
        <v>1</v>
      </c>
      <c r="AP1550">
        <v>4</v>
      </c>
      <c r="AQ1550">
        <v>0</v>
      </c>
      <c r="AR1550">
        <v>0</v>
      </c>
      <c r="AS1550">
        <v>0</v>
      </c>
      <c r="AT1550" t="s">
        <v>88</v>
      </c>
      <c r="AU1550" t="s">
        <v>88</v>
      </c>
      <c r="AV1550" t="s">
        <v>88</v>
      </c>
      <c r="AW1550" t="s">
        <v>88</v>
      </c>
      <c r="AX1550" t="s">
        <v>88</v>
      </c>
      <c r="AY1550" t="s">
        <v>88</v>
      </c>
      <c r="AZ1550" t="s">
        <v>88</v>
      </c>
      <c r="BA1550" t="s">
        <v>88</v>
      </c>
      <c r="BB1550" t="s">
        <v>88</v>
      </c>
      <c r="BC1550" t="s">
        <v>88</v>
      </c>
      <c r="BD1550" t="s">
        <v>88</v>
      </c>
      <c r="BE1550" t="s">
        <v>88</v>
      </c>
    </row>
    <row r="1551" spans="1:57">
      <c r="A1551" t="s">
        <v>3288</v>
      </c>
      <c r="B1551" t="s">
        <v>80</v>
      </c>
      <c r="C1551" t="s">
        <v>3286</v>
      </c>
      <c r="D1551" t="s">
        <v>82</v>
      </c>
      <c r="E1551" s="2" t="str">
        <f>HYPERLINK("capsilon://?command=openfolder&amp;siteaddress=FAM.docvelocity-na8.net&amp;folderid=FXF9391C48-73EF-0960-42A4-0606FB7DD46B","FX21116580")</f>
        <v>FX21116580</v>
      </c>
      <c r="F1551" t="s">
        <v>19</v>
      </c>
      <c r="G1551" t="s">
        <v>19</v>
      </c>
      <c r="H1551" t="s">
        <v>83</v>
      </c>
      <c r="I1551" t="s">
        <v>3289</v>
      </c>
      <c r="J1551">
        <v>57</v>
      </c>
      <c r="K1551" t="s">
        <v>85</v>
      </c>
      <c r="L1551" t="s">
        <v>86</v>
      </c>
      <c r="M1551" t="s">
        <v>87</v>
      </c>
      <c r="N1551">
        <v>2</v>
      </c>
      <c r="O1551" s="1">
        <v>44516.502384259256</v>
      </c>
      <c r="P1551" s="1">
        <v>44516.515520833331</v>
      </c>
      <c r="Q1551">
        <v>433</v>
      </c>
      <c r="R1551">
        <v>702</v>
      </c>
      <c r="S1551" t="b">
        <v>0</v>
      </c>
      <c r="T1551" t="s">
        <v>88</v>
      </c>
      <c r="U1551" t="b">
        <v>0</v>
      </c>
      <c r="V1551" t="s">
        <v>117</v>
      </c>
      <c r="W1551" s="1">
        <v>44516.50372685185</v>
      </c>
      <c r="X1551">
        <v>114</v>
      </c>
      <c r="Y1551">
        <v>52</v>
      </c>
      <c r="Z1551">
        <v>0</v>
      </c>
      <c r="AA1551">
        <v>52</v>
      </c>
      <c r="AB1551">
        <v>0</v>
      </c>
      <c r="AC1551">
        <v>4</v>
      </c>
      <c r="AD1551">
        <v>5</v>
      </c>
      <c r="AE1551">
        <v>0</v>
      </c>
      <c r="AF1551">
        <v>0</v>
      </c>
      <c r="AG1551">
        <v>0</v>
      </c>
      <c r="AH1551" t="s">
        <v>90</v>
      </c>
      <c r="AI1551" s="1">
        <v>44516.515520833331</v>
      </c>
      <c r="AJ1551">
        <v>588</v>
      </c>
      <c r="AK1551">
        <v>1</v>
      </c>
      <c r="AL1551">
        <v>0</v>
      </c>
      <c r="AM1551">
        <v>1</v>
      </c>
      <c r="AN1551">
        <v>0</v>
      </c>
      <c r="AO1551">
        <v>1</v>
      </c>
      <c r="AP1551">
        <v>4</v>
      </c>
      <c r="AQ1551">
        <v>0</v>
      </c>
      <c r="AR1551">
        <v>0</v>
      </c>
      <c r="AS1551">
        <v>0</v>
      </c>
      <c r="AT1551" t="s">
        <v>88</v>
      </c>
      <c r="AU1551" t="s">
        <v>88</v>
      </c>
      <c r="AV1551" t="s">
        <v>88</v>
      </c>
      <c r="AW1551" t="s">
        <v>88</v>
      </c>
      <c r="AX1551" t="s">
        <v>88</v>
      </c>
      <c r="AY1551" t="s">
        <v>88</v>
      </c>
      <c r="AZ1551" t="s">
        <v>88</v>
      </c>
      <c r="BA1551" t="s">
        <v>88</v>
      </c>
      <c r="BB1551" t="s">
        <v>88</v>
      </c>
      <c r="BC1551" t="s">
        <v>88</v>
      </c>
      <c r="BD1551" t="s">
        <v>88</v>
      </c>
      <c r="BE1551" t="s">
        <v>88</v>
      </c>
    </row>
    <row r="1552" spans="1:57">
      <c r="A1552" t="s">
        <v>3290</v>
      </c>
      <c r="B1552" t="s">
        <v>80</v>
      </c>
      <c r="C1552" t="s">
        <v>3286</v>
      </c>
      <c r="D1552" t="s">
        <v>82</v>
      </c>
      <c r="E1552" s="2" t="str">
        <f>HYPERLINK("capsilon://?command=openfolder&amp;siteaddress=FAM.docvelocity-na8.net&amp;folderid=FXF9391C48-73EF-0960-42A4-0606FB7DD46B","FX21116580")</f>
        <v>FX21116580</v>
      </c>
      <c r="F1552" t="s">
        <v>19</v>
      </c>
      <c r="G1552" t="s">
        <v>19</v>
      </c>
      <c r="H1552" t="s">
        <v>83</v>
      </c>
      <c r="I1552" t="s">
        <v>3291</v>
      </c>
      <c r="J1552">
        <v>57</v>
      </c>
      <c r="K1552" t="s">
        <v>85</v>
      </c>
      <c r="L1552" t="s">
        <v>86</v>
      </c>
      <c r="M1552" t="s">
        <v>87</v>
      </c>
      <c r="N1552">
        <v>2</v>
      </c>
      <c r="O1552" s="1">
        <v>44516.502500000002</v>
      </c>
      <c r="P1552" s="1">
        <v>44516.52275462963</v>
      </c>
      <c r="Q1552">
        <v>1327</v>
      </c>
      <c r="R1552">
        <v>423</v>
      </c>
      <c r="S1552" t="b">
        <v>0</v>
      </c>
      <c r="T1552" t="s">
        <v>88</v>
      </c>
      <c r="U1552" t="b">
        <v>0</v>
      </c>
      <c r="V1552" t="s">
        <v>393</v>
      </c>
      <c r="W1552" s="1">
        <v>44516.504826388889</v>
      </c>
      <c r="X1552">
        <v>128</v>
      </c>
      <c r="Y1552">
        <v>52</v>
      </c>
      <c r="Z1552">
        <v>0</v>
      </c>
      <c r="AA1552">
        <v>52</v>
      </c>
      <c r="AB1552">
        <v>0</v>
      </c>
      <c r="AC1552">
        <v>3</v>
      </c>
      <c r="AD1552">
        <v>5</v>
      </c>
      <c r="AE1552">
        <v>0</v>
      </c>
      <c r="AF1552">
        <v>0</v>
      </c>
      <c r="AG1552">
        <v>0</v>
      </c>
      <c r="AH1552" t="s">
        <v>90</v>
      </c>
      <c r="AI1552" s="1">
        <v>44516.52275462963</v>
      </c>
      <c r="AJ1552">
        <v>286</v>
      </c>
      <c r="AK1552">
        <v>2</v>
      </c>
      <c r="AL1552">
        <v>0</v>
      </c>
      <c r="AM1552">
        <v>2</v>
      </c>
      <c r="AN1552">
        <v>0</v>
      </c>
      <c r="AO1552">
        <v>2</v>
      </c>
      <c r="AP1552">
        <v>3</v>
      </c>
      <c r="AQ1552">
        <v>0</v>
      </c>
      <c r="AR1552">
        <v>0</v>
      </c>
      <c r="AS1552">
        <v>0</v>
      </c>
      <c r="AT1552" t="s">
        <v>88</v>
      </c>
      <c r="AU1552" t="s">
        <v>88</v>
      </c>
      <c r="AV1552" t="s">
        <v>88</v>
      </c>
      <c r="AW1552" t="s">
        <v>88</v>
      </c>
      <c r="AX1552" t="s">
        <v>88</v>
      </c>
      <c r="AY1552" t="s">
        <v>88</v>
      </c>
      <c r="AZ1552" t="s">
        <v>88</v>
      </c>
      <c r="BA1552" t="s">
        <v>88</v>
      </c>
      <c r="BB1552" t="s">
        <v>88</v>
      </c>
      <c r="BC1552" t="s">
        <v>88</v>
      </c>
      <c r="BD1552" t="s">
        <v>88</v>
      </c>
      <c r="BE1552" t="s">
        <v>88</v>
      </c>
    </row>
    <row r="1553" spans="1:57">
      <c r="A1553" t="s">
        <v>3292</v>
      </c>
      <c r="B1553" t="s">
        <v>80</v>
      </c>
      <c r="C1553" t="s">
        <v>3286</v>
      </c>
      <c r="D1553" t="s">
        <v>82</v>
      </c>
      <c r="E1553" s="2" t="str">
        <f>HYPERLINK("capsilon://?command=openfolder&amp;siteaddress=FAM.docvelocity-na8.net&amp;folderid=FXF9391C48-73EF-0960-42A4-0606FB7DD46B","FX21116580")</f>
        <v>FX21116580</v>
      </c>
      <c r="F1553" t="s">
        <v>19</v>
      </c>
      <c r="G1553" t="s">
        <v>19</v>
      </c>
      <c r="H1553" t="s">
        <v>83</v>
      </c>
      <c r="I1553" t="s">
        <v>3293</v>
      </c>
      <c r="J1553">
        <v>28</v>
      </c>
      <c r="K1553" t="s">
        <v>85</v>
      </c>
      <c r="L1553" t="s">
        <v>86</v>
      </c>
      <c r="M1553" t="s">
        <v>87</v>
      </c>
      <c r="N1553">
        <v>2</v>
      </c>
      <c r="O1553" s="1">
        <v>44516.502939814818</v>
      </c>
      <c r="P1553" s="1">
        <v>44516.578912037039</v>
      </c>
      <c r="Q1553">
        <v>5909</v>
      </c>
      <c r="R1553">
        <v>655</v>
      </c>
      <c r="S1553" t="b">
        <v>0</v>
      </c>
      <c r="T1553" t="s">
        <v>88</v>
      </c>
      <c r="U1553" t="b">
        <v>0</v>
      </c>
      <c r="V1553" t="s">
        <v>393</v>
      </c>
      <c r="W1553" s="1">
        <v>44516.507789351854</v>
      </c>
      <c r="X1553">
        <v>255</v>
      </c>
      <c r="Y1553">
        <v>21</v>
      </c>
      <c r="Z1553">
        <v>0</v>
      </c>
      <c r="AA1553">
        <v>21</v>
      </c>
      <c r="AB1553">
        <v>0</v>
      </c>
      <c r="AC1553">
        <v>6</v>
      </c>
      <c r="AD1553">
        <v>7</v>
      </c>
      <c r="AE1553">
        <v>0</v>
      </c>
      <c r="AF1553">
        <v>0</v>
      </c>
      <c r="AG1553">
        <v>0</v>
      </c>
      <c r="AH1553" t="s">
        <v>118</v>
      </c>
      <c r="AI1553" s="1">
        <v>44516.578912037039</v>
      </c>
      <c r="AJ1553">
        <v>381</v>
      </c>
      <c r="AK1553">
        <v>1</v>
      </c>
      <c r="AL1553">
        <v>0</v>
      </c>
      <c r="AM1553">
        <v>1</v>
      </c>
      <c r="AN1553">
        <v>0</v>
      </c>
      <c r="AO1553">
        <v>1</v>
      </c>
      <c r="AP1553">
        <v>6</v>
      </c>
      <c r="AQ1553">
        <v>0</v>
      </c>
      <c r="AR1553">
        <v>0</v>
      </c>
      <c r="AS1553">
        <v>0</v>
      </c>
      <c r="AT1553" t="s">
        <v>88</v>
      </c>
      <c r="AU1553" t="s">
        <v>88</v>
      </c>
      <c r="AV1553" t="s">
        <v>88</v>
      </c>
      <c r="AW1553" t="s">
        <v>88</v>
      </c>
      <c r="AX1553" t="s">
        <v>88</v>
      </c>
      <c r="AY1553" t="s">
        <v>88</v>
      </c>
      <c r="AZ1553" t="s">
        <v>88</v>
      </c>
      <c r="BA1553" t="s">
        <v>88</v>
      </c>
      <c r="BB1553" t="s">
        <v>88</v>
      </c>
      <c r="BC1553" t="s">
        <v>88</v>
      </c>
      <c r="BD1553" t="s">
        <v>88</v>
      </c>
      <c r="BE1553" t="s">
        <v>88</v>
      </c>
    </row>
    <row r="1554" spans="1:57">
      <c r="A1554" t="s">
        <v>3294</v>
      </c>
      <c r="B1554" t="s">
        <v>80</v>
      </c>
      <c r="C1554" t="s">
        <v>3286</v>
      </c>
      <c r="D1554" t="s">
        <v>82</v>
      </c>
      <c r="E1554" s="2" t="str">
        <f>HYPERLINK("capsilon://?command=openfolder&amp;siteaddress=FAM.docvelocity-na8.net&amp;folderid=FXF9391C48-73EF-0960-42A4-0606FB7DD46B","FX21116580")</f>
        <v>FX21116580</v>
      </c>
      <c r="F1554" t="s">
        <v>19</v>
      </c>
      <c r="G1554" t="s">
        <v>19</v>
      </c>
      <c r="H1554" t="s">
        <v>83</v>
      </c>
      <c r="I1554" t="s">
        <v>3295</v>
      </c>
      <c r="J1554">
        <v>57</v>
      </c>
      <c r="K1554" t="s">
        <v>85</v>
      </c>
      <c r="L1554" t="s">
        <v>86</v>
      </c>
      <c r="M1554" t="s">
        <v>87</v>
      </c>
      <c r="N1554">
        <v>2</v>
      </c>
      <c r="O1554" s="1">
        <v>44516.50304398148</v>
      </c>
      <c r="P1554" s="1">
        <v>44516.58152777778</v>
      </c>
      <c r="Q1554">
        <v>6374</v>
      </c>
      <c r="R1554">
        <v>407</v>
      </c>
      <c r="S1554" t="b">
        <v>0</v>
      </c>
      <c r="T1554" t="s">
        <v>88</v>
      </c>
      <c r="U1554" t="b">
        <v>0</v>
      </c>
      <c r="V1554" t="s">
        <v>89</v>
      </c>
      <c r="W1554" s="1">
        <v>44516.505844907406</v>
      </c>
      <c r="X1554">
        <v>182</v>
      </c>
      <c r="Y1554">
        <v>52</v>
      </c>
      <c r="Z1554">
        <v>0</v>
      </c>
      <c r="AA1554">
        <v>52</v>
      </c>
      <c r="AB1554">
        <v>0</v>
      </c>
      <c r="AC1554">
        <v>8</v>
      </c>
      <c r="AD1554">
        <v>5</v>
      </c>
      <c r="AE1554">
        <v>0</v>
      </c>
      <c r="AF1554">
        <v>0</v>
      </c>
      <c r="AG1554">
        <v>0</v>
      </c>
      <c r="AH1554" t="s">
        <v>118</v>
      </c>
      <c r="AI1554" s="1">
        <v>44516.58152777778</v>
      </c>
      <c r="AJ1554">
        <v>225</v>
      </c>
      <c r="AK1554">
        <v>1</v>
      </c>
      <c r="AL1554">
        <v>0</v>
      </c>
      <c r="AM1554">
        <v>1</v>
      </c>
      <c r="AN1554">
        <v>0</v>
      </c>
      <c r="AO1554">
        <v>1</v>
      </c>
      <c r="AP1554">
        <v>4</v>
      </c>
      <c r="AQ1554">
        <v>0</v>
      </c>
      <c r="AR1554">
        <v>0</v>
      </c>
      <c r="AS1554">
        <v>0</v>
      </c>
      <c r="AT1554" t="s">
        <v>88</v>
      </c>
      <c r="AU1554" t="s">
        <v>88</v>
      </c>
      <c r="AV1554" t="s">
        <v>88</v>
      </c>
      <c r="AW1554" t="s">
        <v>88</v>
      </c>
      <c r="AX1554" t="s">
        <v>88</v>
      </c>
      <c r="AY1554" t="s">
        <v>88</v>
      </c>
      <c r="AZ1554" t="s">
        <v>88</v>
      </c>
      <c r="BA1554" t="s">
        <v>88</v>
      </c>
      <c r="BB1554" t="s">
        <v>88</v>
      </c>
      <c r="BC1554" t="s">
        <v>88</v>
      </c>
      <c r="BD1554" t="s">
        <v>88</v>
      </c>
      <c r="BE1554" t="s">
        <v>88</v>
      </c>
    </row>
    <row r="1555" spans="1:57">
      <c r="A1555" t="s">
        <v>3296</v>
      </c>
      <c r="B1555" t="s">
        <v>80</v>
      </c>
      <c r="C1555" t="s">
        <v>3268</v>
      </c>
      <c r="D1555" t="s">
        <v>82</v>
      </c>
      <c r="E1555" s="2" t="str">
        <f>HYPERLINK("capsilon://?command=openfolder&amp;siteaddress=FAM.docvelocity-na8.net&amp;folderid=FXF5016499-D6B7-6A28-5C3D-B16814A1D443","FX21116616")</f>
        <v>FX21116616</v>
      </c>
      <c r="F1555" t="s">
        <v>19</v>
      </c>
      <c r="G1555" t="s">
        <v>19</v>
      </c>
      <c r="H1555" t="s">
        <v>83</v>
      </c>
      <c r="I1555" t="s">
        <v>3269</v>
      </c>
      <c r="J1555">
        <v>56</v>
      </c>
      <c r="K1555" t="s">
        <v>85</v>
      </c>
      <c r="L1555" t="s">
        <v>86</v>
      </c>
      <c r="M1555" t="s">
        <v>87</v>
      </c>
      <c r="N1555">
        <v>2</v>
      </c>
      <c r="O1555" s="1">
        <v>44516.503113425926</v>
      </c>
      <c r="P1555" s="1">
        <v>44516.511956018519</v>
      </c>
      <c r="Q1555">
        <v>45</v>
      </c>
      <c r="R1555">
        <v>719</v>
      </c>
      <c r="S1555" t="b">
        <v>0</v>
      </c>
      <c r="T1555" t="s">
        <v>88</v>
      </c>
      <c r="U1555" t="b">
        <v>1</v>
      </c>
      <c r="V1555" t="s">
        <v>131</v>
      </c>
      <c r="W1555" s="1">
        <v>44516.506377314814</v>
      </c>
      <c r="X1555">
        <v>276</v>
      </c>
      <c r="Y1555">
        <v>42</v>
      </c>
      <c r="Z1555">
        <v>0</v>
      </c>
      <c r="AA1555">
        <v>42</v>
      </c>
      <c r="AB1555">
        <v>0</v>
      </c>
      <c r="AC1555">
        <v>23</v>
      </c>
      <c r="AD1555">
        <v>14</v>
      </c>
      <c r="AE1555">
        <v>0</v>
      </c>
      <c r="AF1555">
        <v>0</v>
      </c>
      <c r="AG1555">
        <v>0</v>
      </c>
      <c r="AH1555" t="s">
        <v>99</v>
      </c>
      <c r="AI1555" s="1">
        <v>44516.511956018519</v>
      </c>
      <c r="AJ1555">
        <v>436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14</v>
      </c>
      <c r="AQ1555">
        <v>0</v>
      </c>
      <c r="AR1555">
        <v>0</v>
      </c>
      <c r="AS1555">
        <v>0</v>
      </c>
      <c r="AT1555" t="s">
        <v>88</v>
      </c>
      <c r="AU1555" t="s">
        <v>88</v>
      </c>
      <c r="AV1555" t="s">
        <v>88</v>
      </c>
      <c r="AW1555" t="s">
        <v>88</v>
      </c>
      <c r="AX1555" t="s">
        <v>88</v>
      </c>
      <c r="AY1555" t="s">
        <v>88</v>
      </c>
      <c r="AZ1555" t="s">
        <v>88</v>
      </c>
      <c r="BA1555" t="s">
        <v>88</v>
      </c>
      <c r="BB1555" t="s">
        <v>88</v>
      </c>
      <c r="BC1555" t="s">
        <v>88</v>
      </c>
      <c r="BD1555" t="s">
        <v>88</v>
      </c>
      <c r="BE1555" t="s">
        <v>88</v>
      </c>
    </row>
    <row r="1556" spans="1:57">
      <c r="A1556" t="s">
        <v>3297</v>
      </c>
      <c r="B1556" t="s">
        <v>80</v>
      </c>
      <c r="C1556" t="s">
        <v>3286</v>
      </c>
      <c r="D1556" t="s">
        <v>82</v>
      </c>
      <c r="E1556" s="2" t="str">
        <f>HYPERLINK("capsilon://?command=openfolder&amp;siteaddress=FAM.docvelocity-na8.net&amp;folderid=FXF9391C48-73EF-0960-42A4-0606FB7DD46B","FX21116580")</f>
        <v>FX21116580</v>
      </c>
      <c r="F1556" t="s">
        <v>19</v>
      </c>
      <c r="G1556" t="s">
        <v>19</v>
      </c>
      <c r="H1556" t="s">
        <v>83</v>
      </c>
      <c r="I1556" t="s">
        <v>3298</v>
      </c>
      <c r="J1556">
        <v>28</v>
      </c>
      <c r="K1556" t="s">
        <v>85</v>
      </c>
      <c r="L1556" t="s">
        <v>86</v>
      </c>
      <c r="M1556" t="s">
        <v>87</v>
      </c>
      <c r="N1556">
        <v>1</v>
      </c>
      <c r="O1556" s="1">
        <v>44516.504178240742</v>
      </c>
      <c r="P1556" s="1">
        <v>44516.522152777776</v>
      </c>
      <c r="Q1556">
        <v>1139</v>
      </c>
      <c r="R1556">
        <v>414</v>
      </c>
      <c r="S1556" t="b">
        <v>0</v>
      </c>
      <c r="T1556" t="s">
        <v>88</v>
      </c>
      <c r="U1556" t="b">
        <v>0</v>
      </c>
      <c r="V1556" t="s">
        <v>94</v>
      </c>
      <c r="W1556" s="1">
        <v>44516.522152777776</v>
      </c>
      <c r="X1556">
        <v>235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28</v>
      </c>
      <c r="AE1556">
        <v>21</v>
      </c>
      <c r="AF1556">
        <v>0</v>
      </c>
      <c r="AG1556">
        <v>4</v>
      </c>
      <c r="AH1556" t="s">
        <v>88</v>
      </c>
      <c r="AI1556" t="s">
        <v>88</v>
      </c>
      <c r="AJ1556" t="s">
        <v>88</v>
      </c>
      <c r="AK1556" t="s">
        <v>88</v>
      </c>
      <c r="AL1556" t="s">
        <v>88</v>
      </c>
      <c r="AM1556" t="s">
        <v>88</v>
      </c>
      <c r="AN1556" t="s">
        <v>88</v>
      </c>
      <c r="AO1556" t="s">
        <v>88</v>
      </c>
      <c r="AP1556" t="s">
        <v>88</v>
      </c>
      <c r="AQ1556" t="s">
        <v>88</v>
      </c>
      <c r="AR1556" t="s">
        <v>88</v>
      </c>
      <c r="AS1556" t="s">
        <v>88</v>
      </c>
      <c r="AT1556" t="s">
        <v>88</v>
      </c>
      <c r="AU1556" t="s">
        <v>88</v>
      </c>
      <c r="AV1556" t="s">
        <v>88</v>
      </c>
      <c r="AW1556" t="s">
        <v>88</v>
      </c>
      <c r="AX1556" t="s">
        <v>88</v>
      </c>
      <c r="AY1556" t="s">
        <v>88</v>
      </c>
      <c r="AZ1556" t="s">
        <v>88</v>
      </c>
      <c r="BA1556" t="s">
        <v>88</v>
      </c>
      <c r="BB1556" t="s">
        <v>88</v>
      </c>
      <c r="BC1556" t="s">
        <v>88</v>
      </c>
      <c r="BD1556" t="s">
        <v>88</v>
      </c>
      <c r="BE1556" t="s">
        <v>88</v>
      </c>
    </row>
    <row r="1557" spans="1:57">
      <c r="A1557" t="s">
        <v>3299</v>
      </c>
      <c r="B1557" t="s">
        <v>80</v>
      </c>
      <c r="C1557" t="s">
        <v>3191</v>
      </c>
      <c r="D1557" t="s">
        <v>82</v>
      </c>
      <c r="E1557" s="2" t="str">
        <f>HYPERLINK("capsilon://?command=openfolder&amp;siteaddress=FAM.docvelocity-na8.net&amp;folderid=FXCCC2D832-5464-1B8F-C607-CCFB31F901A2","FX21117031")</f>
        <v>FX21117031</v>
      </c>
      <c r="F1557" t="s">
        <v>19</v>
      </c>
      <c r="G1557" t="s">
        <v>19</v>
      </c>
      <c r="H1557" t="s">
        <v>83</v>
      </c>
      <c r="I1557" t="s">
        <v>3300</v>
      </c>
      <c r="J1557">
        <v>300</v>
      </c>
      <c r="K1557" t="s">
        <v>85</v>
      </c>
      <c r="L1557" t="s">
        <v>86</v>
      </c>
      <c r="M1557" t="s">
        <v>87</v>
      </c>
      <c r="N1557">
        <v>1</v>
      </c>
      <c r="O1557" s="1">
        <v>44516.506909722222</v>
      </c>
      <c r="P1557" s="1">
        <v>44516.525312500002</v>
      </c>
      <c r="Q1557">
        <v>1229</v>
      </c>
      <c r="R1557">
        <v>361</v>
      </c>
      <c r="S1557" t="b">
        <v>0</v>
      </c>
      <c r="T1557" t="s">
        <v>88</v>
      </c>
      <c r="U1557" t="b">
        <v>0</v>
      </c>
      <c r="V1557" t="s">
        <v>94</v>
      </c>
      <c r="W1557" s="1">
        <v>44516.525312500002</v>
      </c>
      <c r="X1557">
        <v>254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300</v>
      </c>
      <c r="AE1557">
        <v>295</v>
      </c>
      <c r="AF1557">
        <v>0</v>
      </c>
      <c r="AG1557">
        <v>4</v>
      </c>
      <c r="AH1557" t="s">
        <v>88</v>
      </c>
      <c r="AI1557" t="s">
        <v>88</v>
      </c>
      <c r="AJ1557" t="s">
        <v>88</v>
      </c>
      <c r="AK1557" t="s">
        <v>88</v>
      </c>
      <c r="AL1557" t="s">
        <v>88</v>
      </c>
      <c r="AM1557" t="s">
        <v>88</v>
      </c>
      <c r="AN1557" t="s">
        <v>88</v>
      </c>
      <c r="AO1557" t="s">
        <v>88</v>
      </c>
      <c r="AP1557" t="s">
        <v>88</v>
      </c>
      <c r="AQ1557" t="s">
        <v>88</v>
      </c>
      <c r="AR1557" t="s">
        <v>88</v>
      </c>
      <c r="AS1557" t="s">
        <v>88</v>
      </c>
      <c r="AT1557" t="s">
        <v>88</v>
      </c>
      <c r="AU1557" t="s">
        <v>88</v>
      </c>
      <c r="AV1557" t="s">
        <v>88</v>
      </c>
      <c r="AW1557" t="s">
        <v>88</v>
      </c>
      <c r="AX1557" t="s">
        <v>88</v>
      </c>
      <c r="AY1557" t="s">
        <v>88</v>
      </c>
      <c r="AZ1557" t="s">
        <v>88</v>
      </c>
      <c r="BA1557" t="s">
        <v>88</v>
      </c>
      <c r="BB1557" t="s">
        <v>88</v>
      </c>
      <c r="BC1557" t="s">
        <v>88</v>
      </c>
      <c r="BD1557" t="s">
        <v>88</v>
      </c>
      <c r="BE1557" t="s">
        <v>88</v>
      </c>
    </row>
    <row r="1558" spans="1:57">
      <c r="A1558" t="s">
        <v>3301</v>
      </c>
      <c r="B1558" t="s">
        <v>80</v>
      </c>
      <c r="C1558" t="s">
        <v>3268</v>
      </c>
      <c r="D1558" t="s">
        <v>82</v>
      </c>
      <c r="E1558" s="2" t="str">
        <f>HYPERLINK("capsilon://?command=openfolder&amp;siteaddress=FAM.docvelocity-na8.net&amp;folderid=FXF5016499-D6B7-6A28-5C3D-B16814A1D443","FX21116616")</f>
        <v>FX21116616</v>
      </c>
      <c r="F1558" t="s">
        <v>19</v>
      </c>
      <c r="G1558" t="s">
        <v>19</v>
      </c>
      <c r="H1558" t="s">
        <v>83</v>
      </c>
      <c r="I1558" t="s">
        <v>3271</v>
      </c>
      <c r="J1558">
        <v>131</v>
      </c>
      <c r="K1558" t="s">
        <v>85</v>
      </c>
      <c r="L1558" t="s">
        <v>86</v>
      </c>
      <c r="M1558" t="s">
        <v>87</v>
      </c>
      <c r="N1558">
        <v>2</v>
      </c>
      <c r="O1558" s="1">
        <v>44516.509652777779</v>
      </c>
      <c r="P1558" s="1">
        <v>44516.544849537036</v>
      </c>
      <c r="Q1558">
        <v>870</v>
      </c>
      <c r="R1558">
        <v>2171</v>
      </c>
      <c r="S1558" t="b">
        <v>0</v>
      </c>
      <c r="T1558" t="s">
        <v>88</v>
      </c>
      <c r="U1558" t="b">
        <v>1</v>
      </c>
      <c r="V1558" t="s">
        <v>186</v>
      </c>
      <c r="W1558" s="1">
        <v>44516.536319444444</v>
      </c>
      <c r="X1558">
        <v>1577</v>
      </c>
      <c r="Y1558">
        <v>113</v>
      </c>
      <c r="Z1558">
        <v>0</v>
      </c>
      <c r="AA1558">
        <v>113</v>
      </c>
      <c r="AB1558">
        <v>0</v>
      </c>
      <c r="AC1558">
        <v>37</v>
      </c>
      <c r="AD1558">
        <v>18</v>
      </c>
      <c r="AE1558">
        <v>0</v>
      </c>
      <c r="AF1558">
        <v>0</v>
      </c>
      <c r="AG1558">
        <v>0</v>
      </c>
      <c r="AH1558" t="s">
        <v>118</v>
      </c>
      <c r="AI1558" s="1">
        <v>44516.544849537036</v>
      </c>
      <c r="AJ1558">
        <v>529</v>
      </c>
      <c r="AK1558">
        <v>9</v>
      </c>
      <c r="AL1558">
        <v>0</v>
      </c>
      <c r="AM1558">
        <v>9</v>
      </c>
      <c r="AN1558">
        <v>0</v>
      </c>
      <c r="AO1558">
        <v>9</v>
      </c>
      <c r="AP1558">
        <v>9</v>
      </c>
      <c r="AQ1558">
        <v>0</v>
      </c>
      <c r="AR1558">
        <v>0</v>
      </c>
      <c r="AS1558">
        <v>0</v>
      </c>
      <c r="AT1558" t="s">
        <v>88</v>
      </c>
      <c r="AU1558" t="s">
        <v>88</v>
      </c>
      <c r="AV1558" t="s">
        <v>88</v>
      </c>
      <c r="AW1558" t="s">
        <v>88</v>
      </c>
      <c r="AX1558" t="s">
        <v>88</v>
      </c>
      <c r="AY1558" t="s">
        <v>88</v>
      </c>
      <c r="AZ1558" t="s">
        <v>88</v>
      </c>
      <c r="BA1558" t="s">
        <v>88</v>
      </c>
      <c r="BB1558" t="s">
        <v>88</v>
      </c>
      <c r="BC1558" t="s">
        <v>88</v>
      </c>
      <c r="BD1558" t="s">
        <v>88</v>
      </c>
      <c r="BE1558" t="s">
        <v>88</v>
      </c>
    </row>
    <row r="1559" spans="1:57">
      <c r="A1559" t="s">
        <v>3302</v>
      </c>
      <c r="B1559" t="s">
        <v>80</v>
      </c>
      <c r="C1559" t="s">
        <v>3275</v>
      </c>
      <c r="D1559" t="s">
        <v>82</v>
      </c>
      <c r="E1559" s="2" t="str">
        <f>HYPERLINK("capsilon://?command=openfolder&amp;siteaddress=FAM.docvelocity-na8.net&amp;folderid=FXDC7A6FB4-7B5C-C3F5-1833-D01CD06089FC","FX21116692")</f>
        <v>FX21116692</v>
      </c>
      <c r="F1559" t="s">
        <v>19</v>
      </c>
      <c r="G1559" t="s">
        <v>19</v>
      </c>
      <c r="H1559" t="s">
        <v>83</v>
      </c>
      <c r="I1559" t="s">
        <v>3276</v>
      </c>
      <c r="J1559">
        <v>193</v>
      </c>
      <c r="K1559" t="s">
        <v>85</v>
      </c>
      <c r="L1559" t="s">
        <v>86</v>
      </c>
      <c r="M1559" t="s">
        <v>87</v>
      </c>
      <c r="N1559">
        <v>2</v>
      </c>
      <c r="O1559" s="1">
        <v>44516.511666666665</v>
      </c>
      <c r="P1559" s="1">
        <v>44516.552719907406</v>
      </c>
      <c r="Q1559">
        <v>1346</v>
      </c>
      <c r="R1559">
        <v>2201</v>
      </c>
      <c r="S1559" t="b">
        <v>0</v>
      </c>
      <c r="T1559" t="s">
        <v>88</v>
      </c>
      <c r="U1559" t="b">
        <v>1</v>
      </c>
      <c r="V1559" t="s">
        <v>1625</v>
      </c>
      <c r="W1559" s="1">
        <v>44516.539027777777</v>
      </c>
      <c r="X1559">
        <v>1341</v>
      </c>
      <c r="Y1559">
        <v>158</v>
      </c>
      <c r="Z1559">
        <v>0</v>
      </c>
      <c r="AA1559">
        <v>158</v>
      </c>
      <c r="AB1559">
        <v>0</v>
      </c>
      <c r="AC1559">
        <v>96</v>
      </c>
      <c r="AD1559">
        <v>35</v>
      </c>
      <c r="AE1559">
        <v>0</v>
      </c>
      <c r="AF1559">
        <v>0</v>
      </c>
      <c r="AG1559">
        <v>0</v>
      </c>
      <c r="AH1559" t="s">
        <v>118</v>
      </c>
      <c r="AI1559" s="1">
        <v>44516.552719907406</v>
      </c>
      <c r="AJ1559">
        <v>680</v>
      </c>
      <c r="AK1559">
        <v>1</v>
      </c>
      <c r="AL1559">
        <v>0</v>
      </c>
      <c r="AM1559">
        <v>1</v>
      </c>
      <c r="AN1559">
        <v>5</v>
      </c>
      <c r="AO1559">
        <v>1</v>
      </c>
      <c r="AP1559">
        <v>34</v>
      </c>
      <c r="AQ1559">
        <v>0</v>
      </c>
      <c r="AR1559">
        <v>0</v>
      </c>
      <c r="AS1559">
        <v>0</v>
      </c>
      <c r="AT1559" t="s">
        <v>88</v>
      </c>
      <c r="AU1559" t="s">
        <v>88</v>
      </c>
      <c r="AV1559" t="s">
        <v>88</v>
      </c>
      <c r="AW1559" t="s">
        <v>88</v>
      </c>
      <c r="AX1559" t="s">
        <v>88</v>
      </c>
      <c r="AY1559" t="s">
        <v>88</v>
      </c>
      <c r="AZ1559" t="s">
        <v>88</v>
      </c>
      <c r="BA1559" t="s">
        <v>88</v>
      </c>
      <c r="BB1559" t="s">
        <v>88</v>
      </c>
      <c r="BC1559" t="s">
        <v>88</v>
      </c>
      <c r="BD1559" t="s">
        <v>88</v>
      </c>
      <c r="BE1559" t="s">
        <v>88</v>
      </c>
    </row>
    <row r="1560" spans="1:57">
      <c r="A1560" t="s">
        <v>3303</v>
      </c>
      <c r="B1560" t="s">
        <v>80</v>
      </c>
      <c r="C1560" t="s">
        <v>3304</v>
      </c>
      <c r="D1560" t="s">
        <v>82</v>
      </c>
      <c r="E1560" s="2" t="str">
        <f>HYPERLINK("capsilon://?command=openfolder&amp;siteaddress=FAM.docvelocity-na8.net&amp;folderid=FXA4B46DE4-3328-718D-8089-5F7DDD33121F","FX21117563")</f>
        <v>FX21117563</v>
      </c>
      <c r="F1560" t="s">
        <v>19</v>
      </c>
      <c r="G1560" t="s">
        <v>19</v>
      </c>
      <c r="H1560" t="s">
        <v>83</v>
      </c>
      <c r="I1560" t="s">
        <v>3305</v>
      </c>
      <c r="J1560">
        <v>40</v>
      </c>
      <c r="K1560" t="s">
        <v>85</v>
      </c>
      <c r="L1560" t="s">
        <v>86</v>
      </c>
      <c r="M1560" t="s">
        <v>87</v>
      </c>
      <c r="N1560">
        <v>2</v>
      </c>
      <c r="O1560" s="1">
        <v>44516.520949074074</v>
      </c>
      <c r="P1560" s="1">
        <v>44516.583726851852</v>
      </c>
      <c r="Q1560">
        <v>4066</v>
      </c>
      <c r="R1560">
        <v>1358</v>
      </c>
      <c r="S1560" t="b">
        <v>0</v>
      </c>
      <c r="T1560" t="s">
        <v>88</v>
      </c>
      <c r="U1560" t="b">
        <v>0</v>
      </c>
      <c r="V1560" t="s">
        <v>186</v>
      </c>
      <c r="W1560" s="1">
        <v>44516.568310185183</v>
      </c>
      <c r="X1560">
        <v>731</v>
      </c>
      <c r="Y1560">
        <v>38</v>
      </c>
      <c r="Z1560">
        <v>0</v>
      </c>
      <c r="AA1560">
        <v>38</v>
      </c>
      <c r="AB1560">
        <v>0</v>
      </c>
      <c r="AC1560">
        <v>17</v>
      </c>
      <c r="AD1560">
        <v>2</v>
      </c>
      <c r="AE1560">
        <v>0</v>
      </c>
      <c r="AF1560">
        <v>0</v>
      </c>
      <c r="AG1560">
        <v>0</v>
      </c>
      <c r="AH1560" t="s">
        <v>118</v>
      </c>
      <c r="AI1560" s="1">
        <v>44516.583726851852</v>
      </c>
      <c r="AJ1560">
        <v>189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2</v>
      </c>
      <c r="AQ1560">
        <v>0</v>
      </c>
      <c r="AR1560">
        <v>0</v>
      </c>
      <c r="AS1560">
        <v>0</v>
      </c>
      <c r="AT1560" t="s">
        <v>88</v>
      </c>
      <c r="AU1560" t="s">
        <v>88</v>
      </c>
      <c r="AV1560" t="s">
        <v>88</v>
      </c>
      <c r="AW1560" t="s">
        <v>88</v>
      </c>
      <c r="AX1560" t="s">
        <v>88</v>
      </c>
      <c r="AY1560" t="s">
        <v>88</v>
      </c>
      <c r="AZ1560" t="s">
        <v>88</v>
      </c>
      <c r="BA1560" t="s">
        <v>88</v>
      </c>
      <c r="BB1560" t="s">
        <v>88</v>
      </c>
      <c r="BC1560" t="s">
        <v>88</v>
      </c>
      <c r="BD1560" t="s">
        <v>88</v>
      </c>
      <c r="BE1560" t="s">
        <v>88</v>
      </c>
    </row>
    <row r="1561" spans="1:57">
      <c r="A1561" t="s">
        <v>3306</v>
      </c>
      <c r="B1561" t="s">
        <v>80</v>
      </c>
      <c r="C1561" t="s">
        <v>3304</v>
      </c>
      <c r="D1561" t="s">
        <v>82</v>
      </c>
      <c r="E1561" s="2" t="str">
        <f>HYPERLINK("capsilon://?command=openfolder&amp;siteaddress=FAM.docvelocity-na8.net&amp;folderid=FXA4B46DE4-3328-718D-8089-5F7DDD33121F","FX21117563")</f>
        <v>FX21117563</v>
      </c>
      <c r="F1561" t="s">
        <v>19</v>
      </c>
      <c r="G1561" t="s">
        <v>19</v>
      </c>
      <c r="H1561" t="s">
        <v>83</v>
      </c>
      <c r="I1561" t="s">
        <v>3307</v>
      </c>
      <c r="J1561">
        <v>38</v>
      </c>
      <c r="K1561" t="s">
        <v>85</v>
      </c>
      <c r="L1561" t="s">
        <v>86</v>
      </c>
      <c r="M1561" t="s">
        <v>87</v>
      </c>
      <c r="N1561">
        <v>2</v>
      </c>
      <c r="O1561" s="1">
        <v>44516.521249999998</v>
      </c>
      <c r="P1561" s="1">
        <v>44516.587546296294</v>
      </c>
      <c r="Q1561">
        <v>5097</v>
      </c>
      <c r="R1561">
        <v>631</v>
      </c>
      <c r="S1561" t="b">
        <v>0</v>
      </c>
      <c r="T1561" t="s">
        <v>88</v>
      </c>
      <c r="U1561" t="b">
        <v>0</v>
      </c>
      <c r="V1561" t="s">
        <v>131</v>
      </c>
      <c r="W1561" s="1">
        <v>44516.550486111111</v>
      </c>
      <c r="X1561">
        <v>296</v>
      </c>
      <c r="Y1561">
        <v>39</v>
      </c>
      <c r="Z1561">
        <v>0</v>
      </c>
      <c r="AA1561">
        <v>39</v>
      </c>
      <c r="AB1561">
        <v>0</v>
      </c>
      <c r="AC1561">
        <v>16</v>
      </c>
      <c r="AD1561">
        <v>-1</v>
      </c>
      <c r="AE1561">
        <v>0</v>
      </c>
      <c r="AF1561">
        <v>0</v>
      </c>
      <c r="AG1561">
        <v>0</v>
      </c>
      <c r="AH1561" t="s">
        <v>118</v>
      </c>
      <c r="AI1561" s="1">
        <v>44516.587546296294</v>
      </c>
      <c r="AJ1561">
        <v>329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-1</v>
      </c>
      <c r="AQ1561">
        <v>0</v>
      </c>
      <c r="AR1561">
        <v>0</v>
      </c>
      <c r="AS1561">
        <v>0</v>
      </c>
      <c r="AT1561" t="s">
        <v>88</v>
      </c>
      <c r="AU1561" t="s">
        <v>88</v>
      </c>
      <c r="AV1561" t="s">
        <v>88</v>
      </c>
      <c r="AW1561" t="s">
        <v>88</v>
      </c>
      <c r="AX1561" t="s">
        <v>88</v>
      </c>
      <c r="AY1561" t="s">
        <v>88</v>
      </c>
      <c r="AZ1561" t="s">
        <v>88</v>
      </c>
      <c r="BA1561" t="s">
        <v>88</v>
      </c>
      <c r="BB1561" t="s">
        <v>88</v>
      </c>
      <c r="BC1561" t="s">
        <v>88</v>
      </c>
      <c r="BD1561" t="s">
        <v>88</v>
      </c>
      <c r="BE1561" t="s">
        <v>88</v>
      </c>
    </row>
    <row r="1562" spans="1:57">
      <c r="A1562" t="s">
        <v>3308</v>
      </c>
      <c r="B1562" t="s">
        <v>80</v>
      </c>
      <c r="C1562" t="s">
        <v>3304</v>
      </c>
      <c r="D1562" t="s">
        <v>82</v>
      </c>
      <c r="E1562" s="2" t="str">
        <f>HYPERLINK("capsilon://?command=openfolder&amp;siteaddress=FAM.docvelocity-na8.net&amp;folderid=FXA4B46DE4-3328-718D-8089-5F7DDD33121F","FX21117563")</f>
        <v>FX21117563</v>
      </c>
      <c r="F1562" t="s">
        <v>19</v>
      </c>
      <c r="G1562" t="s">
        <v>19</v>
      </c>
      <c r="H1562" t="s">
        <v>83</v>
      </c>
      <c r="I1562" t="s">
        <v>3309</v>
      </c>
      <c r="J1562">
        <v>43</v>
      </c>
      <c r="K1562" t="s">
        <v>85</v>
      </c>
      <c r="L1562" t="s">
        <v>86</v>
      </c>
      <c r="M1562" t="s">
        <v>87</v>
      </c>
      <c r="N1562">
        <v>2</v>
      </c>
      <c r="O1562" s="1">
        <v>44516.521365740744</v>
      </c>
      <c r="P1562" s="1">
        <v>44516.592291666668</v>
      </c>
      <c r="Q1562">
        <v>4789</v>
      </c>
      <c r="R1562">
        <v>1339</v>
      </c>
      <c r="S1562" t="b">
        <v>0</v>
      </c>
      <c r="T1562" t="s">
        <v>88</v>
      </c>
      <c r="U1562" t="b">
        <v>0</v>
      </c>
      <c r="V1562" t="s">
        <v>123</v>
      </c>
      <c r="W1562" s="1">
        <v>44516.571493055555</v>
      </c>
      <c r="X1562">
        <v>904</v>
      </c>
      <c r="Y1562">
        <v>38</v>
      </c>
      <c r="Z1562">
        <v>0</v>
      </c>
      <c r="AA1562">
        <v>38</v>
      </c>
      <c r="AB1562">
        <v>0</v>
      </c>
      <c r="AC1562">
        <v>17</v>
      </c>
      <c r="AD1562">
        <v>5</v>
      </c>
      <c r="AE1562">
        <v>0</v>
      </c>
      <c r="AF1562">
        <v>0</v>
      </c>
      <c r="AG1562">
        <v>0</v>
      </c>
      <c r="AH1562" t="s">
        <v>118</v>
      </c>
      <c r="AI1562" s="1">
        <v>44516.592291666668</v>
      </c>
      <c r="AJ1562">
        <v>409</v>
      </c>
      <c r="AK1562">
        <v>2</v>
      </c>
      <c r="AL1562">
        <v>0</v>
      </c>
      <c r="AM1562">
        <v>2</v>
      </c>
      <c r="AN1562">
        <v>0</v>
      </c>
      <c r="AO1562">
        <v>2</v>
      </c>
      <c r="AP1562">
        <v>3</v>
      </c>
      <c r="AQ1562">
        <v>0</v>
      </c>
      <c r="AR1562">
        <v>0</v>
      </c>
      <c r="AS1562">
        <v>0</v>
      </c>
      <c r="AT1562" t="s">
        <v>88</v>
      </c>
      <c r="AU1562" t="s">
        <v>88</v>
      </c>
      <c r="AV1562" t="s">
        <v>88</v>
      </c>
      <c r="AW1562" t="s">
        <v>88</v>
      </c>
      <c r="AX1562" t="s">
        <v>88</v>
      </c>
      <c r="AY1562" t="s">
        <v>88</v>
      </c>
      <c r="AZ1562" t="s">
        <v>88</v>
      </c>
      <c r="BA1562" t="s">
        <v>88</v>
      </c>
      <c r="BB1562" t="s">
        <v>88</v>
      </c>
      <c r="BC1562" t="s">
        <v>88</v>
      </c>
      <c r="BD1562" t="s">
        <v>88</v>
      </c>
      <c r="BE1562" t="s">
        <v>88</v>
      </c>
    </row>
    <row r="1563" spans="1:57">
      <c r="A1563" t="s">
        <v>3310</v>
      </c>
      <c r="B1563" t="s">
        <v>80</v>
      </c>
      <c r="C1563" t="s">
        <v>3286</v>
      </c>
      <c r="D1563" t="s">
        <v>82</v>
      </c>
      <c r="E1563" s="2" t="str">
        <f>HYPERLINK("capsilon://?command=openfolder&amp;siteaddress=FAM.docvelocity-na8.net&amp;folderid=FXF9391C48-73EF-0960-42A4-0606FB7DD46B","FX21116580")</f>
        <v>FX21116580</v>
      </c>
      <c r="F1563" t="s">
        <v>19</v>
      </c>
      <c r="G1563" t="s">
        <v>19</v>
      </c>
      <c r="H1563" t="s">
        <v>83</v>
      </c>
      <c r="I1563" t="s">
        <v>3298</v>
      </c>
      <c r="J1563">
        <v>112</v>
      </c>
      <c r="K1563" t="s">
        <v>85</v>
      </c>
      <c r="L1563" t="s">
        <v>86</v>
      </c>
      <c r="M1563" t="s">
        <v>87</v>
      </c>
      <c r="N1563">
        <v>2</v>
      </c>
      <c r="O1563" s="1">
        <v>44516.523356481484</v>
      </c>
      <c r="P1563" s="1">
        <v>44516.562048611115</v>
      </c>
      <c r="Q1563">
        <v>628</v>
      </c>
      <c r="R1563">
        <v>2715</v>
      </c>
      <c r="S1563" t="b">
        <v>0</v>
      </c>
      <c r="T1563" t="s">
        <v>88</v>
      </c>
      <c r="U1563" t="b">
        <v>1</v>
      </c>
      <c r="V1563" t="s">
        <v>131</v>
      </c>
      <c r="W1563" s="1">
        <v>44516.54587962963</v>
      </c>
      <c r="X1563">
        <v>1875</v>
      </c>
      <c r="Y1563">
        <v>63</v>
      </c>
      <c r="Z1563">
        <v>0</v>
      </c>
      <c r="AA1563">
        <v>63</v>
      </c>
      <c r="AB1563">
        <v>21</v>
      </c>
      <c r="AC1563">
        <v>11</v>
      </c>
      <c r="AD1563">
        <v>49</v>
      </c>
      <c r="AE1563">
        <v>0</v>
      </c>
      <c r="AF1563">
        <v>0</v>
      </c>
      <c r="AG1563">
        <v>0</v>
      </c>
      <c r="AH1563" t="s">
        <v>118</v>
      </c>
      <c r="AI1563" s="1">
        <v>44516.562048611115</v>
      </c>
      <c r="AJ1563">
        <v>805</v>
      </c>
      <c r="AK1563">
        <v>1</v>
      </c>
      <c r="AL1563">
        <v>0</v>
      </c>
      <c r="AM1563">
        <v>1</v>
      </c>
      <c r="AN1563">
        <v>21</v>
      </c>
      <c r="AO1563">
        <v>1</v>
      </c>
      <c r="AP1563">
        <v>48</v>
      </c>
      <c r="AQ1563">
        <v>0</v>
      </c>
      <c r="AR1563">
        <v>0</v>
      </c>
      <c r="AS1563">
        <v>0</v>
      </c>
      <c r="AT1563" t="s">
        <v>88</v>
      </c>
      <c r="AU1563" t="s">
        <v>88</v>
      </c>
      <c r="AV1563" t="s">
        <v>88</v>
      </c>
      <c r="AW1563" t="s">
        <v>88</v>
      </c>
      <c r="AX1563" t="s">
        <v>88</v>
      </c>
      <c r="AY1563" t="s">
        <v>88</v>
      </c>
      <c r="AZ1563" t="s">
        <v>88</v>
      </c>
      <c r="BA1563" t="s">
        <v>88</v>
      </c>
      <c r="BB1563" t="s">
        <v>88</v>
      </c>
      <c r="BC1563" t="s">
        <v>88</v>
      </c>
      <c r="BD1563" t="s">
        <v>88</v>
      </c>
      <c r="BE1563" t="s">
        <v>88</v>
      </c>
    </row>
    <row r="1564" spans="1:57">
      <c r="A1564" t="s">
        <v>3311</v>
      </c>
      <c r="B1564" t="s">
        <v>80</v>
      </c>
      <c r="C1564" t="s">
        <v>2693</v>
      </c>
      <c r="D1564" t="s">
        <v>82</v>
      </c>
      <c r="E1564" s="2" t="str">
        <f>HYPERLINK("capsilon://?command=openfolder&amp;siteaddress=FAM.docvelocity-na8.net&amp;folderid=FXF700A29D-6C5B-A1EF-C529-6FEFA3917209","FX21116174")</f>
        <v>FX21116174</v>
      </c>
      <c r="F1564" t="s">
        <v>19</v>
      </c>
      <c r="G1564" t="s">
        <v>19</v>
      </c>
      <c r="H1564" t="s">
        <v>83</v>
      </c>
      <c r="I1564" t="s">
        <v>3312</v>
      </c>
      <c r="J1564">
        <v>28</v>
      </c>
      <c r="K1564" t="s">
        <v>85</v>
      </c>
      <c r="L1564" t="s">
        <v>86</v>
      </c>
      <c r="M1564" t="s">
        <v>87</v>
      </c>
      <c r="N1564">
        <v>2</v>
      </c>
      <c r="O1564" s="1">
        <v>44516.524259259262</v>
      </c>
      <c r="P1564" s="1">
        <v>44516.593761574077</v>
      </c>
      <c r="Q1564">
        <v>5801</v>
      </c>
      <c r="R1564">
        <v>204</v>
      </c>
      <c r="S1564" t="b">
        <v>0</v>
      </c>
      <c r="T1564" t="s">
        <v>88</v>
      </c>
      <c r="U1564" t="b">
        <v>0</v>
      </c>
      <c r="V1564" t="s">
        <v>131</v>
      </c>
      <c r="W1564" s="1">
        <v>44516.552187499998</v>
      </c>
      <c r="X1564">
        <v>72</v>
      </c>
      <c r="Y1564">
        <v>21</v>
      </c>
      <c r="Z1564">
        <v>0</v>
      </c>
      <c r="AA1564">
        <v>21</v>
      </c>
      <c r="AB1564">
        <v>0</v>
      </c>
      <c r="AC1564">
        <v>0</v>
      </c>
      <c r="AD1564">
        <v>7</v>
      </c>
      <c r="AE1564">
        <v>0</v>
      </c>
      <c r="AF1564">
        <v>0</v>
      </c>
      <c r="AG1564">
        <v>0</v>
      </c>
      <c r="AH1564" t="s">
        <v>118</v>
      </c>
      <c r="AI1564" s="1">
        <v>44516.593761574077</v>
      </c>
      <c r="AJ1564">
        <v>126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7</v>
      </c>
      <c r="AQ1564">
        <v>0</v>
      </c>
      <c r="AR1564">
        <v>0</v>
      </c>
      <c r="AS1564">
        <v>0</v>
      </c>
      <c r="AT1564" t="s">
        <v>88</v>
      </c>
      <c r="AU1564" t="s">
        <v>88</v>
      </c>
      <c r="AV1564" t="s">
        <v>88</v>
      </c>
      <c r="AW1564" t="s">
        <v>88</v>
      </c>
      <c r="AX1564" t="s">
        <v>88</v>
      </c>
      <c r="AY1564" t="s">
        <v>88</v>
      </c>
      <c r="AZ1564" t="s">
        <v>88</v>
      </c>
      <c r="BA1564" t="s">
        <v>88</v>
      </c>
      <c r="BB1564" t="s">
        <v>88</v>
      </c>
      <c r="BC1564" t="s">
        <v>88</v>
      </c>
      <c r="BD1564" t="s">
        <v>88</v>
      </c>
      <c r="BE1564" t="s">
        <v>88</v>
      </c>
    </row>
    <row r="1565" spans="1:57">
      <c r="A1565" t="s">
        <v>3313</v>
      </c>
      <c r="B1565" t="s">
        <v>80</v>
      </c>
      <c r="C1565" t="s">
        <v>3191</v>
      </c>
      <c r="D1565" t="s">
        <v>82</v>
      </c>
      <c r="E1565" s="2" t="str">
        <f>HYPERLINK("capsilon://?command=openfolder&amp;siteaddress=FAM.docvelocity-na8.net&amp;folderid=FXCCC2D832-5464-1B8F-C607-CCFB31F901A2","FX21117031")</f>
        <v>FX21117031</v>
      </c>
      <c r="F1565" t="s">
        <v>19</v>
      </c>
      <c r="G1565" t="s">
        <v>19</v>
      </c>
      <c r="H1565" t="s">
        <v>83</v>
      </c>
      <c r="I1565" t="s">
        <v>3300</v>
      </c>
      <c r="J1565">
        <v>372</v>
      </c>
      <c r="K1565" t="s">
        <v>85</v>
      </c>
      <c r="L1565" t="s">
        <v>86</v>
      </c>
      <c r="M1565" t="s">
        <v>87</v>
      </c>
      <c r="N1565">
        <v>2</v>
      </c>
      <c r="O1565" s="1">
        <v>44516.526122685187</v>
      </c>
      <c r="P1565" s="1">
        <v>44516.579965277779</v>
      </c>
      <c r="Q1565">
        <v>2066</v>
      </c>
      <c r="R1565">
        <v>2586</v>
      </c>
      <c r="S1565" t="b">
        <v>0</v>
      </c>
      <c r="T1565" t="s">
        <v>88</v>
      </c>
      <c r="U1565" t="b">
        <v>1</v>
      </c>
      <c r="V1565" t="s">
        <v>393</v>
      </c>
      <c r="W1565" s="1">
        <v>44516.535451388889</v>
      </c>
      <c r="X1565">
        <v>564</v>
      </c>
      <c r="Y1565">
        <v>332</v>
      </c>
      <c r="Z1565">
        <v>0</v>
      </c>
      <c r="AA1565">
        <v>332</v>
      </c>
      <c r="AB1565">
        <v>0</v>
      </c>
      <c r="AC1565">
        <v>28</v>
      </c>
      <c r="AD1565">
        <v>40</v>
      </c>
      <c r="AE1565">
        <v>0</v>
      </c>
      <c r="AF1565">
        <v>0</v>
      </c>
      <c r="AG1565">
        <v>0</v>
      </c>
      <c r="AH1565" t="s">
        <v>90</v>
      </c>
      <c r="AI1565" s="1">
        <v>44516.579965277779</v>
      </c>
      <c r="AJ1565">
        <v>2022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40</v>
      </c>
      <c r="AQ1565">
        <v>0</v>
      </c>
      <c r="AR1565">
        <v>0</v>
      </c>
      <c r="AS1565">
        <v>0</v>
      </c>
      <c r="AT1565" t="s">
        <v>88</v>
      </c>
      <c r="AU1565" t="s">
        <v>88</v>
      </c>
      <c r="AV1565" t="s">
        <v>88</v>
      </c>
      <c r="AW1565" t="s">
        <v>88</v>
      </c>
      <c r="AX1565" t="s">
        <v>88</v>
      </c>
      <c r="AY1565" t="s">
        <v>88</v>
      </c>
      <c r="AZ1565" t="s">
        <v>88</v>
      </c>
      <c r="BA1565" t="s">
        <v>88</v>
      </c>
      <c r="BB1565" t="s">
        <v>88</v>
      </c>
      <c r="BC1565" t="s">
        <v>88</v>
      </c>
      <c r="BD1565" t="s">
        <v>88</v>
      </c>
      <c r="BE1565" t="s">
        <v>88</v>
      </c>
    </row>
    <row r="1566" spans="1:57">
      <c r="A1566" t="s">
        <v>3314</v>
      </c>
      <c r="B1566" t="s">
        <v>80</v>
      </c>
      <c r="C1566" t="s">
        <v>3315</v>
      </c>
      <c r="D1566" t="s">
        <v>82</v>
      </c>
      <c r="E1566" s="2" t="str">
        <f>HYPERLINK("capsilon://?command=openfolder&amp;siteaddress=FAM.docvelocity-na8.net&amp;folderid=FX43F609CC-5322-7D72-D88D-38D186EA0661","FX21117537")</f>
        <v>FX21117537</v>
      </c>
      <c r="F1566" t="s">
        <v>19</v>
      </c>
      <c r="G1566" t="s">
        <v>19</v>
      </c>
      <c r="H1566" t="s">
        <v>83</v>
      </c>
      <c r="I1566" t="s">
        <v>3316</v>
      </c>
      <c r="J1566">
        <v>28</v>
      </c>
      <c r="K1566" t="s">
        <v>85</v>
      </c>
      <c r="L1566" t="s">
        <v>86</v>
      </c>
      <c r="M1566" t="s">
        <v>87</v>
      </c>
      <c r="N1566">
        <v>2</v>
      </c>
      <c r="O1566" s="1">
        <v>44516.53800925926</v>
      </c>
      <c r="P1566" s="1">
        <v>44516.59479166667</v>
      </c>
      <c r="Q1566">
        <v>4726</v>
      </c>
      <c r="R1566">
        <v>180</v>
      </c>
      <c r="S1566" t="b">
        <v>0</v>
      </c>
      <c r="T1566" t="s">
        <v>88</v>
      </c>
      <c r="U1566" t="b">
        <v>0</v>
      </c>
      <c r="V1566" t="s">
        <v>131</v>
      </c>
      <c r="W1566" s="1">
        <v>44516.553263888891</v>
      </c>
      <c r="X1566">
        <v>92</v>
      </c>
      <c r="Y1566">
        <v>21</v>
      </c>
      <c r="Z1566">
        <v>0</v>
      </c>
      <c r="AA1566">
        <v>21</v>
      </c>
      <c r="AB1566">
        <v>0</v>
      </c>
      <c r="AC1566">
        <v>1</v>
      </c>
      <c r="AD1566">
        <v>7</v>
      </c>
      <c r="AE1566">
        <v>0</v>
      </c>
      <c r="AF1566">
        <v>0</v>
      </c>
      <c r="AG1566">
        <v>0</v>
      </c>
      <c r="AH1566" t="s">
        <v>118</v>
      </c>
      <c r="AI1566" s="1">
        <v>44516.59479166667</v>
      </c>
      <c r="AJ1566">
        <v>88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7</v>
      </c>
      <c r="AQ1566">
        <v>0</v>
      </c>
      <c r="AR1566">
        <v>0</v>
      </c>
      <c r="AS1566">
        <v>0</v>
      </c>
      <c r="AT1566" t="s">
        <v>88</v>
      </c>
      <c r="AU1566" t="s">
        <v>88</v>
      </c>
      <c r="AV1566" t="s">
        <v>88</v>
      </c>
      <c r="AW1566" t="s">
        <v>88</v>
      </c>
      <c r="AX1566" t="s">
        <v>88</v>
      </c>
      <c r="AY1566" t="s">
        <v>88</v>
      </c>
      <c r="AZ1566" t="s">
        <v>88</v>
      </c>
      <c r="BA1566" t="s">
        <v>88</v>
      </c>
      <c r="BB1566" t="s">
        <v>88</v>
      </c>
      <c r="BC1566" t="s">
        <v>88</v>
      </c>
      <c r="BD1566" t="s">
        <v>88</v>
      </c>
      <c r="BE1566" t="s">
        <v>88</v>
      </c>
    </row>
    <row r="1567" spans="1:57">
      <c r="A1567" t="s">
        <v>3317</v>
      </c>
      <c r="B1567" t="s">
        <v>80</v>
      </c>
      <c r="C1567" t="s">
        <v>3315</v>
      </c>
      <c r="D1567" t="s">
        <v>82</v>
      </c>
      <c r="E1567" s="2" t="str">
        <f>HYPERLINK("capsilon://?command=openfolder&amp;siteaddress=FAM.docvelocity-na8.net&amp;folderid=FX43F609CC-5322-7D72-D88D-38D186EA0661","FX21117537")</f>
        <v>FX21117537</v>
      </c>
      <c r="F1567" t="s">
        <v>19</v>
      </c>
      <c r="G1567" t="s">
        <v>19</v>
      </c>
      <c r="H1567" t="s">
        <v>83</v>
      </c>
      <c r="I1567" t="s">
        <v>3318</v>
      </c>
      <c r="J1567">
        <v>28</v>
      </c>
      <c r="K1567" t="s">
        <v>85</v>
      </c>
      <c r="L1567" t="s">
        <v>86</v>
      </c>
      <c r="M1567" t="s">
        <v>87</v>
      </c>
      <c r="N1567">
        <v>2</v>
      </c>
      <c r="O1567" s="1">
        <v>44516.538356481484</v>
      </c>
      <c r="P1567" s="1">
        <v>44516.596226851849</v>
      </c>
      <c r="Q1567">
        <v>4810</v>
      </c>
      <c r="R1567">
        <v>190</v>
      </c>
      <c r="S1567" t="b">
        <v>0</v>
      </c>
      <c r="T1567" t="s">
        <v>88</v>
      </c>
      <c r="U1567" t="b">
        <v>0</v>
      </c>
      <c r="V1567" t="s">
        <v>131</v>
      </c>
      <c r="W1567" s="1">
        <v>44516.554050925923</v>
      </c>
      <c r="X1567">
        <v>67</v>
      </c>
      <c r="Y1567">
        <v>21</v>
      </c>
      <c r="Z1567">
        <v>0</v>
      </c>
      <c r="AA1567">
        <v>21</v>
      </c>
      <c r="AB1567">
        <v>0</v>
      </c>
      <c r="AC1567">
        <v>1</v>
      </c>
      <c r="AD1567">
        <v>7</v>
      </c>
      <c r="AE1567">
        <v>0</v>
      </c>
      <c r="AF1567">
        <v>0</v>
      </c>
      <c r="AG1567">
        <v>0</v>
      </c>
      <c r="AH1567" t="s">
        <v>118</v>
      </c>
      <c r="AI1567" s="1">
        <v>44516.596226851849</v>
      </c>
      <c r="AJ1567">
        <v>123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7</v>
      </c>
      <c r="AQ1567">
        <v>0</v>
      </c>
      <c r="AR1567">
        <v>0</v>
      </c>
      <c r="AS1567">
        <v>0</v>
      </c>
      <c r="AT1567" t="s">
        <v>88</v>
      </c>
      <c r="AU1567" t="s">
        <v>88</v>
      </c>
      <c r="AV1567" t="s">
        <v>88</v>
      </c>
      <c r="AW1567" t="s">
        <v>88</v>
      </c>
      <c r="AX1567" t="s">
        <v>88</v>
      </c>
      <c r="AY1567" t="s">
        <v>88</v>
      </c>
      <c r="AZ1567" t="s">
        <v>88</v>
      </c>
      <c r="BA1567" t="s">
        <v>88</v>
      </c>
      <c r="BB1567" t="s">
        <v>88</v>
      </c>
      <c r="BC1567" t="s">
        <v>88</v>
      </c>
      <c r="BD1567" t="s">
        <v>88</v>
      </c>
      <c r="BE1567" t="s">
        <v>88</v>
      </c>
    </row>
    <row r="1568" spans="1:57">
      <c r="A1568" t="s">
        <v>3319</v>
      </c>
      <c r="B1568" t="s">
        <v>80</v>
      </c>
      <c r="C1568" t="s">
        <v>3315</v>
      </c>
      <c r="D1568" t="s">
        <v>82</v>
      </c>
      <c r="E1568" s="2" t="str">
        <f>HYPERLINK("capsilon://?command=openfolder&amp;siteaddress=FAM.docvelocity-na8.net&amp;folderid=FX43F609CC-5322-7D72-D88D-38D186EA0661","FX21117537")</f>
        <v>FX21117537</v>
      </c>
      <c r="F1568" t="s">
        <v>19</v>
      </c>
      <c r="G1568" t="s">
        <v>19</v>
      </c>
      <c r="H1568" t="s">
        <v>83</v>
      </c>
      <c r="I1568" t="s">
        <v>3320</v>
      </c>
      <c r="J1568">
        <v>50</v>
      </c>
      <c r="K1568" t="s">
        <v>85</v>
      </c>
      <c r="L1568" t="s">
        <v>86</v>
      </c>
      <c r="M1568" t="s">
        <v>87</v>
      </c>
      <c r="N1568">
        <v>2</v>
      </c>
      <c r="O1568" s="1">
        <v>44516.539039351854</v>
      </c>
      <c r="P1568" s="1">
        <v>44516.601793981485</v>
      </c>
      <c r="Q1568">
        <v>4859</v>
      </c>
      <c r="R1568">
        <v>563</v>
      </c>
      <c r="S1568" t="b">
        <v>0</v>
      </c>
      <c r="T1568" t="s">
        <v>88</v>
      </c>
      <c r="U1568" t="b">
        <v>0</v>
      </c>
      <c r="V1568" t="s">
        <v>131</v>
      </c>
      <c r="W1568" s="1">
        <v>44516.555023148147</v>
      </c>
      <c r="X1568">
        <v>83</v>
      </c>
      <c r="Y1568">
        <v>45</v>
      </c>
      <c r="Z1568">
        <v>0</v>
      </c>
      <c r="AA1568">
        <v>45</v>
      </c>
      <c r="AB1568">
        <v>0</v>
      </c>
      <c r="AC1568">
        <v>1</v>
      </c>
      <c r="AD1568">
        <v>5</v>
      </c>
      <c r="AE1568">
        <v>0</v>
      </c>
      <c r="AF1568">
        <v>0</v>
      </c>
      <c r="AG1568">
        <v>0</v>
      </c>
      <c r="AH1568" t="s">
        <v>118</v>
      </c>
      <c r="AI1568" s="1">
        <v>44516.601793981485</v>
      </c>
      <c r="AJ1568">
        <v>480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5</v>
      </c>
      <c r="AQ1568">
        <v>0</v>
      </c>
      <c r="AR1568">
        <v>0</v>
      </c>
      <c r="AS1568">
        <v>0</v>
      </c>
      <c r="AT1568" t="s">
        <v>88</v>
      </c>
      <c r="AU1568" t="s">
        <v>88</v>
      </c>
      <c r="AV1568" t="s">
        <v>88</v>
      </c>
      <c r="AW1568" t="s">
        <v>88</v>
      </c>
      <c r="AX1568" t="s">
        <v>88</v>
      </c>
      <c r="AY1568" t="s">
        <v>88</v>
      </c>
      <c r="AZ1568" t="s">
        <v>88</v>
      </c>
      <c r="BA1568" t="s">
        <v>88</v>
      </c>
      <c r="BB1568" t="s">
        <v>88</v>
      </c>
      <c r="BC1568" t="s">
        <v>88</v>
      </c>
      <c r="BD1568" t="s">
        <v>88</v>
      </c>
      <c r="BE1568" t="s">
        <v>88</v>
      </c>
    </row>
    <row r="1569" spans="1:57">
      <c r="A1569" t="s">
        <v>3321</v>
      </c>
      <c r="B1569" t="s">
        <v>80</v>
      </c>
      <c r="C1569" t="s">
        <v>3315</v>
      </c>
      <c r="D1569" t="s">
        <v>82</v>
      </c>
      <c r="E1569" s="2" t="str">
        <f>HYPERLINK("capsilon://?command=openfolder&amp;siteaddress=FAM.docvelocity-na8.net&amp;folderid=FX43F609CC-5322-7D72-D88D-38D186EA0661","FX21117537")</f>
        <v>FX21117537</v>
      </c>
      <c r="F1569" t="s">
        <v>19</v>
      </c>
      <c r="G1569" t="s">
        <v>19</v>
      </c>
      <c r="H1569" t="s">
        <v>83</v>
      </c>
      <c r="I1569" t="s">
        <v>3322</v>
      </c>
      <c r="J1569">
        <v>50</v>
      </c>
      <c r="K1569" t="s">
        <v>85</v>
      </c>
      <c r="L1569" t="s">
        <v>86</v>
      </c>
      <c r="M1569" t="s">
        <v>87</v>
      </c>
      <c r="N1569">
        <v>2</v>
      </c>
      <c r="O1569" s="1">
        <v>44516.539155092592</v>
      </c>
      <c r="P1569" s="1">
        <v>44516.604166666664</v>
      </c>
      <c r="Q1569">
        <v>5310</v>
      </c>
      <c r="R1569">
        <v>307</v>
      </c>
      <c r="S1569" t="b">
        <v>0</v>
      </c>
      <c r="T1569" t="s">
        <v>88</v>
      </c>
      <c r="U1569" t="b">
        <v>0</v>
      </c>
      <c r="V1569" t="s">
        <v>131</v>
      </c>
      <c r="W1569" s="1">
        <v>44516.556215277778</v>
      </c>
      <c r="X1569">
        <v>102</v>
      </c>
      <c r="Y1569">
        <v>45</v>
      </c>
      <c r="Z1569">
        <v>0</v>
      </c>
      <c r="AA1569">
        <v>45</v>
      </c>
      <c r="AB1569">
        <v>0</v>
      </c>
      <c r="AC1569">
        <v>1</v>
      </c>
      <c r="AD1569">
        <v>5</v>
      </c>
      <c r="AE1569">
        <v>0</v>
      </c>
      <c r="AF1569">
        <v>0</v>
      </c>
      <c r="AG1569">
        <v>0</v>
      </c>
      <c r="AH1569" t="s">
        <v>118</v>
      </c>
      <c r="AI1569" s="1">
        <v>44516.604166666664</v>
      </c>
      <c r="AJ1569">
        <v>205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5</v>
      </c>
      <c r="AQ1569">
        <v>0</v>
      </c>
      <c r="AR1569">
        <v>0</v>
      </c>
      <c r="AS1569">
        <v>0</v>
      </c>
      <c r="AT1569" t="s">
        <v>88</v>
      </c>
      <c r="AU1569" t="s">
        <v>88</v>
      </c>
      <c r="AV1569" t="s">
        <v>88</v>
      </c>
      <c r="AW1569" t="s">
        <v>88</v>
      </c>
      <c r="AX1569" t="s">
        <v>88</v>
      </c>
      <c r="AY1569" t="s">
        <v>88</v>
      </c>
      <c r="AZ1569" t="s">
        <v>88</v>
      </c>
      <c r="BA1569" t="s">
        <v>88</v>
      </c>
      <c r="BB1569" t="s">
        <v>88</v>
      </c>
      <c r="BC1569" t="s">
        <v>88</v>
      </c>
      <c r="BD1569" t="s">
        <v>88</v>
      </c>
      <c r="BE1569" t="s">
        <v>88</v>
      </c>
    </row>
    <row r="1570" spans="1:57">
      <c r="A1570" t="s">
        <v>3323</v>
      </c>
      <c r="B1570" t="s">
        <v>80</v>
      </c>
      <c r="C1570" t="s">
        <v>3315</v>
      </c>
      <c r="D1570" t="s">
        <v>82</v>
      </c>
      <c r="E1570" s="2" t="str">
        <f>HYPERLINK("capsilon://?command=openfolder&amp;siteaddress=FAM.docvelocity-na8.net&amp;folderid=FX43F609CC-5322-7D72-D88D-38D186EA0661","FX21117537")</f>
        <v>FX21117537</v>
      </c>
      <c r="F1570" t="s">
        <v>19</v>
      </c>
      <c r="G1570" t="s">
        <v>19</v>
      </c>
      <c r="H1570" t="s">
        <v>83</v>
      </c>
      <c r="I1570" t="s">
        <v>3324</v>
      </c>
      <c r="J1570">
        <v>66</v>
      </c>
      <c r="K1570" t="s">
        <v>85</v>
      </c>
      <c r="L1570" t="s">
        <v>86</v>
      </c>
      <c r="M1570" t="s">
        <v>87</v>
      </c>
      <c r="N1570">
        <v>2</v>
      </c>
      <c r="O1570" s="1">
        <v>44516.539189814815</v>
      </c>
      <c r="P1570" s="1">
        <v>44516.605925925927</v>
      </c>
      <c r="Q1570">
        <v>5391</v>
      </c>
      <c r="R1570">
        <v>375</v>
      </c>
      <c r="S1570" t="b">
        <v>0</v>
      </c>
      <c r="T1570" t="s">
        <v>88</v>
      </c>
      <c r="U1570" t="b">
        <v>0</v>
      </c>
      <c r="V1570" t="s">
        <v>131</v>
      </c>
      <c r="W1570" s="1">
        <v>44516.558819444443</v>
      </c>
      <c r="X1570">
        <v>224</v>
      </c>
      <c r="Y1570">
        <v>52</v>
      </c>
      <c r="Z1570">
        <v>0</v>
      </c>
      <c r="AA1570">
        <v>52</v>
      </c>
      <c r="AB1570">
        <v>0</v>
      </c>
      <c r="AC1570">
        <v>26</v>
      </c>
      <c r="AD1570">
        <v>14</v>
      </c>
      <c r="AE1570">
        <v>0</v>
      </c>
      <c r="AF1570">
        <v>0</v>
      </c>
      <c r="AG1570">
        <v>0</v>
      </c>
      <c r="AH1570" t="s">
        <v>118</v>
      </c>
      <c r="AI1570" s="1">
        <v>44516.605925925927</v>
      </c>
      <c r="AJ1570">
        <v>151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14</v>
      </c>
      <c r="AQ1570">
        <v>0</v>
      </c>
      <c r="AR1570">
        <v>0</v>
      </c>
      <c r="AS1570">
        <v>0</v>
      </c>
      <c r="AT1570" t="s">
        <v>88</v>
      </c>
      <c r="AU1570" t="s">
        <v>88</v>
      </c>
      <c r="AV1570" t="s">
        <v>88</v>
      </c>
      <c r="AW1570" t="s">
        <v>88</v>
      </c>
      <c r="AX1570" t="s">
        <v>88</v>
      </c>
      <c r="AY1570" t="s">
        <v>88</v>
      </c>
      <c r="AZ1570" t="s">
        <v>88</v>
      </c>
      <c r="BA1570" t="s">
        <v>88</v>
      </c>
      <c r="BB1570" t="s">
        <v>88</v>
      </c>
      <c r="BC1570" t="s">
        <v>88</v>
      </c>
      <c r="BD1570" t="s">
        <v>88</v>
      </c>
      <c r="BE1570" t="s">
        <v>88</v>
      </c>
    </row>
    <row r="1571" spans="1:57">
      <c r="A1571" t="s">
        <v>3325</v>
      </c>
      <c r="B1571" t="s">
        <v>80</v>
      </c>
      <c r="C1571" t="s">
        <v>1517</v>
      </c>
      <c r="D1571" t="s">
        <v>82</v>
      </c>
      <c r="E1571" s="2" t="str">
        <f>HYPERLINK("capsilon://?command=openfolder&amp;siteaddress=FAM.docvelocity-na8.net&amp;folderid=FXD97C9381-A53D-2390-B86B-B1E50AA177C1","FX2110613")</f>
        <v>FX2110613</v>
      </c>
      <c r="F1571" t="s">
        <v>19</v>
      </c>
      <c r="G1571" t="s">
        <v>19</v>
      </c>
      <c r="H1571" t="s">
        <v>83</v>
      </c>
      <c r="I1571" t="s">
        <v>3326</v>
      </c>
      <c r="J1571">
        <v>38</v>
      </c>
      <c r="K1571" t="s">
        <v>85</v>
      </c>
      <c r="L1571" t="s">
        <v>86</v>
      </c>
      <c r="M1571" t="s">
        <v>87</v>
      </c>
      <c r="N1571">
        <v>2</v>
      </c>
      <c r="O1571" s="1">
        <v>44516.540439814817</v>
      </c>
      <c r="P1571" s="1">
        <v>44516.606122685182</v>
      </c>
      <c r="Q1571">
        <v>5594</v>
      </c>
      <c r="R1571">
        <v>81</v>
      </c>
      <c r="S1571" t="b">
        <v>0</v>
      </c>
      <c r="T1571" t="s">
        <v>88</v>
      </c>
      <c r="U1571" t="b">
        <v>0</v>
      </c>
      <c r="V1571" t="s">
        <v>131</v>
      </c>
      <c r="W1571" s="1">
        <v>44516.559583333335</v>
      </c>
      <c r="X1571">
        <v>65</v>
      </c>
      <c r="Y1571">
        <v>0</v>
      </c>
      <c r="Z1571">
        <v>0</v>
      </c>
      <c r="AA1571">
        <v>0</v>
      </c>
      <c r="AB1571">
        <v>37</v>
      </c>
      <c r="AC1571">
        <v>0</v>
      </c>
      <c r="AD1571">
        <v>38</v>
      </c>
      <c r="AE1571">
        <v>0</v>
      </c>
      <c r="AF1571">
        <v>0</v>
      </c>
      <c r="AG1571">
        <v>0</v>
      </c>
      <c r="AH1571" t="s">
        <v>118</v>
      </c>
      <c r="AI1571" s="1">
        <v>44516.606122685182</v>
      </c>
      <c r="AJ1571">
        <v>16</v>
      </c>
      <c r="AK1571">
        <v>0</v>
      </c>
      <c r="AL1571">
        <v>0</v>
      </c>
      <c r="AM1571">
        <v>0</v>
      </c>
      <c r="AN1571">
        <v>37</v>
      </c>
      <c r="AO1571">
        <v>0</v>
      </c>
      <c r="AP1571">
        <v>38</v>
      </c>
      <c r="AQ1571">
        <v>0</v>
      </c>
      <c r="AR1571">
        <v>0</v>
      </c>
      <c r="AS1571">
        <v>0</v>
      </c>
      <c r="AT1571" t="s">
        <v>88</v>
      </c>
      <c r="AU1571" t="s">
        <v>88</v>
      </c>
      <c r="AV1571" t="s">
        <v>88</v>
      </c>
      <c r="AW1571" t="s">
        <v>88</v>
      </c>
      <c r="AX1571" t="s">
        <v>88</v>
      </c>
      <c r="AY1571" t="s">
        <v>88</v>
      </c>
      <c r="AZ1571" t="s">
        <v>88</v>
      </c>
      <c r="BA1571" t="s">
        <v>88</v>
      </c>
      <c r="BB1571" t="s">
        <v>88</v>
      </c>
      <c r="BC1571" t="s">
        <v>88</v>
      </c>
      <c r="BD1571" t="s">
        <v>88</v>
      </c>
      <c r="BE1571" t="s">
        <v>88</v>
      </c>
    </row>
    <row r="1572" spans="1:57">
      <c r="A1572" t="s">
        <v>3327</v>
      </c>
      <c r="B1572" t="s">
        <v>80</v>
      </c>
      <c r="C1572" t="s">
        <v>3278</v>
      </c>
      <c r="D1572" t="s">
        <v>82</v>
      </c>
      <c r="E1572" s="2" t="str">
        <f>HYPERLINK("capsilon://?command=openfolder&amp;siteaddress=FAM.docvelocity-na8.net&amp;folderid=FXC9600573-6890-5080-7698-BDFCBF1BB6E4","FX210911832")</f>
        <v>FX210911832</v>
      </c>
      <c r="F1572" t="s">
        <v>19</v>
      </c>
      <c r="G1572" t="s">
        <v>19</v>
      </c>
      <c r="H1572" t="s">
        <v>83</v>
      </c>
      <c r="I1572" t="s">
        <v>3328</v>
      </c>
      <c r="J1572">
        <v>28</v>
      </c>
      <c r="K1572" t="s">
        <v>85</v>
      </c>
      <c r="L1572" t="s">
        <v>86</v>
      </c>
      <c r="M1572" t="s">
        <v>87</v>
      </c>
      <c r="N1572">
        <v>2</v>
      </c>
      <c r="O1572" s="1">
        <v>44516.541284722225</v>
      </c>
      <c r="P1572" s="1">
        <v>44516.607129629629</v>
      </c>
      <c r="Q1572">
        <v>5460</v>
      </c>
      <c r="R1572">
        <v>229</v>
      </c>
      <c r="S1572" t="b">
        <v>0</v>
      </c>
      <c r="T1572" t="s">
        <v>88</v>
      </c>
      <c r="U1572" t="b">
        <v>0</v>
      </c>
      <c r="V1572" t="s">
        <v>131</v>
      </c>
      <c r="W1572" s="1">
        <v>44516.561249999999</v>
      </c>
      <c r="X1572">
        <v>143</v>
      </c>
      <c r="Y1572">
        <v>21</v>
      </c>
      <c r="Z1572">
        <v>0</v>
      </c>
      <c r="AA1572">
        <v>21</v>
      </c>
      <c r="AB1572">
        <v>0</v>
      </c>
      <c r="AC1572">
        <v>8</v>
      </c>
      <c r="AD1572">
        <v>7</v>
      </c>
      <c r="AE1572">
        <v>0</v>
      </c>
      <c r="AF1572">
        <v>0</v>
      </c>
      <c r="AG1572">
        <v>0</v>
      </c>
      <c r="AH1572" t="s">
        <v>118</v>
      </c>
      <c r="AI1572" s="1">
        <v>44516.607129629629</v>
      </c>
      <c r="AJ1572">
        <v>86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7</v>
      </c>
      <c r="AQ1572">
        <v>0</v>
      </c>
      <c r="AR1572">
        <v>0</v>
      </c>
      <c r="AS1572">
        <v>0</v>
      </c>
      <c r="AT1572" t="s">
        <v>88</v>
      </c>
      <c r="AU1572" t="s">
        <v>88</v>
      </c>
      <c r="AV1572" t="s">
        <v>88</v>
      </c>
      <c r="AW1572" t="s">
        <v>88</v>
      </c>
      <c r="AX1572" t="s">
        <v>88</v>
      </c>
      <c r="AY1572" t="s">
        <v>88</v>
      </c>
      <c r="AZ1572" t="s">
        <v>88</v>
      </c>
      <c r="BA1572" t="s">
        <v>88</v>
      </c>
      <c r="BB1572" t="s">
        <v>88</v>
      </c>
      <c r="BC1572" t="s">
        <v>88</v>
      </c>
      <c r="BD1572" t="s">
        <v>88</v>
      </c>
      <c r="BE1572" t="s">
        <v>88</v>
      </c>
    </row>
    <row r="1573" spans="1:57">
      <c r="A1573" t="s">
        <v>3329</v>
      </c>
      <c r="B1573" t="s">
        <v>80</v>
      </c>
      <c r="C1573" t="s">
        <v>3278</v>
      </c>
      <c r="D1573" t="s">
        <v>82</v>
      </c>
      <c r="E1573" s="2" t="str">
        <f>HYPERLINK("capsilon://?command=openfolder&amp;siteaddress=FAM.docvelocity-na8.net&amp;folderid=FXC9600573-6890-5080-7698-BDFCBF1BB6E4","FX210911832")</f>
        <v>FX210911832</v>
      </c>
      <c r="F1573" t="s">
        <v>19</v>
      </c>
      <c r="G1573" t="s">
        <v>19</v>
      </c>
      <c r="H1573" t="s">
        <v>83</v>
      </c>
      <c r="I1573" t="s">
        <v>3330</v>
      </c>
      <c r="J1573">
        <v>28</v>
      </c>
      <c r="K1573" t="s">
        <v>85</v>
      </c>
      <c r="L1573" t="s">
        <v>86</v>
      </c>
      <c r="M1573" t="s">
        <v>87</v>
      </c>
      <c r="N1573">
        <v>2</v>
      </c>
      <c r="O1573" s="1">
        <v>44516.541643518518</v>
      </c>
      <c r="P1573" s="1">
        <v>44516.608159722222</v>
      </c>
      <c r="Q1573">
        <v>5463</v>
      </c>
      <c r="R1573">
        <v>284</v>
      </c>
      <c r="S1573" t="b">
        <v>0</v>
      </c>
      <c r="T1573" t="s">
        <v>88</v>
      </c>
      <c r="U1573" t="b">
        <v>0</v>
      </c>
      <c r="V1573" t="s">
        <v>131</v>
      </c>
      <c r="W1573" s="1">
        <v>44516.563530092593</v>
      </c>
      <c r="X1573">
        <v>196</v>
      </c>
      <c r="Y1573">
        <v>21</v>
      </c>
      <c r="Z1573">
        <v>0</v>
      </c>
      <c r="AA1573">
        <v>21</v>
      </c>
      <c r="AB1573">
        <v>0</v>
      </c>
      <c r="AC1573">
        <v>2</v>
      </c>
      <c r="AD1573">
        <v>7</v>
      </c>
      <c r="AE1573">
        <v>0</v>
      </c>
      <c r="AF1573">
        <v>0</v>
      </c>
      <c r="AG1573">
        <v>0</v>
      </c>
      <c r="AH1573" t="s">
        <v>118</v>
      </c>
      <c r="AI1573" s="1">
        <v>44516.608159722222</v>
      </c>
      <c r="AJ1573">
        <v>88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7</v>
      </c>
      <c r="AQ1573">
        <v>0</v>
      </c>
      <c r="AR1573">
        <v>0</v>
      </c>
      <c r="AS1573">
        <v>0</v>
      </c>
      <c r="AT1573" t="s">
        <v>88</v>
      </c>
      <c r="AU1573" t="s">
        <v>88</v>
      </c>
      <c r="AV1573" t="s">
        <v>88</v>
      </c>
      <c r="AW1573" t="s">
        <v>88</v>
      </c>
      <c r="AX1573" t="s">
        <v>88</v>
      </c>
      <c r="AY1573" t="s">
        <v>88</v>
      </c>
      <c r="AZ1573" t="s">
        <v>88</v>
      </c>
      <c r="BA1573" t="s">
        <v>88</v>
      </c>
      <c r="BB1573" t="s">
        <v>88</v>
      </c>
      <c r="BC1573" t="s">
        <v>88</v>
      </c>
      <c r="BD1573" t="s">
        <v>88</v>
      </c>
      <c r="BE1573" t="s">
        <v>88</v>
      </c>
    </row>
    <row r="1574" spans="1:57">
      <c r="A1574" t="s">
        <v>3331</v>
      </c>
      <c r="B1574" t="s">
        <v>80</v>
      </c>
      <c r="C1574" t="s">
        <v>3332</v>
      </c>
      <c r="D1574" t="s">
        <v>82</v>
      </c>
      <c r="E1574" s="2" t="str">
        <f>HYPERLINK("capsilon://?command=openfolder&amp;siteaddress=FAM.docvelocity-na8.net&amp;folderid=FXC438F695-383D-8D5D-AE67-1C32384BB31F","FX21117597")</f>
        <v>FX21117597</v>
      </c>
      <c r="F1574" t="s">
        <v>19</v>
      </c>
      <c r="G1574" t="s">
        <v>19</v>
      </c>
      <c r="H1574" t="s">
        <v>83</v>
      </c>
      <c r="I1574" t="s">
        <v>3333</v>
      </c>
      <c r="J1574">
        <v>28</v>
      </c>
      <c r="K1574" t="s">
        <v>85</v>
      </c>
      <c r="L1574" t="s">
        <v>86</v>
      </c>
      <c r="M1574" t="s">
        <v>87</v>
      </c>
      <c r="N1574">
        <v>2</v>
      </c>
      <c r="O1574" s="1">
        <v>44516.541944444441</v>
      </c>
      <c r="P1574" s="1">
        <v>44516.610312500001</v>
      </c>
      <c r="Q1574">
        <v>5423</v>
      </c>
      <c r="R1574">
        <v>484</v>
      </c>
      <c r="S1574" t="b">
        <v>0</v>
      </c>
      <c r="T1574" t="s">
        <v>88</v>
      </c>
      <c r="U1574" t="b">
        <v>0</v>
      </c>
      <c r="V1574" t="s">
        <v>117</v>
      </c>
      <c r="W1574" s="1">
        <v>44516.565671296295</v>
      </c>
      <c r="X1574">
        <v>299</v>
      </c>
      <c r="Y1574">
        <v>21</v>
      </c>
      <c r="Z1574">
        <v>0</v>
      </c>
      <c r="AA1574">
        <v>21</v>
      </c>
      <c r="AB1574">
        <v>0</v>
      </c>
      <c r="AC1574">
        <v>2</v>
      </c>
      <c r="AD1574">
        <v>7</v>
      </c>
      <c r="AE1574">
        <v>0</v>
      </c>
      <c r="AF1574">
        <v>0</v>
      </c>
      <c r="AG1574">
        <v>0</v>
      </c>
      <c r="AH1574" t="s">
        <v>118</v>
      </c>
      <c r="AI1574" s="1">
        <v>44516.610312500001</v>
      </c>
      <c r="AJ1574">
        <v>185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7</v>
      </c>
      <c r="AQ1574">
        <v>0</v>
      </c>
      <c r="AR1574">
        <v>0</v>
      </c>
      <c r="AS1574">
        <v>0</v>
      </c>
      <c r="AT1574" t="s">
        <v>88</v>
      </c>
      <c r="AU1574" t="s">
        <v>88</v>
      </c>
      <c r="AV1574" t="s">
        <v>88</v>
      </c>
      <c r="AW1574" t="s">
        <v>88</v>
      </c>
      <c r="AX1574" t="s">
        <v>88</v>
      </c>
      <c r="AY1574" t="s">
        <v>88</v>
      </c>
      <c r="AZ1574" t="s">
        <v>88</v>
      </c>
      <c r="BA1574" t="s">
        <v>88</v>
      </c>
      <c r="BB1574" t="s">
        <v>88</v>
      </c>
      <c r="BC1574" t="s">
        <v>88</v>
      </c>
      <c r="BD1574" t="s">
        <v>88</v>
      </c>
      <c r="BE1574" t="s">
        <v>88</v>
      </c>
    </row>
    <row r="1575" spans="1:57">
      <c r="A1575" t="s">
        <v>3334</v>
      </c>
      <c r="B1575" t="s">
        <v>80</v>
      </c>
      <c r="C1575" t="s">
        <v>3278</v>
      </c>
      <c r="D1575" t="s">
        <v>82</v>
      </c>
      <c r="E1575" s="2" t="str">
        <f>HYPERLINK("capsilon://?command=openfolder&amp;siteaddress=FAM.docvelocity-na8.net&amp;folderid=FXC9600573-6890-5080-7698-BDFCBF1BB6E4","FX210911832")</f>
        <v>FX210911832</v>
      </c>
      <c r="F1575" t="s">
        <v>19</v>
      </c>
      <c r="G1575" t="s">
        <v>19</v>
      </c>
      <c r="H1575" t="s">
        <v>83</v>
      </c>
      <c r="I1575" t="s">
        <v>3335</v>
      </c>
      <c r="J1575">
        <v>320</v>
      </c>
      <c r="K1575" t="s">
        <v>85</v>
      </c>
      <c r="L1575" t="s">
        <v>86</v>
      </c>
      <c r="M1575" t="s">
        <v>87</v>
      </c>
      <c r="N1575">
        <v>1</v>
      </c>
      <c r="O1575" s="1">
        <v>44516.542048611111</v>
      </c>
      <c r="P1575" s="1">
        <v>44516.664282407408</v>
      </c>
      <c r="Q1575">
        <v>9816</v>
      </c>
      <c r="R1575">
        <v>745</v>
      </c>
      <c r="S1575" t="b">
        <v>0</v>
      </c>
      <c r="T1575" t="s">
        <v>88</v>
      </c>
      <c r="U1575" t="b">
        <v>0</v>
      </c>
      <c r="V1575" t="s">
        <v>94</v>
      </c>
      <c r="W1575" s="1">
        <v>44516.664282407408</v>
      </c>
      <c r="X1575">
        <v>627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320</v>
      </c>
      <c r="AE1575">
        <v>315</v>
      </c>
      <c r="AF1575">
        <v>0</v>
      </c>
      <c r="AG1575">
        <v>6</v>
      </c>
      <c r="AH1575" t="s">
        <v>88</v>
      </c>
      <c r="AI1575" t="s">
        <v>88</v>
      </c>
      <c r="AJ1575" t="s">
        <v>88</v>
      </c>
      <c r="AK1575" t="s">
        <v>88</v>
      </c>
      <c r="AL1575" t="s">
        <v>88</v>
      </c>
      <c r="AM1575" t="s">
        <v>88</v>
      </c>
      <c r="AN1575" t="s">
        <v>88</v>
      </c>
      <c r="AO1575" t="s">
        <v>88</v>
      </c>
      <c r="AP1575" t="s">
        <v>88</v>
      </c>
      <c r="AQ1575" t="s">
        <v>88</v>
      </c>
      <c r="AR1575" t="s">
        <v>88</v>
      </c>
      <c r="AS1575" t="s">
        <v>88</v>
      </c>
      <c r="AT1575" t="s">
        <v>88</v>
      </c>
      <c r="AU1575" t="s">
        <v>88</v>
      </c>
      <c r="AV1575" t="s">
        <v>88</v>
      </c>
      <c r="AW1575" t="s">
        <v>88</v>
      </c>
      <c r="AX1575" t="s">
        <v>88</v>
      </c>
      <c r="AY1575" t="s">
        <v>88</v>
      </c>
      <c r="AZ1575" t="s">
        <v>88</v>
      </c>
      <c r="BA1575" t="s">
        <v>88</v>
      </c>
      <c r="BB1575" t="s">
        <v>88</v>
      </c>
      <c r="BC1575" t="s">
        <v>88</v>
      </c>
      <c r="BD1575" t="s">
        <v>88</v>
      </c>
      <c r="BE1575" t="s">
        <v>88</v>
      </c>
    </row>
    <row r="1576" spans="1:57">
      <c r="A1576" t="s">
        <v>3336</v>
      </c>
      <c r="B1576" t="s">
        <v>80</v>
      </c>
      <c r="C1576" t="s">
        <v>3332</v>
      </c>
      <c r="D1576" t="s">
        <v>82</v>
      </c>
      <c r="E1576" s="2" t="str">
        <f>HYPERLINK("capsilon://?command=openfolder&amp;siteaddress=FAM.docvelocity-na8.net&amp;folderid=FXC438F695-383D-8D5D-AE67-1C32384BB31F","FX21117597")</f>
        <v>FX21117597</v>
      </c>
      <c r="F1576" t="s">
        <v>19</v>
      </c>
      <c r="G1576" t="s">
        <v>19</v>
      </c>
      <c r="H1576" t="s">
        <v>83</v>
      </c>
      <c r="I1576" t="s">
        <v>3337</v>
      </c>
      <c r="J1576">
        <v>28</v>
      </c>
      <c r="K1576" t="s">
        <v>85</v>
      </c>
      <c r="L1576" t="s">
        <v>86</v>
      </c>
      <c r="M1576" t="s">
        <v>87</v>
      </c>
      <c r="N1576">
        <v>2</v>
      </c>
      <c r="O1576" s="1">
        <v>44516.542488425926</v>
      </c>
      <c r="P1576" s="1">
        <v>44516.611446759256</v>
      </c>
      <c r="Q1576">
        <v>5703</v>
      </c>
      <c r="R1576">
        <v>255</v>
      </c>
      <c r="S1576" t="b">
        <v>0</v>
      </c>
      <c r="T1576" t="s">
        <v>88</v>
      </c>
      <c r="U1576" t="b">
        <v>0</v>
      </c>
      <c r="V1576" t="s">
        <v>131</v>
      </c>
      <c r="W1576" s="1">
        <v>44516.565925925926</v>
      </c>
      <c r="X1576">
        <v>158</v>
      </c>
      <c r="Y1576">
        <v>21</v>
      </c>
      <c r="Z1576">
        <v>0</v>
      </c>
      <c r="AA1576">
        <v>21</v>
      </c>
      <c r="AB1576">
        <v>0</v>
      </c>
      <c r="AC1576">
        <v>2</v>
      </c>
      <c r="AD1576">
        <v>7</v>
      </c>
      <c r="AE1576">
        <v>0</v>
      </c>
      <c r="AF1576">
        <v>0</v>
      </c>
      <c r="AG1576">
        <v>0</v>
      </c>
      <c r="AH1576" t="s">
        <v>118</v>
      </c>
      <c r="AI1576" s="1">
        <v>44516.611446759256</v>
      </c>
      <c r="AJ1576">
        <v>97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7</v>
      </c>
      <c r="AQ1576">
        <v>0</v>
      </c>
      <c r="AR1576">
        <v>0</v>
      </c>
      <c r="AS1576">
        <v>0</v>
      </c>
      <c r="AT1576" t="s">
        <v>88</v>
      </c>
      <c r="AU1576" t="s">
        <v>88</v>
      </c>
      <c r="AV1576" t="s">
        <v>88</v>
      </c>
      <c r="AW1576" t="s">
        <v>88</v>
      </c>
      <c r="AX1576" t="s">
        <v>88</v>
      </c>
      <c r="AY1576" t="s">
        <v>88</v>
      </c>
      <c r="AZ1576" t="s">
        <v>88</v>
      </c>
      <c r="BA1576" t="s">
        <v>88</v>
      </c>
      <c r="BB1576" t="s">
        <v>88</v>
      </c>
      <c r="BC1576" t="s">
        <v>88</v>
      </c>
      <c r="BD1576" t="s">
        <v>88</v>
      </c>
      <c r="BE1576" t="s">
        <v>88</v>
      </c>
    </row>
    <row r="1577" spans="1:57">
      <c r="A1577" t="s">
        <v>3338</v>
      </c>
      <c r="B1577" t="s">
        <v>80</v>
      </c>
      <c r="C1577" t="s">
        <v>3332</v>
      </c>
      <c r="D1577" t="s">
        <v>82</v>
      </c>
      <c r="E1577" s="2" t="str">
        <f>HYPERLINK("capsilon://?command=openfolder&amp;siteaddress=FAM.docvelocity-na8.net&amp;folderid=FXC438F695-383D-8D5D-AE67-1C32384BB31F","FX21117597")</f>
        <v>FX21117597</v>
      </c>
      <c r="F1577" t="s">
        <v>19</v>
      </c>
      <c r="G1577" t="s">
        <v>19</v>
      </c>
      <c r="H1577" t="s">
        <v>83</v>
      </c>
      <c r="I1577" t="s">
        <v>3339</v>
      </c>
      <c r="J1577">
        <v>28</v>
      </c>
      <c r="K1577" t="s">
        <v>85</v>
      </c>
      <c r="L1577" t="s">
        <v>86</v>
      </c>
      <c r="M1577" t="s">
        <v>87</v>
      </c>
      <c r="N1577">
        <v>2</v>
      </c>
      <c r="O1577" s="1">
        <v>44516.54277777778</v>
      </c>
      <c r="P1577" s="1">
        <v>44516.612303240741</v>
      </c>
      <c r="Q1577">
        <v>5841</v>
      </c>
      <c r="R1577">
        <v>166</v>
      </c>
      <c r="S1577" t="b">
        <v>0</v>
      </c>
      <c r="T1577" t="s">
        <v>88</v>
      </c>
      <c r="U1577" t="b">
        <v>0</v>
      </c>
      <c r="V1577" t="s">
        <v>117</v>
      </c>
      <c r="W1577" s="1">
        <v>44516.566805555558</v>
      </c>
      <c r="X1577">
        <v>93</v>
      </c>
      <c r="Y1577">
        <v>21</v>
      </c>
      <c r="Z1577">
        <v>0</v>
      </c>
      <c r="AA1577">
        <v>21</v>
      </c>
      <c r="AB1577">
        <v>0</v>
      </c>
      <c r="AC1577">
        <v>2</v>
      </c>
      <c r="AD1577">
        <v>7</v>
      </c>
      <c r="AE1577">
        <v>0</v>
      </c>
      <c r="AF1577">
        <v>0</v>
      </c>
      <c r="AG1577">
        <v>0</v>
      </c>
      <c r="AH1577" t="s">
        <v>118</v>
      </c>
      <c r="AI1577" s="1">
        <v>44516.612303240741</v>
      </c>
      <c r="AJ1577">
        <v>73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7</v>
      </c>
      <c r="AQ1577">
        <v>0</v>
      </c>
      <c r="AR1577">
        <v>0</v>
      </c>
      <c r="AS1577">
        <v>0</v>
      </c>
      <c r="AT1577" t="s">
        <v>88</v>
      </c>
      <c r="AU1577" t="s">
        <v>88</v>
      </c>
      <c r="AV1577" t="s">
        <v>88</v>
      </c>
      <c r="AW1577" t="s">
        <v>88</v>
      </c>
      <c r="AX1577" t="s">
        <v>88</v>
      </c>
      <c r="AY1577" t="s">
        <v>88</v>
      </c>
      <c r="AZ1577" t="s">
        <v>88</v>
      </c>
      <c r="BA1577" t="s">
        <v>88</v>
      </c>
      <c r="BB1577" t="s">
        <v>88</v>
      </c>
      <c r="BC1577" t="s">
        <v>88</v>
      </c>
      <c r="BD1577" t="s">
        <v>88</v>
      </c>
      <c r="BE1577" t="s">
        <v>88</v>
      </c>
    </row>
    <row r="1578" spans="1:57">
      <c r="A1578" t="s">
        <v>3340</v>
      </c>
      <c r="B1578" t="s">
        <v>80</v>
      </c>
      <c r="C1578" t="s">
        <v>3341</v>
      </c>
      <c r="D1578" t="s">
        <v>82</v>
      </c>
      <c r="E1578" s="2" t="str">
        <f>HYPERLINK("capsilon://?command=openfolder&amp;siteaddress=FAM.docvelocity-na8.net&amp;folderid=FXACCCFF1C-9146-CE44-BF92-C9B2CB58374F","FX21116668")</f>
        <v>FX21116668</v>
      </c>
      <c r="F1578" t="s">
        <v>19</v>
      </c>
      <c r="G1578" t="s">
        <v>19</v>
      </c>
      <c r="H1578" t="s">
        <v>83</v>
      </c>
      <c r="I1578" t="s">
        <v>3342</v>
      </c>
      <c r="J1578">
        <v>282</v>
      </c>
      <c r="K1578" t="s">
        <v>85</v>
      </c>
      <c r="L1578" t="s">
        <v>86</v>
      </c>
      <c r="M1578" t="s">
        <v>87</v>
      </c>
      <c r="N1578">
        <v>1</v>
      </c>
      <c r="O1578" s="1">
        <v>44516.543437499997</v>
      </c>
      <c r="P1578" s="1">
        <v>44516.679456018515</v>
      </c>
      <c r="Q1578">
        <v>11031</v>
      </c>
      <c r="R1578">
        <v>721</v>
      </c>
      <c r="S1578" t="b">
        <v>0</v>
      </c>
      <c r="T1578" t="s">
        <v>88</v>
      </c>
      <c r="U1578" t="b">
        <v>0</v>
      </c>
      <c r="V1578" t="s">
        <v>94</v>
      </c>
      <c r="W1578" s="1">
        <v>44516.679456018515</v>
      </c>
      <c r="X1578">
        <v>513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282</v>
      </c>
      <c r="AE1578">
        <v>256</v>
      </c>
      <c r="AF1578">
        <v>0</v>
      </c>
      <c r="AG1578">
        <v>7</v>
      </c>
      <c r="AH1578" t="s">
        <v>88</v>
      </c>
      <c r="AI1578" t="s">
        <v>88</v>
      </c>
      <c r="AJ1578" t="s">
        <v>88</v>
      </c>
      <c r="AK1578" t="s">
        <v>88</v>
      </c>
      <c r="AL1578" t="s">
        <v>88</v>
      </c>
      <c r="AM1578" t="s">
        <v>88</v>
      </c>
      <c r="AN1578" t="s">
        <v>88</v>
      </c>
      <c r="AO1578" t="s">
        <v>88</v>
      </c>
      <c r="AP1578" t="s">
        <v>88</v>
      </c>
      <c r="AQ1578" t="s">
        <v>88</v>
      </c>
      <c r="AR1578" t="s">
        <v>88</v>
      </c>
      <c r="AS1578" t="s">
        <v>88</v>
      </c>
      <c r="AT1578" t="s">
        <v>88</v>
      </c>
      <c r="AU1578" t="s">
        <v>88</v>
      </c>
      <c r="AV1578" t="s">
        <v>88</v>
      </c>
      <c r="AW1578" t="s">
        <v>88</v>
      </c>
      <c r="AX1578" t="s">
        <v>88</v>
      </c>
      <c r="AY1578" t="s">
        <v>88</v>
      </c>
      <c r="AZ1578" t="s">
        <v>88</v>
      </c>
      <c r="BA1578" t="s">
        <v>88</v>
      </c>
      <c r="BB1578" t="s">
        <v>88</v>
      </c>
      <c r="BC1578" t="s">
        <v>88</v>
      </c>
      <c r="BD1578" t="s">
        <v>88</v>
      </c>
      <c r="BE1578" t="s">
        <v>88</v>
      </c>
    </row>
    <row r="1579" spans="1:57">
      <c r="A1579" t="s">
        <v>3343</v>
      </c>
      <c r="B1579" t="s">
        <v>80</v>
      </c>
      <c r="C1579" t="s">
        <v>3141</v>
      </c>
      <c r="D1579" t="s">
        <v>82</v>
      </c>
      <c r="E1579" s="2" t="str">
        <f>HYPERLINK("capsilon://?command=openfolder&amp;siteaddress=FAM.docvelocity-na8.net&amp;folderid=FXCBBAE053-73A5-B958-0301-7C63D2DFE6E1","FX21115319")</f>
        <v>FX21115319</v>
      </c>
      <c r="F1579" t="s">
        <v>19</v>
      </c>
      <c r="G1579" t="s">
        <v>19</v>
      </c>
      <c r="H1579" t="s">
        <v>83</v>
      </c>
      <c r="I1579" t="s">
        <v>3344</v>
      </c>
      <c r="J1579">
        <v>264</v>
      </c>
      <c r="K1579" t="s">
        <v>85</v>
      </c>
      <c r="L1579" t="s">
        <v>86</v>
      </c>
      <c r="M1579" t="s">
        <v>87</v>
      </c>
      <c r="N1579">
        <v>2</v>
      </c>
      <c r="O1579" s="1">
        <v>44516.544594907406</v>
      </c>
      <c r="P1579" s="1">
        <v>44516.6169212963</v>
      </c>
      <c r="Q1579">
        <v>4916</v>
      </c>
      <c r="R1579">
        <v>1333</v>
      </c>
      <c r="S1579" t="b">
        <v>0</v>
      </c>
      <c r="T1579" t="s">
        <v>88</v>
      </c>
      <c r="U1579" t="b">
        <v>0</v>
      </c>
      <c r="V1579" t="s">
        <v>131</v>
      </c>
      <c r="W1579" s="1">
        <v>44516.577557870369</v>
      </c>
      <c r="X1579">
        <v>935</v>
      </c>
      <c r="Y1579">
        <v>208</v>
      </c>
      <c r="Z1579">
        <v>0</v>
      </c>
      <c r="AA1579">
        <v>208</v>
      </c>
      <c r="AB1579">
        <v>0</v>
      </c>
      <c r="AC1579">
        <v>155</v>
      </c>
      <c r="AD1579">
        <v>56</v>
      </c>
      <c r="AE1579">
        <v>0</v>
      </c>
      <c r="AF1579">
        <v>0</v>
      </c>
      <c r="AG1579">
        <v>0</v>
      </c>
      <c r="AH1579" t="s">
        <v>118</v>
      </c>
      <c r="AI1579" s="1">
        <v>44516.6169212963</v>
      </c>
      <c r="AJ1579">
        <v>398</v>
      </c>
      <c r="AK1579">
        <v>1</v>
      </c>
      <c r="AL1579">
        <v>0</v>
      </c>
      <c r="AM1579">
        <v>1</v>
      </c>
      <c r="AN1579">
        <v>0</v>
      </c>
      <c r="AO1579">
        <v>1</v>
      </c>
      <c r="AP1579">
        <v>55</v>
      </c>
      <c r="AQ1579">
        <v>0</v>
      </c>
      <c r="AR1579">
        <v>0</v>
      </c>
      <c r="AS1579">
        <v>0</v>
      </c>
      <c r="AT1579" t="s">
        <v>88</v>
      </c>
      <c r="AU1579" t="s">
        <v>88</v>
      </c>
      <c r="AV1579" t="s">
        <v>88</v>
      </c>
      <c r="AW1579" t="s">
        <v>88</v>
      </c>
      <c r="AX1579" t="s">
        <v>88</v>
      </c>
      <c r="AY1579" t="s">
        <v>88</v>
      </c>
      <c r="AZ1579" t="s">
        <v>88</v>
      </c>
      <c r="BA1579" t="s">
        <v>88</v>
      </c>
      <c r="BB1579" t="s">
        <v>88</v>
      </c>
      <c r="BC1579" t="s">
        <v>88</v>
      </c>
      <c r="BD1579" t="s">
        <v>88</v>
      </c>
      <c r="BE1579" t="s">
        <v>88</v>
      </c>
    </row>
    <row r="1580" spans="1:57">
      <c r="A1580" t="s">
        <v>3345</v>
      </c>
      <c r="B1580" t="s">
        <v>80</v>
      </c>
      <c r="C1580" t="s">
        <v>3346</v>
      </c>
      <c r="D1580" t="s">
        <v>82</v>
      </c>
      <c r="E1580" s="2" t="str">
        <f>HYPERLINK("capsilon://?command=openfolder&amp;siteaddress=FAM.docvelocity-na8.net&amp;folderid=FXACCF412B-03DE-7035-D242-423F65558FDD","FX21117674")</f>
        <v>FX21117674</v>
      </c>
      <c r="F1580" t="s">
        <v>19</v>
      </c>
      <c r="G1580" t="s">
        <v>19</v>
      </c>
      <c r="H1580" t="s">
        <v>83</v>
      </c>
      <c r="I1580" t="s">
        <v>3347</v>
      </c>
      <c r="J1580">
        <v>241</v>
      </c>
      <c r="K1580" t="s">
        <v>85</v>
      </c>
      <c r="L1580" t="s">
        <v>86</v>
      </c>
      <c r="M1580" t="s">
        <v>87</v>
      </c>
      <c r="N1580">
        <v>1</v>
      </c>
      <c r="O1580" s="1">
        <v>44516.550196759257</v>
      </c>
      <c r="P1580" s="1">
        <v>44516.672280092593</v>
      </c>
      <c r="Q1580">
        <v>9745</v>
      </c>
      <c r="R1580">
        <v>803</v>
      </c>
      <c r="S1580" t="b">
        <v>0</v>
      </c>
      <c r="T1580" t="s">
        <v>88</v>
      </c>
      <c r="U1580" t="b">
        <v>0</v>
      </c>
      <c r="V1580" t="s">
        <v>94</v>
      </c>
      <c r="W1580" s="1">
        <v>44516.672280092593</v>
      </c>
      <c r="X1580">
        <v>690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241</v>
      </c>
      <c r="AE1580">
        <v>217</v>
      </c>
      <c r="AF1580">
        <v>0</v>
      </c>
      <c r="AG1580">
        <v>8</v>
      </c>
      <c r="AH1580" t="s">
        <v>88</v>
      </c>
      <c r="AI1580" t="s">
        <v>88</v>
      </c>
      <c r="AJ1580" t="s">
        <v>88</v>
      </c>
      <c r="AK1580" t="s">
        <v>88</v>
      </c>
      <c r="AL1580" t="s">
        <v>88</v>
      </c>
      <c r="AM1580" t="s">
        <v>88</v>
      </c>
      <c r="AN1580" t="s">
        <v>88</v>
      </c>
      <c r="AO1580" t="s">
        <v>88</v>
      </c>
      <c r="AP1580" t="s">
        <v>88</v>
      </c>
      <c r="AQ1580" t="s">
        <v>88</v>
      </c>
      <c r="AR1580" t="s">
        <v>88</v>
      </c>
      <c r="AS1580" t="s">
        <v>88</v>
      </c>
      <c r="AT1580" t="s">
        <v>88</v>
      </c>
      <c r="AU1580" t="s">
        <v>88</v>
      </c>
      <c r="AV1580" t="s">
        <v>88</v>
      </c>
      <c r="AW1580" t="s">
        <v>88</v>
      </c>
      <c r="AX1580" t="s">
        <v>88</v>
      </c>
      <c r="AY1580" t="s">
        <v>88</v>
      </c>
      <c r="AZ1580" t="s">
        <v>88</v>
      </c>
      <c r="BA1580" t="s">
        <v>88</v>
      </c>
      <c r="BB1580" t="s">
        <v>88</v>
      </c>
      <c r="BC1580" t="s">
        <v>88</v>
      </c>
      <c r="BD1580" t="s">
        <v>88</v>
      </c>
      <c r="BE1580" t="s">
        <v>88</v>
      </c>
    </row>
    <row r="1581" spans="1:57">
      <c r="A1581" t="s">
        <v>3348</v>
      </c>
      <c r="B1581" t="s">
        <v>80</v>
      </c>
      <c r="C1581" t="s">
        <v>2299</v>
      </c>
      <c r="D1581" t="s">
        <v>82</v>
      </c>
      <c r="E1581" s="2" t="str">
        <f>HYPERLINK("capsilon://?command=openfolder&amp;siteaddress=FAM.docvelocity-na8.net&amp;folderid=FX9B1B9D33-E227-45A9-1F93-50F5AA88E31B","FX21115110")</f>
        <v>FX21115110</v>
      </c>
      <c r="F1581" t="s">
        <v>19</v>
      </c>
      <c r="G1581" t="s">
        <v>19</v>
      </c>
      <c r="H1581" t="s">
        <v>83</v>
      </c>
      <c r="I1581" t="s">
        <v>3349</v>
      </c>
      <c r="J1581">
        <v>28</v>
      </c>
      <c r="K1581" t="s">
        <v>85</v>
      </c>
      <c r="L1581" t="s">
        <v>86</v>
      </c>
      <c r="M1581" t="s">
        <v>87</v>
      </c>
      <c r="N1581">
        <v>2</v>
      </c>
      <c r="O1581" s="1">
        <v>44516.565300925926</v>
      </c>
      <c r="P1581" s="1">
        <v>44516.618298611109</v>
      </c>
      <c r="Q1581">
        <v>4341</v>
      </c>
      <c r="R1581">
        <v>238</v>
      </c>
      <c r="S1581" t="b">
        <v>0</v>
      </c>
      <c r="T1581" t="s">
        <v>88</v>
      </c>
      <c r="U1581" t="b">
        <v>0</v>
      </c>
      <c r="V1581" t="s">
        <v>117</v>
      </c>
      <c r="W1581" s="1">
        <v>44516.568379629629</v>
      </c>
      <c r="X1581">
        <v>120</v>
      </c>
      <c r="Y1581">
        <v>21</v>
      </c>
      <c r="Z1581">
        <v>0</v>
      </c>
      <c r="AA1581">
        <v>21</v>
      </c>
      <c r="AB1581">
        <v>0</v>
      </c>
      <c r="AC1581">
        <v>5</v>
      </c>
      <c r="AD1581">
        <v>7</v>
      </c>
      <c r="AE1581">
        <v>0</v>
      </c>
      <c r="AF1581">
        <v>0</v>
      </c>
      <c r="AG1581">
        <v>0</v>
      </c>
      <c r="AH1581" t="s">
        <v>118</v>
      </c>
      <c r="AI1581" s="1">
        <v>44516.618298611109</v>
      </c>
      <c r="AJ1581">
        <v>118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7</v>
      </c>
      <c r="AQ1581">
        <v>0</v>
      </c>
      <c r="AR1581">
        <v>0</v>
      </c>
      <c r="AS1581">
        <v>0</v>
      </c>
      <c r="AT1581" t="s">
        <v>88</v>
      </c>
      <c r="AU1581" t="s">
        <v>88</v>
      </c>
      <c r="AV1581" t="s">
        <v>88</v>
      </c>
      <c r="AW1581" t="s">
        <v>88</v>
      </c>
      <c r="AX1581" t="s">
        <v>88</v>
      </c>
      <c r="AY1581" t="s">
        <v>88</v>
      </c>
      <c r="AZ1581" t="s">
        <v>88</v>
      </c>
      <c r="BA1581" t="s">
        <v>88</v>
      </c>
      <c r="BB1581" t="s">
        <v>88</v>
      </c>
      <c r="BC1581" t="s">
        <v>88</v>
      </c>
      <c r="BD1581" t="s">
        <v>88</v>
      </c>
      <c r="BE1581" t="s">
        <v>88</v>
      </c>
    </row>
    <row r="1582" spans="1:57">
      <c r="A1582" t="s">
        <v>3350</v>
      </c>
      <c r="B1582" t="s">
        <v>80</v>
      </c>
      <c r="C1582" t="s">
        <v>3351</v>
      </c>
      <c r="D1582" t="s">
        <v>82</v>
      </c>
      <c r="E1582" s="2" t="str">
        <f>HYPERLINK("capsilon://?command=openfolder&amp;siteaddress=FAM.docvelocity-na8.net&amp;folderid=FX5EEC1F35-D9B7-7838-DC9D-AF9A7DDC6FC9","FX21117856")</f>
        <v>FX21117856</v>
      </c>
      <c r="F1582" t="s">
        <v>19</v>
      </c>
      <c r="G1582" t="s">
        <v>19</v>
      </c>
      <c r="H1582" t="s">
        <v>83</v>
      </c>
      <c r="I1582" t="s">
        <v>3352</v>
      </c>
      <c r="J1582">
        <v>64</v>
      </c>
      <c r="K1582" t="s">
        <v>85</v>
      </c>
      <c r="L1582" t="s">
        <v>86</v>
      </c>
      <c r="M1582" t="s">
        <v>87</v>
      </c>
      <c r="N1582">
        <v>2</v>
      </c>
      <c r="O1582" s="1">
        <v>44516.567523148151</v>
      </c>
      <c r="P1582" s="1">
        <v>44516.620439814818</v>
      </c>
      <c r="Q1582">
        <v>4268</v>
      </c>
      <c r="R1582">
        <v>304</v>
      </c>
      <c r="S1582" t="b">
        <v>0</v>
      </c>
      <c r="T1582" t="s">
        <v>88</v>
      </c>
      <c r="U1582" t="b">
        <v>0</v>
      </c>
      <c r="V1582" t="s">
        <v>117</v>
      </c>
      <c r="W1582" s="1">
        <v>44516.569780092592</v>
      </c>
      <c r="X1582">
        <v>120</v>
      </c>
      <c r="Y1582">
        <v>59</v>
      </c>
      <c r="Z1582">
        <v>0</v>
      </c>
      <c r="AA1582">
        <v>59</v>
      </c>
      <c r="AB1582">
        <v>0</v>
      </c>
      <c r="AC1582">
        <v>3</v>
      </c>
      <c r="AD1582">
        <v>5</v>
      </c>
      <c r="AE1582">
        <v>0</v>
      </c>
      <c r="AF1582">
        <v>0</v>
      </c>
      <c r="AG1582">
        <v>0</v>
      </c>
      <c r="AH1582" t="s">
        <v>118</v>
      </c>
      <c r="AI1582" s="1">
        <v>44516.620439814818</v>
      </c>
      <c r="AJ1582">
        <v>184</v>
      </c>
      <c r="AK1582">
        <v>2</v>
      </c>
      <c r="AL1582">
        <v>0</v>
      </c>
      <c r="AM1582">
        <v>2</v>
      </c>
      <c r="AN1582">
        <v>0</v>
      </c>
      <c r="AO1582">
        <v>2</v>
      </c>
      <c r="AP1582">
        <v>3</v>
      </c>
      <c r="AQ1582">
        <v>0</v>
      </c>
      <c r="AR1582">
        <v>0</v>
      </c>
      <c r="AS1582">
        <v>0</v>
      </c>
      <c r="AT1582" t="s">
        <v>88</v>
      </c>
      <c r="AU1582" t="s">
        <v>88</v>
      </c>
      <c r="AV1582" t="s">
        <v>88</v>
      </c>
      <c r="AW1582" t="s">
        <v>88</v>
      </c>
      <c r="AX1582" t="s">
        <v>88</v>
      </c>
      <c r="AY1582" t="s">
        <v>88</v>
      </c>
      <c r="AZ1582" t="s">
        <v>88</v>
      </c>
      <c r="BA1582" t="s">
        <v>88</v>
      </c>
      <c r="BB1582" t="s">
        <v>88</v>
      </c>
      <c r="BC1582" t="s">
        <v>88</v>
      </c>
      <c r="BD1582" t="s">
        <v>88</v>
      </c>
      <c r="BE1582" t="s">
        <v>88</v>
      </c>
    </row>
    <row r="1583" spans="1:57">
      <c r="A1583" t="s">
        <v>3353</v>
      </c>
      <c r="B1583" t="s">
        <v>80</v>
      </c>
      <c r="C1583" t="s">
        <v>3351</v>
      </c>
      <c r="D1583" t="s">
        <v>82</v>
      </c>
      <c r="E1583" s="2" t="str">
        <f>HYPERLINK("capsilon://?command=openfolder&amp;siteaddress=FAM.docvelocity-na8.net&amp;folderid=FX5EEC1F35-D9B7-7838-DC9D-AF9A7DDC6FC9","FX21117856")</f>
        <v>FX21117856</v>
      </c>
      <c r="F1583" t="s">
        <v>19</v>
      </c>
      <c r="G1583" t="s">
        <v>19</v>
      </c>
      <c r="H1583" t="s">
        <v>83</v>
      </c>
      <c r="I1583" t="s">
        <v>3354</v>
      </c>
      <c r="J1583">
        <v>64</v>
      </c>
      <c r="K1583" t="s">
        <v>85</v>
      </c>
      <c r="L1583" t="s">
        <v>86</v>
      </c>
      <c r="M1583" t="s">
        <v>87</v>
      </c>
      <c r="N1583">
        <v>2</v>
      </c>
      <c r="O1583" s="1">
        <v>44516.56759259259</v>
      </c>
      <c r="P1583" s="1">
        <v>44516.622118055559</v>
      </c>
      <c r="Q1583">
        <v>4297</v>
      </c>
      <c r="R1583">
        <v>414</v>
      </c>
      <c r="S1583" t="b">
        <v>0</v>
      </c>
      <c r="T1583" t="s">
        <v>88</v>
      </c>
      <c r="U1583" t="b">
        <v>0</v>
      </c>
      <c r="V1583" t="s">
        <v>186</v>
      </c>
      <c r="W1583" s="1">
        <v>44516.572384259256</v>
      </c>
      <c r="X1583">
        <v>270</v>
      </c>
      <c r="Y1583">
        <v>59</v>
      </c>
      <c r="Z1583">
        <v>0</v>
      </c>
      <c r="AA1583">
        <v>59</v>
      </c>
      <c r="AB1583">
        <v>0</v>
      </c>
      <c r="AC1583">
        <v>4</v>
      </c>
      <c r="AD1583">
        <v>5</v>
      </c>
      <c r="AE1583">
        <v>0</v>
      </c>
      <c r="AF1583">
        <v>0</v>
      </c>
      <c r="AG1583">
        <v>0</v>
      </c>
      <c r="AH1583" t="s">
        <v>118</v>
      </c>
      <c r="AI1583" s="1">
        <v>44516.622118055559</v>
      </c>
      <c r="AJ1583">
        <v>144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5</v>
      </c>
      <c r="AQ1583">
        <v>0</v>
      </c>
      <c r="AR1583">
        <v>0</v>
      </c>
      <c r="AS1583">
        <v>0</v>
      </c>
      <c r="AT1583" t="s">
        <v>88</v>
      </c>
      <c r="AU1583" t="s">
        <v>88</v>
      </c>
      <c r="AV1583" t="s">
        <v>88</v>
      </c>
      <c r="AW1583" t="s">
        <v>88</v>
      </c>
      <c r="AX1583" t="s">
        <v>88</v>
      </c>
      <c r="AY1583" t="s">
        <v>88</v>
      </c>
      <c r="AZ1583" t="s">
        <v>88</v>
      </c>
      <c r="BA1583" t="s">
        <v>88</v>
      </c>
      <c r="BB1583" t="s">
        <v>88</v>
      </c>
      <c r="BC1583" t="s">
        <v>88</v>
      </c>
      <c r="BD1583" t="s">
        <v>88</v>
      </c>
      <c r="BE1583" t="s">
        <v>88</v>
      </c>
    </row>
    <row r="1584" spans="1:57">
      <c r="A1584" t="s">
        <v>3355</v>
      </c>
      <c r="B1584" t="s">
        <v>80</v>
      </c>
      <c r="C1584" t="s">
        <v>3351</v>
      </c>
      <c r="D1584" t="s">
        <v>82</v>
      </c>
      <c r="E1584" s="2" t="str">
        <f>HYPERLINK("capsilon://?command=openfolder&amp;siteaddress=FAM.docvelocity-na8.net&amp;folderid=FX5EEC1F35-D9B7-7838-DC9D-AF9A7DDC6FC9","FX21117856")</f>
        <v>FX21117856</v>
      </c>
      <c r="F1584" t="s">
        <v>19</v>
      </c>
      <c r="G1584" t="s">
        <v>19</v>
      </c>
      <c r="H1584" t="s">
        <v>83</v>
      </c>
      <c r="I1584" t="s">
        <v>3356</v>
      </c>
      <c r="J1584">
        <v>28</v>
      </c>
      <c r="K1584" t="s">
        <v>85</v>
      </c>
      <c r="L1584" t="s">
        <v>86</v>
      </c>
      <c r="M1584" t="s">
        <v>87</v>
      </c>
      <c r="N1584">
        <v>2</v>
      </c>
      <c r="O1584" s="1">
        <v>44516.567789351851</v>
      </c>
      <c r="P1584" s="1">
        <v>44516.623194444444</v>
      </c>
      <c r="Q1584">
        <v>4615</v>
      </c>
      <c r="R1584">
        <v>172</v>
      </c>
      <c r="S1584" t="b">
        <v>0</v>
      </c>
      <c r="T1584" t="s">
        <v>88</v>
      </c>
      <c r="U1584" t="b">
        <v>0</v>
      </c>
      <c r="V1584" t="s">
        <v>117</v>
      </c>
      <c r="W1584" s="1">
        <v>44516.570717592593</v>
      </c>
      <c r="X1584">
        <v>80</v>
      </c>
      <c r="Y1584">
        <v>21</v>
      </c>
      <c r="Z1584">
        <v>0</v>
      </c>
      <c r="AA1584">
        <v>21</v>
      </c>
      <c r="AB1584">
        <v>0</v>
      </c>
      <c r="AC1584">
        <v>0</v>
      </c>
      <c r="AD1584">
        <v>7</v>
      </c>
      <c r="AE1584">
        <v>0</v>
      </c>
      <c r="AF1584">
        <v>0</v>
      </c>
      <c r="AG1584">
        <v>0</v>
      </c>
      <c r="AH1584" t="s">
        <v>118</v>
      </c>
      <c r="AI1584" s="1">
        <v>44516.623194444444</v>
      </c>
      <c r="AJ1584">
        <v>92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7</v>
      </c>
      <c r="AQ1584">
        <v>0</v>
      </c>
      <c r="AR1584">
        <v>0</v>
      </c>
      <c r="AS1584">
        <v>0</v>
      </c>
      <c r="AT1584" t="s">
        <v>88</v>
      </c>
      <c r="AU1584" t="s">
        <v>88</v>
      </c>
      <c r="AV1584" t="s">
        <v>88</v>
      </c>
      <c r="AW1584" t="s">
        <v>88</v>
      </c>
      <c r="AX1584" t="s">
        <v>88</v>
      </c>
      <c r="AY1584" t="s">
        <v>88</v>
      </c>
      <c r="AZ1584" t="s">
        <v>88</v>
      </c>
      <c r="BA1584" t="s">
        <v>88</v>
      </c>
      <c r="BB1584" t="s">
        <v>88</v>
      </c>
      <c r="BC1584" t="s">
        <v>88</v>
      </c>
      <c r="BD1584" t="s">
        <v>88</v>
      </c>
      <c r="BE1584" t="s">
        <v>88</v>
      </c>
    </row>
    <row r="1585" spans="1:57">
      <c r="A1585" t="s">
        <v>3357</v>
      </c>
      <c r="B1585" t="s">
        <v>80</v>
      </c>
      <c r="C1585" t="s">
        <v>3351</v>
      </c>
      <c r="D1585" t="s">
        <v>82</v>
      </c>
      <c r="E1585" s="2" t="str">
        <f>HYPERLINK("capsilon://?command=openfolder&amp;siteaddress=FAM.docvelocity-na8.net&amp;folderid=FX5EEC1F35-D9B7-7838-DC9D-AF9A7DDC6FC9","FX21117856")</f>
        <v>FX21117856</v>
      </c>
      <c r="F1585" t="s">
        <v>19</v>
      </c>
      <c r="G1585" t="s">
        <v>19</v>
      </c>
      <c r="H1585" t="s">
        <v>83</v>
      </c>
      <c r="I1585" t="s">
        <v>3358</v>
      </c>
      <c r="J1585">
        <v>74</v>
      </c>
      <c r="K1585" t="s">
        <v>85</v>
      </c>
      <c r="L1585" t="s">
        <v>86</v>
      </c>
      <c r="M1585" t="s">
        <v>87</v>
      </c>
      <c r="N1585">
        <v>2</v>
      </c>
      <c r="O1585" s="1">
        <v>44516.568043981482</v>
      </c>
      <c r="P1585" s="1">
        <v>44516.625532407408</v>
      </c>
      <c r="Q1585">
        <v>4665</v>
      </c>
      <c r="R1585">
        <v>302</v>
      </c>
      <c r="S1585" t="b">
        <v>0</v>
      </c>
      <c r="T1585" t="s">
        <v>88</v>
      </c>
      <c r="U1585" t="b">
        <v>0</v>
      </c>
      <c r="V1585" t="s">
        <v>117</v>
      </c>
      <c r="W1585" s="1">
        <v>44516.571898148148</v>
      </c>
      <c r="X1585">
        <v>101</v>
      </c>
      <c r="Y1585">
        <v>69</v>
      </c>
      <c r="Z1585">
        <v>0</v>
      </c>
      <c r="AA1585">
        <v>69</v>
      </c>
      <c r="AB1585">
        <v>0</v>
      </c>
      <c r="AC1585">
        <v>2</v>
      </c>
      <c r="AD1585">
        <v>5</v>
      </c>
      <c r="AE1585">
        <v>0</v>
      </c>
      <c r="AF1585">
        <v>0</v>
      </c>
      <c r="AG1585">
        <v>0</v>
      </c>
      <c r="AH1585" t="s">
        <v>118</v>
      </c>
      <c r="AI1585" s="1">
        <v>44516.625532407408</v>
      </c>
      <c r="AJ1585">
        <v>201</v>
      </c>
      <c r="AK1585">
        <v>1</v>
      </c>
      <c r="AL1585">
        <v>0</v>
      </c>
      <c r="AM1585">
        <v>1</v>
      </c>
      <c r="AN1585">
        <v>0</v>
      </c>
      <c r="AO1585">
        <v>1</v>
      </c>
      <c r="AP1585">
        <v>4</v>
      </c>
      <c r="AQ1585">
        <v>0</v>
      </c>
      <c r="AR1585">
        <v>0</v>
      </c>
      <c r="AS1585">
        <v>0</v>
      </c>
      <c r="AT1585" t="s">
        <v>88</v>
      </c>
      <c r="AU1585" t="s">
        <v>88</v>
      </c>
      <c r="AV1585" t="s">
        <v>88</v>
      </c>
      <c r="AW1585" t="s">
        <v>88</v>
      </c>
      <c r="AX1585" t="s">
        <v>88</v>
      </c>
      <c r="AY1585" t="s">
        <v>88</v>
      </c>
      <c r="AZ1585" t="s">
        <v>88</v>
      </c>
      <c r="BA1585" t="s">
        <v>88</v>
      </c>
      <c r="BB1585" t="s">
        <v>88</v>
      </c>
      <c r="BC1585" t="s">
        <v>88</v>
      </c>
      <c r="BD1585" t="s">
        <v>88</v>
      </c>
      <c r="BE1585" t="s">
        <v>88</v>
      </c>
    </row>
    <row r="1586" spans="1:57">
      <c r="A1586" t="s">
        <v>3359</v>
      </c>
      <c r="B1586" t="s">
        <v>80</v>
      </c>
      <c r="C1586" t="s">
        <v>3351</v>
      </c>
      <c r="D1586" t="s">
        <v>82</v>
      </c>
      <c r="E1586" s="2" t="str">
        <f>HYPERLINK("capsilon://?command=openfolder&amp;siteaddress=FAM.docvelocity-na8.net&amp;folderid=FX5EEC1F35-D9B7-7838-DC9D-AF9A7DDC6FC9","FX21117856")</f>
        <v>FX21117856</v>
      </c>
      <c r="F1586" t="s">
        <v>19</v>
      </c>
      <c r="G1586" t="s">
        <v>19</v>
      </c>
      <c r="H1586" t="s">
        <v>83</v>
      </c>
      <c r="I1586" t="s">
        <v>3360</v>
      </c>
      <c r="J1586">
        <v>74</v>
      </c>
      <c r="K1586" t="s">
        <v>85</v>
      </c>
      <c r="L1586" t="s">
        <v>86</v>
      </c>
      <c r="M1586" t="s">
        <v>87</v>
      </c>
      <c r="N1586">
        <v>2</v>
      </c>
      <c r="O1586" s="1">
        <v>44516.568240740744</v>
      </c>
      <c r="P1586" s="1">
        <v>44516.627951388888</v>
      </c>
      <c r="Q1586">
        <v>4871</v>
      </c>
      <c r="R1586">
        <v>288</v>
      </c>
      <c r="S1586" t="b">
        <v>0</v>
      </c>
      <c r="T1586" t="s">
        <v>88</v>
      </c>
      <c r="U1586" t="b">
        <v>0</v>
      </c>
      <c r="V1586" t="s">
        <v>117</v>
      </c>
      <c r="W1586" s="1">
        <v>44516.572835648149</v>
      </c>
      <c r="X1586">
        <v>80</v>
      </c>
      <c r="Y1586">
        <v>69</v>
      </c>
      <c r="Z1586">
        <v>0</v>
      </c>
      <c r="AA1586">
        <v>69</v>
      </c>
      <c r="AB1586">
        <v>0</v>
      </c>
      <c r="AC1586">
        <v>2</v>
      </c>
      <c r="AD1586">
        <v>5</v>
      </c>
      <c r="AE1586">
        <v>0</v>
      </c>
      <c r="AF1586">
        <v>0</v>
      </c>
      <c r="AG1586">
        <v>0</v>
      </c>
      <c r="AH1586" t="s">
        <v>118</v>
      </c>
      <c r="AI1586" s="1">
        <v>44516.627951388888</v>
      </c>
      <c r="AJ1586">
        <v>208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5</v>
      </c>
      <c r="AQ1586">
        <v>0</v>
      </c>
      <c r="AR1586">
        <v>0</v>
      </c>
      <c r="AS1586">
        <v>0</v>
      </c>
      <c r="AT1586" t="s">
        <v>88</v>
      </c>
      <c r="AU1586" t="s">
        <v>88</v>
      </c>
      <c r="AV1586" t="s">
        <v>88</v>
      </c>
      <c r="AW1586" t="s">
        <v>88</v>
      </c>
      <c r="AX1586" t="s">
        <v>88</v>
      </c>
      <c r="AY1586" t="s">
        <v>88</v>
      </c>
      <c r="AZ1586" t="s">
        <v>88</v>
      </c>
      <c r="BA1586" t="s">
        <v>88</v>
      </c>
      <c r="BB1586" t="s">
        <v>88</v>
      </c>
      <c r="BC1586" t="s">
        <v>88</v>
      </c>
      <c r="BD1586" t="s">
        <v>88</v>
      </c>
      <c r="BE1586" t="s">
        <v>88</v>
      </c>
    </row>
    <row r="1587" spans="1:57">
      <c r="A1587" t="s">
        <v>3361</v>
      </c>
      <c r="B1587" t="s">
        <v>80</v>
      </c>
      <c r="C1587" t="s">
        <v>3351</v>
      </c>
      <c r="D1587" t="s">
        <v>82</v>
      </c>
      <c r="E1587" s="2" t="str">
        <f>HYPERLINK("capsilon://?command=openfolder&amp;siteaddress=FAM.docvelocity-na8.net&amp;folderid=FX5EEC1F35-D9B7-7838-DC9D-AF9A7DDC6FC9","FX21117856")</f>
        <v>FX21117856</v>
      </c>
      <c r="F1587" t="s">
        <v>19</v>
      </c>
      <c r="G1587" t="s">
        <v>19</v>
      </c>
      <c r="H1587" t="s">
        <v>83</v>
      </c>
      <c r="I1587" t="s">
        <v>3362</v>
      </c>
      <c r="J1587">
        <v>28</v>
      </c>
      <c r="K1587" t="s">
        <v>85</v>
      </c>
      <c r="L1587" t="s">
        <v>86</v>
      </c>
      <c r="M1587" t="s">
        <v>87</v>
      </c>
      <c r="N1587">
        <v>2</v>
      </c>
      <c r="O1587" s="1">
        <v>44516.568356481483</v>
      </c>
      <c r="P1587" s="1">
        <v>44516.632534722223</v>
      </c>
      <c r="Q1587">
        <v>4926</v>
      </c>
      <c r="R1587">
        <v>619</v>
      </c>
      <c r="S1587" t="b">
        <v>0</v>
      </c>
      <c r="T1587" t="s">
        <v>88</v>
      </c>
      <c r="U1587" t="b">
        <v>0</v>
      </c>
      <c r="V1587" t="s">
        <v>123</v>
      </c>
      <c r="W1587" s="1">
        <v>44516.574965277781</v>
      </c>
      <c r="X1587">
        <v>224</v>
      </c>
      <c r="Y1587">
        <v>21</v>
      </c>
      <c r="Z1587">
        <v>0</v>
      </c>
      <c r="AA1587">
        <v>21</v>
      </c>
      <c r="AB1587">
        <v>0</v>
      </c>
      <c r="AC1587">
        <v>5</v>
      </c>
      <c r="AD1587">
        <v>7</v>
      </c>
      <c r="AE1587">
        <v>0</v>
      </c>
      <c r="AF1587">
        <v>0</v>
      </c>
      <c r="AG1587">
        <v>0</v>
      </c>
      <c r="AH1587" t="s">
        <v>118</v>
      </c>
      <c r="AI1587" s="1">
        <v>44516.632534722223</v>
      </c>
      <c r="AJ1587">
        <v>395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7</v>
      </c>
      <c r="AQ1587">
        <v>0</v>
      </c>
      <c r="AR1587">
        <v>0</v>
      </c>
      <c r="AS1587">
        <v>0</v>
      </c>
      <c r="AT1587" t="s">
        <v>88</v>
      </c>
      <c r="AU1587" t="s">
        <v>88</v>
      </c>
      <c r="AV1587" t="s">
        <v>88</v>
      </c>
      <c r="AW1587" t="s">
        <v>88</v>
      </c>
      <c r="AX1587" t="s">
        <v>88</v>
      </c>
      <c r="AY1587" t="s">
        <v>88</v>
      </c>
      <c r="AZ1587" t="s">
        <v>88</v>
      </c>
      <c r="BA1587" t="s">
        <v>88</v>
      </c>
      <c r="BB1587" t="s">
        <v>88</v>
      </c>
      <c r="BC1587" t="s">
        <v>88</v>
      </c>
      <c r="BD1587" t="s">
        <v>88</v>
      </c>
      <c r="BE1587" t="s">
        <v>88</v>
      </c>
    </row>
    <row r="1588" spans="1:57">
      <c r="A1588" t="s">
        <v>3363</v>
      </c>
      <c r="B1588" t="s">
        <v>80</v>
      </c>
      <c r="C1588" t="s">
        <v>3364</v>
      </c>
      <c r="D1588" t="s">
        <v>82</v>
      </c>
      <c r="E1588" s="2" t="str">
        <f>HYPERLINK("capsilon://?command=openfolder&amp;siteaddress=FAM.docvelocity-na8.net&amp;folderid=FX74EBBA22-AC4B-8452-E52C-4C0E0760D13C","FX21116884")</f>
        <v>FX21116884</v>
      </c>
      <c r="F1588" t="s">
        <v>19</v>
      </c>
      <c r="G1588" t="s">
        <v>19</v>
      </c>
      <c r="H1588" t="s">
        <v>83</v>
      </c>
      <c r="I1588" t="s">
        <v>3365</v>
      </c>
      <c r="J1588">
        <v>55</v>
      </c>
      <c r="K1588" t="s">
        <v>85</v>
      </c>
      <c r="L1588" t="s">
        <v>86</v>
      </c>
      <c r="M1588" t="s">
        <v>87</v>
      </c>
      <c r="N1588">
        <v>2</v>
      </c>
      <c r="O1588" s="1">
        <v>44516.568831018521</v>
      </c>
      <c r="P1588" s="1">
        <v>44516.634293981479</v>
      </c>
      <c r="Q1588">
        <v>5297</v>
      </c>
      <c r="R1588">
        <v>359</v>
      </c>
      <c r="S1588" t="b">
        <v>0</v>
      </c>
      <c r="T1588" t="s">
        <v>88</v>
      </c>
      <c r="U1588" t="b">
        <v>0</v>
      </c>
      <c r="V1588" t="s">
        <v>186</v>
      </c>
      <c r="W1588" s="1">
        <v>44516.574803240743</v>
      </c>
      <c r="X1588">
        <v>208</v>
      </c>
      <c r="Y1588">
        <v>47</v>
      </c>
      <c r="Z1588">
        <v>0</v>
      </c>
      <c r="AA1588">
        <v>47</v>
      </c>
      <c r="AB1588">
        <v>0</v>
      </c>
      <c r="AC1588">
        <v>2</v>
      </c>
      <c r="AD1588">
        <v>8</v>
      </c>
      <c r="AE1588">
        <v>0</v>
      </c>
      <c r="AF1588">
        <v>0</v>
      </c>
      <c r="AG1588">
        <v>0</v>
      </c>
      <c r="AH1588" t="s">
        <v>118</v>
      </c>
      <c r="AI1588" s="1">
        <v>44516.634293981479</v>
      </c>
      <c r="AJ1588">
        <v>151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8</v>
      </c>
      <c r="AQ1588">
        <v>0</v>
      </c>
      <c r="AR1588">
        <v>0</v>
      </c>
      <c r="AS1588">
        <v>0</v>
      </c>
      <c r="AT1588" t="s">
        <v>88</v>
      </c>
      <c r="AU1588" t="s">
        <v>88</v>
      </c>
      <c r="AV1588" t="s">
        <v>88</v>
      </c>
      <c r="AW1588" t="s">
        <v>88</v>
      </c>
      <c r="AX1588" t="s">
        <v>88</v>
      </c>
      <c r="AY1588" t="s">
        <v>88</v>
      </c>
      <c r="AZ1588" t="s">
        <v>88</v>
      </c>
      <c r="BA1588" t="s">
        <v>88</v>
      </c>
      <c r="BB1588" t="s">
        <v>88</v>
      </c>
      <c r="BC1588" t="s">
        <v>88</v>
      </c>
      <c r="BD1588" t="s">
        <v>88</v>
      </c>
      <c r="BE1588" t="s">
        <v>88</v>
      </c>
    </row>
    <row r="1589" spans="1:57">
      <c r="A1589" t="s">
        <v>3366</v>
      </c>
      <c r="B1589" t="s">
        <v>80</v>
      </c>
      <c r="C1589" t="s">
        <v>3364</v>
      </c>
      <c r="D1589" t="s">
        <v>82</v>
      </c>
      <c r="E1589" s="2" t="str">
        <f>HYPERLINK("capsilon://?command=openfolder&amp;siteaddress=FAM.docvelocity-na8.net&amp;folderid=FX74EBBA22-AC4B-8452-E52C-4C0E0760D13C","FX21116884")</f>
        <v>FX21116884</v>
      </c>
      <c r="F1589" t="s">
        <v>19</v>
      </c>
      <c r="G1589" t="s">
        <v>19</v>
      </c>
      <c r="H1589" t="s">
        <v>83</v>
      </c>
      <c r="I1589" t="s">
        <v>3367</v>
      </c>
      <c r="J1589">
        <v>50</v>
      </c>
      <c r="K1589" t="s">
        <v>85</v>
      </c>
      <c r="L1589" t="s">
        <v>86</v>
      </c>
      <c r="M1589" t="s">
        <v>87</v>
      </c>
      <c r="N1589">
        <v>2</v>
      </c>
      <c r="O1589" s="1">
        <v>44516.568958333337</v>
      </c>
      <c r="P1589" s="1">
        <v>44516.637280092589</v>
      </c>
      <c r="Q1589">
        <v>5539</v>
      </c>
      <c r="R1589">
        <v>364</v>
      </c>
      <c r="S1589" t="b">
        <v>0</v>
      </c>
      <c r="T1589" t="s">
        <v>88</v>
      </c>
      <c r="U1589" t="b">
        <v>0</v>
      </c>
      <c r="V1589" t="s">
        <v>117</v>
      </c>
      <c r="W1589" s="1">
        <v>44516.574074074073</v>
      </c>
      <c r="X1589">
        <v>106</v>
      </c>
      <c r="Y1589">
        <v>45</v>
      </c>
      <c r="Z1589">
        <v>0</v>
      </c>
      <c r="AA1589">
        <v>45</v>
      </c>
      <c r="AB1589">
        <v>0</v>
      </c>
      <c r="AC1589">
        <v>2</v>
      </c>
      <c r="AD1589">
        <v>5</v>
      </c>
      <c r="AE1589">
        <v>0</v>
      </c>
      <c r="AF1589">
        <v>0</v>
      </c>
      <c r="AG1589">
        <v>0</v>
      </c>
      <c r="AH1589" t="s">
        <v>118</v>
      </c>
      <c r="AI1589" s="1">
        <v>44516.637280092589</v>
      </c>
      <c r="AJ1589">
        <v>258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5</v>
      </c>
      <c r="AQ1589">
        <v>0</v>
      </c>
      <c r="AR1589">
        <v>0</v>
      </c>
      <c r="AS1589">
        <v>0</v>
      </c>
      <c r="AT1589" t="s">
        <v>88</v>
      </c>
      <c r="AU1589" t="s">
        <v>88</v>
      </c>
      <c r="AV1589" t="s">
        <v>88</v>
      </c>
      <c r="AW1589" t="s">
        <v>88</v>
      </c>
      <c r="AX1589" t="s">
        <v>88</v>
      </c>
      <c r="AY1589" t="s">
        <v>88</v>
      </c>
      <c r="AZ1589" t="s">
        <v>88</v>
      </c>
      <c r="BA1589" t="s">
        <v>88</v>
      </c>
      <c r="BB1589" t="s">
        <v>88</v>
      </c>
      <c r="BC1589" t="s">
        <v>88</v>
      </c>
      <c r="BD1589" t="s">
        <v>88</v>
      </c>
      <c r="BE1589" t="s">
        <v>88</v>
      </c>
    </row>
    <row r="1590" spans="1:57">
      <c r="A1590" t="s">
        <v>3368</v>
      </c>
      <c r="B1590" t="s">
        <v>80</v>
      </c>
      <c r="C1590" t="s">
        <v>3364</v>
      </c>
      <c r="D1590" t="s">
        <v>82</v>
      </c>
      <c r="E1590" s="2" t="str">
        <f>HYPERLINK("capsilon://?command=openfolder&amp;siteaddress=FAM.docvelocity-na8.net&amp;folderid=FX74EBBA22-AC4B-8452-E52C-4C0E0760D13C","FX21116884")</f>
        <v>FX21116884</v>
      </c>
      <c r="F1590" t="s">
        <v>19</v>
      </c>
      <c r="G1590" t="s">
        <v>19</v>
      </c>
      <c r="H1590" t="s">
        <v>83</v>
      </c>
      <c r="I1590" t="s">
        <v>3369</v>
      </c>
      <c r="J1590">
        <v>55</v>
      </c>
      <c r="K1590" t="s">
        <v>85</v>
      </c>
      <c r="L1590" t="s">
        <v>86</v>
      </c>
      <c r="M1590" t="s">
        <v>87</v>
      </c>
      <c r="N1590">
        <v>2</v>
      </c>
      <c r="O1590" s="1">
        <v>44516.569085648145</v>
      </c>
      <c r="P1590" s="1">
        <v>44516.638854166667</v>
      </c>
      <c r="Q1590">
        <v>5803</v>
      </c>
      <c r="R1590">
        <v>225</v>
      </c>
      <c r="S1590" t="b">
        <v>0</v>
      </c>
      <c r="T1590" t="s">
        <v>88</v>
      </c>
      <c r="U1590" t="b">
        <v>0</v>
      </c>
      <c r="V1590" t="s">
        <v>117</v>
      </c>
      <c r="W1590" s="1">
        <v>44516.575115740743</v>
      </c>
      <c r="X1590">
        <v>89</v>
      </c>
      <c r="Y1590">
        <v>47</v>
      </c>
      <c r="Z1590">
        <v>0</v>
      </c>
      <c r="AA1590">
        <v>47</v>
      </c>
      <c r="AB1590">
        <v>0</v>
      </c>
      <c r="AC1590">
        <v>2</v>
      </c>
      <c r="AD1590">
        <v>8</v>
      </c>
      <c r="AE1590">
        <v>0</v>
      </c>
      <c r="AF1590">
        <v>0</v>
      </c>
      <c r="AG1590">
        <v>0</v>
      </c>
      <c r="AH1590" t="s">
        <v>118</v>
      </c>
      <c r="AI1590" s="1">
        <v>44516.638854166667</v>
      </c>
      <c r="AJ1590">
        <v>136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8</v>
      </c>
      <c r="AQ1590">
        <v>0</v>
      </c>
      <c r="AR1590">
        <v>0</v>
      </c>
      <c r="AS1590">
        <v>0</v>
      </c>
      <c r="AT1590" t="s">
        <v>88</v>
      </c>
      <c r="AU1590" t="s">
        <v>88</v>
      </c>
      <c r="AV1590" t="s">
        <v>88</v>
      </c>
      <c r="AW1590" t="s">
        <v>88</v>
      </c>
      <c r="AX1590" t="s">
        <v>88</v>
      </c>
      <c r="AY1590" t="s">
        <v>88</v>
      </c>
      <c r="AZ1590" t="s">
        <v>88</v>
      </c>
      <c r="BA1590" t="s">
        <v>88</v>
      </c>
      <c r="BB1590" t="s">
        <v>88</v>
      </c>
      <c r="BC1590" t="s">
        <v>88</v>
      </c>
      <c r="BD1590" t="s">
        <v>88</v>
      </c>
      <c r="BE1590" t="s">
        <v>88</v>
      </c>
    </row>
    <row r="1591" spans="1:57">
      <c r="A1591" t="s">
        <v>3370</v>
      </c>
      <c r="B1591" t="s">
        <v>80</v>
      </c>
      <c r="C1591" t="s">
        <v>3351</v>
      </c>
      <c r="D1591" t="s">
        <v>82</v>
      </c>
      <c r="E1591" s="2" t="str">
        <f>HYPERLINK("capsilon://?command=openfolder&amp;siteaddress=FAM.docvelocity-na8.net&amp;folderid=FX5EEC1F35-D9B7-7838-DC9D-AF9A7DDC6FC9","FX21117856")</f>
        <v>FX21117856</v>
      </c>
      <c r="F1591" t="s">
        <v>19</v>
      </c>
      <c r="G1591" t="s">
        <v>19</v>
      </c>
      <c r="H1591" t="s">
        <v>83</v>
      </c>
      <c r="I1591" t="s">
        <v>3371</v>
      </c>
      <c r="J1591">
        <v>28</v>
      </c>
      <c r="K1591" t="s">
        <v>85</v>
      </c>
      <c r="L1591" t="s">
        <v>86</v>
      </c>
      <c r="M1591" t="s">
        <v>87</v>
      </c>
      <c r="N1591">
        <v>2</v>
      </c>
      <c r="O1591" s="1">
        <v>44516.569166666668</v>
      </c>
      <c r="P1591" s="1">
        <v>44516.641319444447</v>
      </c>
      <c r="Q1591">
        <v>5787</v>
      </c>
      <c r="R1591">
        <v>447</v>
      </c>
      <c r="S1591" t="b">
        <v>0</v>
      </c>
      <c r="T1591" t="s">
        <v>88</v>
      </c>
      <c r="U1591" t="b">
        <v>0</v>
      </c>
      <c r="V1591" t="s">
        <v>186</v>
      </c>
      <c r="W1591" s="1">
        <v>44516.577465277776</v>
      </c>
      <c r="X1591">
        <v>229</v>
      </c>
      <c r="Y1591">
        <v>21</v>
      </c>
      <c r="Z1591">
        <v>0</v>
      </c>
      <c r="AA1591">
        <v>21</v>
      </c>
      <c r="AB1591">
        <v>0</v>
      </c>
      <c r="AC1591">
        <v>1</v>
      </c>
      <c r="AD1591">
        <v>7</v>
      </c>
      <c r="AE1591">
        <v>0</v>
      </c>
      <c r="AF1591">
        <v>0</v>
      </c>
      <c r="AG1591">
        <v>0</v>
      </c>
      <c r="AH1591" t="s">
        <v>118</v>
      </c>
      <c r="AI1591" s="1">
        <v>44516.641319444447</v>
      </c>
      <c r="AJ1591">
        <v>212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7</v>
      </c>
      <c r="AQ1591">
        <v>0</v>
      </c>
      <c r="AR1591">
        <v>0</v>
      </c>
      <c r="AS1591">
        <v>0</v>
      </c>
      <c r="AT1591" t="s">
        <v>88</v>
      </c>
      <c r="AU1591" t="s">
        <v>88</v>
      </c>
      <c r="AV1591" t="s">
        <v>88</v>
      </c>
      <c r="AW1591" t="s">
        <v>88</v>
      </c>
      <c r="AX1591" t="s">
        <v>88</v>
      </c>
      <c r="AY1591" t="s">
        <v>88</v>
      </c>
      <c r="AZ1591" t="s">
        <v>88</v>
      </c>
      <c r="BA1591" t="s">
        <v>88</v>
      </c>
      <c r="BB1591" t="s">
        <v>88</v>
      </c>
      <c r="BC1591" t="s">
        <v>88</v>
      </c>
      <c r="BD1591" t="s">
        <v>88</v>
      </c>
      <c r="BE1591" t="s">
        <v>88</v>
      </c>
    </row>
    <row r="1592" spans="1:57">
      <c r="A1592" t="s">
        <v>3372</v>
      </c>
      <c r="B1592" t="s">
        <v>80</v>
      </c>
      <c r="C1592" t="s">
        <v>3351</v>
      </c>
      <c r="D1592" t="s">
        <v>82</v>
      </c>
      <c r="E1592" s="2" t="str">
        <f>HYPERLINK("capsilon://?command=openfolder&amp;siteaddress=FAM.docvelocity-na8.net&amp;folderid=FX5EEC1F35-D9B7-7838-DC9D-AF9A7DDC6FC9","FX21117856")</f>
        <v>FX21117856</v>
      </c>
      <c r="F1592" t="s">
        <v>19</v>
      </c>
      <c r="G1592" t="s">
        <v>19</v>
      </c>
      <c r="H1592" t="s">
        <v>83</v>
      </c>
      <c r="I1592" t="s">
        <v>3373</v>
      </c>
      <c r="J1592">
        <v>28</v>
      </c>
      <c r="K1592" t="s">
        <v>85</v>
      </c>
      <c r="L1592" t="s">
        <v>86</v>
      </c>
      <c r="M1592" t="s">
        <v>87</v>
      </c>
      <c r="N1592">
        <v>2</v>
      </c>
      <c r="O1592" s="1">
        <v>44516.569212962961</v>
      </c>
      <c r="P1592" s="1">
        <v>44516.642372685186</v>
      </c>
      <c r="Q1592">
        <v>6112</v>
      </c>
      <c r="R1592">
        <v>209</v>
      </c>
      <c r="S1592" t="b">
        <v>0</v>
      </c>
      <c r="T1592" t="s">
        <v>88</v>
      </c>
      <c r="U1592" t="b">
        <v>0</v>
      </c>
      <c r="V1592" t="s">
        <v>123</v>
      </c>
      <c r="W1592" s="1">
        <v>44516.576354166667</v>
      </c>
      <c r="X1592">
        <v>119</v>
      </c>
      <c r="Y1592">
        <v>21</v>
      </c>
      <c r="Z1592">
        <v>0</v>
      </c>
      <c r="AA1592">
        <v>21</v>
      </c>
      <c r="AB1592">
        <v>0</v>
      </c>
      <c r="AC1592">
        <v>1</v>
      </c>
      <c r="AD1592">
        <v>7</v>
      </c>
      <c r="AE1592">
        <v>0</v>
      </c>
      <c r="AF1592">
        <v>0</v>
      </c>
      <c r="AG1592">
        <v>0</v>
      </c>
      <c r="AH1592" t="s">
        <v>118</v>
      </c>
      <c r="AI1592" s="1">
        <v>44516.642372685186</v>
      </c>
      <c r="AJ1592">
        <v>90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7</v>
      </c>
      <c r="AQ1592">
        <v>0</v>
      </c>
      <c r="AR1592">
        <v>0</v>
      </c>
      <c r="AS1592">
        <v>0</v>
      </c>
      <c r="AT1592" t="s">
        <v>88</v>
      </c>
      <c r="AU1592" t="s">
        <v>88</v>
      </c>
      <c r="AV1592" t="s">
        <v>88</v>
      </c>
      <c r="AW1592" t="s">
        <v>88</v>
      </c>
      <c r="AX1592" t="s">
        <v>88</v>
      </c>
      <c r="AY1592" t="s">
        <v>88</v>
      </c>
      <c r="AZ1592" t="s">
        <v>88</v>
      </c>
      <c r="BA1592" t="s">
        <v>88</v>
      </c>
      <c r="BB1592" t="s">
        <v>88</v>
      </c>
      <c r="BC1592" t="s">
        <v>88</v>
      </c>
      <c r="BD1592" t="s">
        <v>88</v>
      </c>
      <c r="BE1592" t="s">
        <v>88</v>
      </c>
    </row>
    <row r="1593" spans="1:57">
      <c r="A1593" t="s">
        <v>3374</v>
      </c>
      <c r="B1593" t="s">
        <v>80</v>
      </c>
      <c r="C1593" t="s">
        <v>3364</v>
      </c>
      <c r="D1593" t="s">
        <v>82</v>
      </c>
      <c r="E1593" s="2" t="str">
        <f>HYPERLINK("capsilon://?command=openfolder&amp;siteaddress=FAM.docvelocity-na8.net&amp;folderid=FX74EBBA22-AC4B-8452-E52C-4C0E0760D13C","FX21116884")</f>
        <v>FX21116884</v>
      </c>
      <c r="F1593" t="s">
        <v>19</v>
      </c>
      <c r="G1593" t="s">
        <v>19</v>
      </c>
      <c r="H1593" t="s">
        <v>83</v>
      </c>
      <c r="I1593" t="s">
        <v>3375</v>
      </c>
      <c r="J1593">
        <v>55</v>
      </c>
      <c r="K1593" t="s">
        <v>85</v>
      </c>
      <c r="L1593" t="s">
        <v>86</v>
      </c>
      <c r="M1593" t="s">
        <v>87</v>
      </c>
      <c r="N1593">
        <v>2</v>
      </c>
      <c r="O1593" s="1">
        <v>44516.56927083333</v>
      </c>
      <c r="P1593" s="1">
        <v>44516.643738425926</v>
      </c>
      <c r="Q1593">
        <v>6243</v>
      </c>
      <c r="R1593">
        <v>191</v>
      </c>
      <c r="S1593" t="b">
        <v>0</v>
      </c>
      <c r="T1593" t="s">
        <v>88</v>
      </c>
      <c r="U1593" t="b">
        <v>0</v>
      </c>
      <c r="V1593" t="s">
        <v>117</v>
      </c>
      <c r="W1593" s="1">
        <v>44516.575983796298</v>
      </c>
      <c r="X1593">
        <v>74</v>
      </c>
      <c r="Y1593">
        <v>47</v>
      </c>
      <c r="Z1593">
        <v>0</v>
      </c>
      <c r="AA1593">
        <v>47</v>
      </c>
      <c r="AB1593">
        <v>0</v>
      </c>
      <c r="AC1593">
        <v>1</v>
      </c>
      <c r="AD1593">
        <v>8</v>
      </c>
      <c r="AE1593">
        <v>0</v>
      </c>
      <c r="AF1593">
        <v>0</v>
      </c>
      <c r="AG1593">
        <v>0</v>
      </c>
      <c r="AH1593" t="s">
        <v>118</v>
      </c>
      <c r="AI1593" s="1">
        <v>44516.643738425926</v>
      </c>
      <c r="AJ1593">
        <v>117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8</v>
      </c>
      <c r="AQ1593">
        <v>0</v>
      </c>
      <c r="AR1593">
        <v>0</v>
      </c>
      <c r="AS1593">
        <v>0</v>
      </c>
      <c r="AT1593" t="s">
        <v>88</v>
      </c>
      <c r="AU1593" t="s">
        <v>88</v>
      </c>
      <c r="AV1593" t="s">
        <v>88</v>
      </c>
      <c r="AW1593" t="s">
        <v>88</v>
      </c>
      <c r="AX1593" t="s">
        <v>88</v>
      </c>
      <c r="AY1593" t="s">
        <v>88</v>
      </c>
      <c r="AZ1593" t="s">
        <v>88</v>
      </c>
      <c r="BA1593" t="s">
        <v>88</v>
      </c>
      <c r="BB1593" t="s">
        <v>88</v>
      </c>
      <c r="BC1593" t="s">
        <v>88</v>
      </c>
      <c r="BD1593" t="s">
        <v>88</v>
      </c>
      <c r="BE1593" t="s">
        <v>88</v>
      </c>
    </row>
    <row r="1594" spans="1:57">
      <c r="A1594" t="s">
        <v>3376</v>
      </c>
      <c r="B1594" t="s">
        <v>80</v>
      </c>
      <c r="C1594" t="s">
        <v>3364</v>
      </c>
      <c r="D1594" t="s">
        <v>82</v>
      </c>
      <c r="E1594" s="2" t="str">
        <f>HYPERLINK("capsilon://?command=openfolder&amp;siteaddress=FAM.docvelocity-na8.net&amp;folderid=FX74EBBA22-AC4B-8452-E52C-4C0E0760D13C","FX21116884")</f>
        <v>FX21116884</v>
      </c>
      <c r="F1594" t="s">
        <v>19</v>
      </c>
      <c r="G1594" t="s">
        <v>19</v>
      </c>
      <c r="H1594" t="s">
        <v>83</v>
      </c>
      <c r="I1594" t="s">
        <v>3377</v>
      </c>
      <c r="J1594">
        <v>87</v>
      </c>
      <c r="K1594" t="s">
        <v>85</v>
      </c>
      <c r="L1594" t="s">
        <v>86</v>
      </c>
      <c r="M1594" t="s">
        <v>87</v>
      </c>
      <c r="N1594">
        <v>2</v>
      </c>
      <c r="O1594" s="1">
        <v>44516.569351851853</v>
      </c>
      <c r="P1594" s="1">
        <v>44516.647847222222</v>
      </c>
      <c r="Q1594">
        <v>4915</v>
      </c>
      <c r="R1594">
        <v>1867</v>
      </c>
      <c r="S1594" t="b">
        <v>0</v>
      </c>
      <c r="T1594" t="s">
        <v>88</v>
      </c>
      <c r="U1594" t="b">
        <v>0</v>
      </c>
      <c r="V1594" t="s">
        <v>186</v>
      </c>
      <c r="W1594" s="1">
        <v>44516.599606481483</v>
      </c>
      <c r="X1594">
        <v>1233</v>
      </c>
      <c r="Y1594">
        <v>82</v>
      </c>
      <c r="Z1594">
        <v>0</v>
      </c>
      <c r="AA1594">
        <v>82</v>
      </c>
      <c r="AB1594">
        <v>0</v>
      </c>
      <c r="AC1594">
        <v>29</v>
      </c>
      <c r="AD1594">
        <v>5</v>
      </c>
      <c r="AE1594">
        <v>0</v>
      </c>
      <c r="AF1594">
        <v>0</v>
      </c>
      <c r="AG1594">
        <v>0</v>
      </c>
      <c r="AH1594" t="s">
        <v>118</v>
      </c>
      <c r="AI1594" s="1">
        <v>44516.647847222222</v>
      </c>
      <c r="AJ1594">
        <v>354</v>
      </c>
      <c r="AK1594">
        <v>1</v>
      </c>
      <c r="AL1594">
        <v>0</v>
      </c>
      <c r="AM1594">
        <v>1</v>
      </c>
      <c r="AN1594">
        <v>0</v>
      </c>
      <c r="AO1594">
        <v>1</v>
      </c>
      <c r="AP1594">
        <v>4</v>
      </c>
      <c r="AQ1594">
        <v>0</v>
      </c>
      <c r="AR1594">
        <v>0</v>
      </c>
      <c r="AS1594">
        <v>0</v>
      </c>
      <c r="AT1594" t="s">
        <v>88</v>
      </c>
      <c r="AU1594" t="s">
        <v>88</v>
      </c>
      <c r="AV1594" t="s">
        <v>88</v>
      </c>
      <c r="AW1594" t="s">
        <v>88</v>
      </c>
      <c r="AX1594" t="s">
        <v>88</v>
      </c>
      <c r="AY1594" t="s">
        <v>88</v>
      </c>
      <c r="AZ1594" t="s">
        <v>88</v>
      </c>
      <c r="BA1594" t="s">
        <v>88</v>
      </c>
      <c r="BB1594" t="s">
        <v>88</v>
      </c>
      <c r="BC1594" t="s">
        <v>88</v>
      </c>
      <c r="BD1594" t="s">
        <v>88</v>
      </c>
      <c r="BE1594" t="s">
        <v>88</v>
      </c>
    </row>
    <row r="1595" spans="1:57">
      <c r="A1595" t="s">
        <v>3378</v>
      </c>
      <c r="B1595" t="s">
        <v>80</v>
      </c>
      <c r="C1595" t="s">
        <v>3364</v>
      </c>
      <c r="D1595" t="s">
        <v>82</v>
      </c>
      <c r="E1595" s="2" t="str">
        <f>HYPERLINK("capsilon://?command=openfolder&amp;siteaddress=FAM.docvelocity-na8.net&amp;folderid=FX74EBBA22-AC4B-8452-E52C-4C0E0760D13C","FX21116884")</f>
        <v>FX21116884</v>
      </c>
      <c r="F1595" t="s">
        <v>19</v>
      </c>
      <c r="G1595" t="s">
        <v>19</v>
      </c>
      <c r="H1595" t="s">
        <v>83</v>
      </c>
      <c r="I1595" t="s">
        <v>3379</v>
      </c>
      <c r="J1595">
        <v>87</v>
      </c>
      <c r="K1595" t="s">
        <v>85</v>
      </c>
      <c r="L1595" t="s">
        <v>86</v>
      </c>
      <c r="M1595" t="s">
        <v>87</v>
      </c>
      <c r="N1595">
        <v>2</v>
      </c>
      <c r="O1595" s="1">
        <v>44516.569606481484</v>
      </c>
      <c r="P1595" s="1">
        <v>44516.6559375</v>
      </c>
      <c r="Q1595">
        <v>5998</v>
      </c>
      <c r="R1595">
        <v>1461</v>
      </c>
      <c r="S1595" t="b">
        <v>0</v>
      </c>
      <c r="T1595" t="s">
        <v>88</v>
      </c>
      <c r="U1595" t="b">
        <v>0</v>
      </c>
      <c r="V1595" t="s">
        <v>186</v>
      </c>
      <c r="W1595" s="1">
        <v>44516.585324074076</v>
      </c>
      <c r="X1595">
        <v>678</v>
      </c>
      <c r="Y1595">
        <v>82</v>
      </c>
      <c r="Z1595">
        <v>0</v>
      </c>
      <c r="AA1595">
        <v>82</v>
      </c>
      <c r="AB1595">
        <v>0</v>
      </c>
      <c r="AC1595">
        <v>14</v>
      </c>
      <c r="AD1595">
        <v>5</v>
      </c>
      <c r="AE1595">
        <v>0</v>
      </c>
      <c r="AF1595">
        <v>0</v>
      </c>
      <c r="AG1595">
        <v>0</v>
      </c>
      <c r="AH1595" t="s">
        <v>90</v>
      </c>
      <c r="AI1595" s="1">
        <v>44516.6559375</v>
      </c>
      <c r="AJ1595">
        <v>783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5</v>
      </c>
      <c r="AQ1595">
        <v>0</v>
      </c>
      <c r="AR1595">
        <v>0</v>
      </c>
      <c r="AS1595">
        <v>0</v>
      </c>
      <c r="AT1595" t="s">
        <v>88</v>
      </c>
      <c r="AU1595" t="s">
        <v>88</v>
      </c>
      <c r="AV1595" t="s">
        <v>88</v>
      </c>
      <c r="AW1595" t="s">
        <v>88</v>
      </c>
      <c r="AX1595" t="s">
        <v>88</v>
      </c>
      <c r="AY1595" t="s">
        <v>88</v>
      </c>
      <c r="AZ1595" t="s">
        <v>88</v>
      </c>
      <c r="BA1595" t="s">
        <v>88</v>
      </c>
      <c r="BB1595" t="s">
        <v>88</v>
      </c>
      <c r="BC1595" t="s">
        <v>88</v>
      </c>
      <c r="BD1595" t="s">
        <v>88</v>
      </c>
      <c r="BE1595" t="s">
        <v>88</v>
      </c>
    </row>
    <row r="1596" spans="1:57">
      <c r="A1596" t="s">
        <v>3380</v>
      </c>
      <c r="B1596" t="s">
        <v>80</v>
      </c>
      <c r="C1596" t="s">
        <v>3364</v>
      </c>
      <c r="D1596" t="s">
        <v>82</v>
      </c>
      <c r="E1596" s="2" t="str">
        <f>HYPERLINK("capsilon://?command=openfolder&amp;siteaddress=FAM.docvelocity-na8.net&amp;folderid=FX74EBBA22-AC4B-8452-E52C-4C0E0760D13C","FX21116884")</f>
        <v>FX21116884</v>
      </c>
      <c r="F1596" t="s">
        <v>19</v>
      </c>
      <c r="G1596" t="s">
        <v>19</v>
      </c>
      <c r="H1596" t="s">
        <v>83</v>
      </c>
      <c r="I1596" t="s">
        <v>3381</v>
      </c>
      <c r="J1596">
        <v>28</v>
      </c>
      <c r="K1596" t="s">
        <v>85</v>
      </c>
      <c r="L1596" t="s">
        <v>86</v>
      </c>
      <c r="M1596" t="s">
        <v>87</v>
      </c>
      <c r="N1596">
        <v>1</v>
      </c>
      <c r="O1596" s="1">
        <v>44516.570023148146</v>
      </c>
      <c r="P1596" s="1">
        <v>44516.680868055555</v>
      </c>
      <c r="Q1596">
        <v>9309</v>
      </c>
      <c r="R1596">
        <v>268</v>
      </c>
      <c r="S1596" t="b">
        <v>0</v>
      </c>
      <c r="T1596" t="s">
        <v>88</v>
      </c>
      <c r="U1596" t="b">
        <v>0</v>
      </c>
      <c r="V1596" t="s">
        <v>94</v>
      </c>
      <c r="W1596" s="1">
        <v>44516.680868055555</v>
      </c>
      <c r="X1596">
        <v>121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28</v>
      </c>
      <c r="AE1596">
        <v>21</v>
      </c>
      <c r="AF1596">
        <v>0</v>
      </c>
      <c r="AG1596">
        <v>2</v>
      </c>
      <c r="AH1596" t="s">
        <v>88</v>
      </c>
      <c r="AI1596" t="s">
        <v>88</v>
      </c>
      <c r="AJ1596" t="s">
        <v>88</v>
      </c>
      <c r="AK1596" t="s">
        <v>88</v>
      </c>
      <c r="AL1596" t="s">
        <v>88</v>
      </c>
      <c r="AM1596" t="s">
        <v>88</v>
      </c>
      <c r="AN1596" t="s">
        <v>88</v>
      </c>
      <c r="AO1596" t="s">
        <v>88</v>
      </c>
      <c r="AP1596" t="s">
        <v>88</v>
      </c>
      <c r="AQ1596" t="s">
        <v>88</v>
      </c>
      <c r="AR1596" t="s">
        <v>88</v>
      </c>
      <c r="AS1596" t="s">
        <v>88</v>
      </c>
      <c r="AT1596" t="s">
        <v>88</v>
      </c>
      <c r="AU1596" t="s">
        <v>88</v>
      </c>
      <c r="AV1596" t="s">
        <v>88</v>
      </c>
      <c r="AW1596" t="s">
        <v>88</v>
      </c>
      <c r="AX1596" t="s">
        <v>88</v>
      </c>
      <c r="AY1596" t="s">
        <v>88</v>
      </c>
      <c r="AZ1596" t="s">
        <v>88</v>
      </c>
      <c r="BA1596" t="s">
        <v>88</v>
      </c>
      <c r="BB1596" t="s">
        <v>88</v>
      </c>
      <c r="BC1596" t="s">
        <v>88</v>
      </c>
      <c r="BD1596" t="s">
        <v>88</v>
      </c>
      <c r="BE1596" t="s">
        <v>88</v>
      </c>
    </row>
    <row r="1597" spans="1:57">
      <c r="A1597" t="s">
        <v>3382</v>
      </c>
      <c r="B1597" t="s">
        <v>80</v>
      </c>
      <c r="C1597" t="s">
        <v>2653</v>
      </c>
      <c r="D1597" t="s">
        <v>82</v>
      </c>
      <c r="E1597" s="2" t="str">
        <f>HYPERLINK("capsilon://?command=openfolder&amp;siteaddress=FAM.docvelocity-na8.net&amp;folderid=FXDCA59FFB-257B-5FD5-507C-636AAC30884C","FX21115348")</f>
        <v>FX21115348</v>
      </c>
      <c r="F1597" t="s">
        <v>19</v>
      </c>
      <c r="G1597" t="s">
        <v>19</v>
      </c>
      <c r="H1597" t="s">
        <v>83</v>
      </c>
      <c r="I1597" t="s">
        <v>3383</v>
      </c>
      <c r="J1597">
        <v>67</v>
      </c>
      <c r="K1597" t="s">
        <v>85</v>
      </c>
      <c r="L1597" t="s">
        <v>86</v>
      </c>
      <c r="M1597" t="s">
        <v>87</v>
      </c>
      <c r="N1597">
        <v>2</v>
      </c>
      <c r="O1597" s="1">
        <v>44516.586875000001</v>
      </c>
      <c r="P1597" s="1">
        <v>44516.650659722225</v>
      </c>
      <c r="Q1597">
        <v>4652</v>
      </c>
      <c r="R1597">
        <v>859</v>
      </c>
      <c r="S1597" t="b">
        <v>0</v>
      </c>
      <c r="T1597" t="s">
        <v>88</v>
      </c>
      <c r="U1597" t="b">
        <v>0</v>
      </c>
      <c r="V1597" t="s">
        <v>218</v>
      </c>
      <c r="W1597" s="1">
        <v>44516.597488425927</v>
      </c>
      <c r="X1597">
        <v>617</v>
      </c>
      <c r="Y1597">
        <v>51</v>
      </c>
      <c r="Z1597">
        <v>0</v>
      </c>
      <c r="AA1597">
        <v>51</v>
      </c>
      <c r="AB1597">
        <v>0</v>
      </c>
      <c r="AC1597">
        <v>18</v>
      </c>
      <c r="AD1597">
        <v>16</v>
      </c>
      <c r="AE1597">
        <v>0</v>
      </c>
      <c r="AF1597">
        <v>0</v>
      </c>
      <c r="AG1597">
        <v>0</v>
      </c>
      <c r="AH1597" t="s">
        <v>118</v>
      </c>
      <c r="AI1597" s="1">
        <v>44516.650659722225</v>
      </c>
      <c r="AJ1597">
        <v>242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16</v>
      </c>
      <c r="AQ1597">
        <v>0</v>
      </c>
      <c r="AR1597">
        <v>0</v>
      </c>
      <c r="AS1597">
        <v>0</v>
      </c>
      <c r="AT1597" t="s">
        <v>88</v>
      </c>
      <c r="AU1597" t="s">
        <v>88</v>
      </c>
      <c r="AV1597" t="s">
        <v>88</v>
      </c>
      <c r="AW1597" t="s">
        <v>88</v>
      </c>
      <c r="AX1597" t="s">
        <v>88</v>
      </c>
      <c r="AY1597" t="s">
        <v>88</v>
      </c>
      <c r="AZ1597" t="s">
        <v>88</v>
      </c>
      <c r="BA1597" t="s">
        <v>88</v>
      </c>
      <c r="BB1597" t="s">
        <v>88</v>
      </c>
      <c r="BC1597" t="s">
        <v>88</v>
      </c>
      <c r="BD1597" t="s">
        <v>88</v>
      </c>
      <c r="BE1597" t="s">
        <v>88</v>
      </c>
    </row>
    <row r="1598" spans="1:57">
      <c r="A1598" t="s">
        <v>3384</v>
      </c>
      <c r="B1598" t="s">
        <v>80</v>
      </c>
      <c r="C1598" t="s">
        <v>2653</v>
      </c>
      <c r="D1598" t="s">
        <v>82</v>
      </c>
      <c r="E1598" s="2" t="str">
        <f>HYPERLINK("capsilon://?command=openfolder&amp;siteaddress=FAM.docvelocity-na8.net&amp;folderid=FXDCA59FFB-257B-5FD5-507C-636AAC30884C","FX21115348")</f>
        <v>FX21115348</v>
      </c>
      <c r="F1598" t="s">
        <v>19</v>
      </c>
      <c r="G1598" t="s">
        <v>19</v>
      </c>
      <c r="H1598" t="s">
        <v>83</v>
      </c>
      <c r="I1598" t="s">
        <v>3385</v>
      </c>
      <c r="J1598">
        <v>303</v>
      </c>
      <c r="K1598" t="s">
        <v>85</v>
      </c>
      <c r="L1598" t="s">
        <v>86</v>
      </c>
      <c r="M1598" t="s">
        <v>87</v>
      </c>
      <c r="N1598">
        <v>1</v>
      </c>
      <c r="O1598" s="1">
        <v>44516.58699074074</v>
      </c>
      <c r="P1598" s="1">
        <v>44516.687002314815</v>
      </c>
      <c r="Q1598">
        <v>8071</v>
      </c>
      <c r="R1598">
        <v>570</v>
      </c>
      <c r="S1598" t="b">
        <v>0</v>
      </c>
      <c r="T1598" t="s">
        <v>88</v>
      </c>
      <c r="U1598" t="b">
        <v>0</v>
      </c>
      <c r="V1598" t="s">
        <v>94</v>
      </c>
      <c r="W1598" s="1">
        <v>44516.687002314815</v>
      </c>
      <c r="X1598">
        <v>473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303</v>
      </c>
      <c r="AE1598">
        <v>279</v>
      </c>
      <c r="AF1598">
        <v>0</v>
      </c>
      <c r="AG1598">
        <v>8</v>
      </c>
      <c r="AH1598" t="s">
        <v>88</v>
      </c>
      <c r="AI1598" t="s">
        <v>88</v>
      </c>
      <c r="AJ1598" t="s">
        <v>88</v>
      </c>
      <c r="AK1598" t="s">
        <v>88</v>
      </c>
      <c r="AL1598" t="s">
        <v>88</v>
      </c>
      <c r="AM1598" t="s">
        <v>88</v>
      </c>
      <c r="AN1598" t="s">
        <v>88</v>
      </c>
      <c r="AO1598" t="s">
        <v>88</v>
      </c>
      <c r="AP1598" t="s">
        <v>88</v>
      </c>
      <c r="AQ1598" t="s">
        <v>88</v>
      </c>
      <c r="AR1598" t="s">
        <v>88</v>
      </c>
      <c r="AS1598" t="s">
        <v>88</v>
      </c>
      <c r="AT1598" t="s">
        <v>88</v>
      </c>
      <c r="AU1598" t="s">
        <v>88</v>
      </c>
      <c r="AV1598" t="s">
        <v>88</v>
      </c>
      <c r="AW1598" t="s">
        <v>88</v>
      </c>
      <c r="AX1598" t="s">
        <v>88</v>
      </c>
      <c r="AY1598" t="s">
        <v>88</v>
      </c>
      <c r="AZ1598" t="s">
        <v>88</v>
      </c>
      <c r="BA1598" t="s">
        <v>88</v>
      </c>
      <c r="BB1598" t="s">
        <v>88</v>
      </c>
      <c r="BC1598" t="s">
        <v>88</v>
      </c>
      <c r="BD1598" t="s">
        <v>88</v>
      </c>
      <c r="BE1598" t="s">
        <v>88</v>
      </c>
    </row>
    <row r="1599" spans="1:57">
      <c r="A1599" t="s">
        <v>3386</v>
      </c>
      <c r="B1599" t="s">
        <v>80</v>
      </c>
      <c r="C1599" t="s">
        <v>3387</v>
      </c>
      <c r="D1599" t="s">
        <v>82</v>
      </c>
      <c r="E1599" s="2" t="str">
        <f>HYPERLINK("capsilon://?command=openfolder&amp;siteaddress=FAM.docvelocity-na8.net&amp;folderid=FX8279DC72-1410-040E-70C8-23D3DFF44024","FX21117822")</f>
        <v>FX21117822</v>
      </c>
      <c r="F1599" t="s">
        <v>19</v>
      </c>
      <c r="G1599" t="s">
        <v>19</v>
      </c>
      <c r="H1599" t="s">
        <v>83</v>
      </c>
      <c r="I1599" t="s">
        <v>3388</v>
      </c>
      <c r="J1599">
        <v>202</v>
      </c>
      <c r="K1599" t="s">
        <v>85</v>
      </c>
      <c r="L1599" t="s">
        <v>86</v>
      </c>
      <c r="M1599" t="s">
        <v>87</v>
      </c>
      <c r="N1599">
        <v>1</v>
      </c>
      <c r="O1599" s="1">
        <v>44516.590902777774</v>
      </c>
      <c r="P1599" s="1">
        <v>44516.690335648149</v>
      </c>
      <c r="Q1599">
        <v>8120</v>
      </c>
      <c r="R1599">
        <v>471</v>
      </c>
      <c r="S1599" t="b">
        <v>0</v>
      </c>
      <c r="T1599" t="s">
        <v>88</v>
      </c>
      <c r="U1599" t="b">
        <v>0</v>
      </c>
      <c r="V1599" t="s">
        <v>94</v>
      </c>
      <c r="W1599" s="1">
        <v>44516.690335648149</v>
      </c>
      <c r="X1599">
        <v>275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202</v>
      </c>
      <c r="AE1599">
        <v>178</v>
      </c>
      <c r="AF1599">
        <v>0</v>
      </c>
      <c r="AG1599">
        <v>6</v>
      </c>
      <c r="AH1599" t="s">
        <v>88</v>
      </c>
      <c r="AI1599" t="s">
        <v>88</v>
      </c>
      <c r="AJ1599" t="s">
        <v>88</v>
      </c>
      <c r="AK1599" t="s">
        <v>88</v>
      </c>
      <c r="AL1599" t="s">
        <v>88</v>
      </c>
      <c r="AM1599" t="s">
        <v>88</v>
      </c>
      <c r="AN1599" t="s">
        <v>88</v>
      </c>
      <c r="AO1599" t="s">
        <v>88</v>
      </c>
      <c r="AP1599" t="s">
        <v>88</v>
      </c>
      <c r="AQ1599" t="s">
        <v>88</v>
      </c>
      <c r="AR1599" t="s">
        <v>88</v>
      </c>
      <c r="AS1599" t="s">
        <v>88</v>
      </c>
      <c r="AT1599" t="s">
        <v>88</v>
      </c>
      <c r="AU1599" t="s">
        <v>88</v>
      </c>
      <c r="AV1599" t="s">
        <v>88</v>
      </c>
      <c r="AW1599" t="s">
        <v>88</v>
      </c>
      <c r="AX1599" t="s">
        <v>88</v>
      </c>
      <c r="AY1599" t="s">
        <v>88</v>
      </c>
      <c r="AZ1599" t="s">
        <v>88</v>
      </c>
      <c r="BA1599" t="s">
        <v>88</v>
      </c>
      <c r="BB1599" t="s">
        <v>88</v>
      </c>
      <c r="BC1599" t="s">
        <v>88</v>
      </c>
      <c r="BD1599" t="s">
        <v>88</v>
      </c>
      <c r="BE1599" t="s">
        <v>88</v>
      </c>
    </row>
    <row r="1600" spans="1:57">
      <c r="A1600" t="s">
        <v>3389</v>
      </c>
      <c r="B1600" t="s">
        <v>80</v>
      </c>
      <c r="C1600" t="s">
        <v>3390</v>
      </c>
      <c r="D1600" t="s">
        <v>82</v>
      </c>
      <c r="E1600" s="2" t="str">
        <f>HYPERLINK("capsilon://?command=openfolder&amp;siteaddress=FAM.docvelocity-na8.net&amp;folderid=FX9AE27225-7058-BB3E-6CE3-C2404A768293","FX21111735")</f>
        <v>FX21111735</v>
      </c>
      <c r="F1600" t="s">
        <v>19</v>
      </c>
      <c r="G1600" t="s">
        <v>19</v>
      </c>
      <c r="H1600" t="s">
        <v>83</v>
      </c>
      <c r="I1600" t="s">
        <v>3391</v>
      </c>
      <c r="J1600">
        <v>28</v>
      </c>
      <c r="K1600" t="s">
        <v>85</v>
      </c>
      <c r="L1600" t="s">
        <v>86</v>
      </c>
      <c r="M1600" t="s">
        <v>87</v>
      </c>
      <c r="N1600">
        <v>1</v>
      </c>
      <c r="O1600" s="1">
        <v>44516.601875</v>
      </c>
      <c r="P1600" s="1">
        <v>44516.692754629628</v>
      </c>
      <c r="Q1600">
        <v>7539</v>
      </c>
      <c r="R1600">
        <v>313</v>
      </c>
      <c r="S1600" t="b">
        <v>0</v>
      </c>
      <c r="T1600" t="s">
        <v>88</v>
      </c>
      <c r="U1600" t="b">
        <v>0</v>
      </c>
      <c r="V1600" t="s">
        <v>94</v>
      </c>
      <c r="W1600" s="1">
        <v>44516.692754629628</v>
      </c>
      <c r="X1600">
        <v>150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28</v>
      </c>
      <c r="AE1600">
        <v>21</v>
      </c>
      <c r="AF1600">
        <v>0</v>
      </c>
      <c r="AG1600">
        <v>4</v>
      </c>
      <c r="AH1600" t="s">
        <v>88</v>
      </c>
      <c r="AI1600" t="s">
        <v>88</v>
      </c>
      <c r="AJ1600" t="s">
        <v>88</v>
      </c>
      <c r="AK1600" t="s">
        <v>88</v>
      </c>
      <c r="AL1600" t="s">
        <v>88</v>
      </c>
      <c r="AM1600" t="s">
        <v>88</v>
      </c>
      <c r="AN1600" t="s">
        <v>88</v>
      </c>
      <c r="AO1600" t="s">
        <v>88</v>
      </c>
      <c r="AP1600" t="s">
        <v>88</v>
      </c>
      <c r="AQ1600" t="s">
        <v>88</v>
      </c>
      <c r="AR1600" t="s">
        <v>88</v>
      </c>
      <c r="AS1600" t="s">
        <v>88</v>
      </c>
      <c r="AT1600" t="s">
        <v>88</v>
      </c>
      <c r="AU1600" t="s">
        <v>88</v>
      </c>
      <c r="AV1600" t="s">
        <v>88</v>
      </c>
      <c r="AW1600" t="s">
        <v>88</v>
      </c>
      <c r="AX1600" t="s">
        <v>88</v>
      </c>
      <c r="AY1600" t="s">
        <v>88</v>
      </c>
      <c r="AZ1600" t="s">
        <v>88</v>
      </c>
      <c r="BA1600" t="s">
        <v>88</v>
      </c>
      <c r="BB1600" t="s">
        <v>88</v>
      </c>
      <c r="BC1600" t="s">
        <v>88</v>
      </c>
      <c r="BD1600" t="s">
        <v>88</v>
      </c>
      <c r="BE1600" t="s">
        <v>88</v>
      </c>
    </row>
    <row r="1601" spans="1:57">
      <c r="A1601" t="s">
        <v>3392</v>
      </c>
      <c r="B1601" t="s">
        <v>80</v>
      </c>
      <c r="C1601" t="s">
        <v>3390</v>
      </c>
      <c r="D1601" t="s">
        <v>82</v>
      </c>
      <c r="E1601" s="2" t="str">
        <f>HYPERLINK("capsilon://?command=openfolder&amp;siteaddress=FAM.docvelocity-na8.net&amp;folderid=FX9AE27225-7058-BB3E-6CE3-C2404A768293","FX21111735")</f>
        <v>FX21111735</v>
      </c>
      <c r="F1601" t="s">
        <v>19</v>
      </c>
      <c r="G1601" t="s">
        <v>19</v>
      </c>
      <c r="H1601" t="s">
        <v>83</v>
      </c>
      <c r="I1601" t="s">
        <v>3393</v>
      </c>
      <c r="J1601">
        <v>224</v>
      </c>
      <c r="K1601" t="s">
        <v>85</v>
      </c>
      <c r="L1601" t="s">
        <v>86</v>
      </c>
      <c r="M1601" t="s">
        <v>87</v>
      </c>
      <c r="N1601">
        <v>1</v>
      </c>
      <c r="O1601" s="1">
        <v>44516.603622685187</v>
      </c>
      <c r="P1601" s="1">
        <v>44516.696712962963</v>
      </c>
      <c r="Q1601">
        <v>7657</v>
      </c>
      <c r="R1601">
        <v>386</v>
      </c>
      <c r="S1601" t="b">
        <v>0</v>
      </c>
      <c r="T1601" t="s">
        <v>88</v>
      </c>
      <c r="U1601" t="b">
        <v>0</v>
      </c>
      <c r="V1601" t="s">
        <v>94</v>
      </c>
      <c r="W1601" s="1">
        <v>44516.696712962963</v>
      </c>
      <c r="X1601">
        <v>305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224</v>
      </c>
      <c r="AE1601">
        <v>219</v>
      </c>
      <c r="AF1601">
        <v>0</v>
      </c>
      <c r="AG1601">
        <v>2</v>
      </c>
      <c r="AH1601" t="s">
        <v>88</v>
      </c>
      <c r="AI1601" t="s">
        <v>88</v>
      </c>
      <c r="AJ1601" t="s">
        <v>88</v>
      </c>
      <c r="AK1601" t="s">
        <v>88</v>
      </c>
      <c r="AL1601" t="s">
        <v>88</v>
      </c>
      <c r="AM1601" t="s">
        <v>88</v>
      </c>
      <c r="AN1601" t="s">
        <v>88</v>
      </c>
      <c r="AO1601" t="s">
        <v>88</v>
      </c>
      <c r="AP1601" t="s">
        <v>88</v>
      </c>
      <c r="AQ1601" t="s">
        <v>88</v>
      </c>
      <c r="AR1601" t="s">
        <v>88</v>
      </c>
      <c r="AS1601" t="s">
        <v>88</v>
      </c>
      <c r="AT1601" t="s">
        <v>88</v>
      </c>
      <c r="AU1601" t="s">
        <v>88</v>
      </c>
      <c r="AV1601" t="s">
        <v>88</v>
      </c>
      <c r="AW1601" t="s">
        <v>88</v>
      </c>
      <c r="AX1601" t="s">
        <v>88</v>
      </c>
      <c r="AY1601" t="s">
        <v>88</v>
      </c>
      <c r="AZ1601" t="s">
        <v>88</v>
      </c>
      <c r="BA1601" t="s">
        <v>88</v>
      </c>
      <c r="BB1601" t="s">
        <v>88</v>
      </c>
      <c r="BC1601" t="s">
        <v>88</v>
      </c>
      <c r="BD1601" t="s">
        <v>88</v>
      </c>
      <c r="BE1601" t="s">
        <v>88</v>
      </c>
    </row>
    <row r="1602" spans="1:57">
      <c r="A1602" t="s">
        <v>3394</v>
      </c>
      <c r="B1602" t="s">
        <v>80</v>
      </c>
      <c r="C1602" t="s">
        <v>3395</v>
      </c>
      <c r="D1602" t="s">
        <v>82</v>
      </c>
      <c r="E1602" s="2" t="str">
        <f>HYPERLINK("capsilon://?command=openfolder&amp;siteaddress=FAM.docvelocity-na8.net&amp;folderid=FX87870289-7300-8DBD-696F-1817B796902A","FX21116595")</f>
        <v>FX21116595</v>
      </c>
      <c r="F1602" t="s">
        <v>19</v>
      </c>
      <c r="G1602" t="s">
        <v>19</v>
      </c>
      <c r="H1602" t="s">
        <v>83</v>
      </c>
      <c r="I1602" t="s">
        <v>3396</v>
      </c>
      <c r="J1602">
        <v>765</v>
      </c>
      <c r="K1602" t="s">
        <v>85</v>
      </c>
      <c r="L1602" t="s">
        <v>86</v>
      </c>
      <c r="M1602" t="s">
        <v>87</v>
      </c>
      <c r="N1602">
        <v>1</v>
      </c>
      <c r="O1602" s="1">
        <v>44516.605023148149</v>
      </c>
      <c r="P1602" s="1">
        <v>44516.705451388887</v>
      </c>
      <c r="Q1602">
        <v>7847</v>
      </c>
      <c r="R1602">
        <v>830</v>
      </c>
      <c r="S1602" t="b">
        <v>0</v>
      </c>
      <c r="T1602" t="s">
        <v>88</v>
      </c>
      <c r="U1602" t="b">
        <v>0</v>
      </c>
      <c r="V1602" t="s">
        <v>94</v>
      </c>
      <c r="W1602" s="1">
        <v>44516.705451388887</v>
      </c>
      <c r="X1602">
        <v>732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765</v>
      </c>
      <c r="AE1602">
        <v>741</v>
      </c>
      <c r="AF1602">
        <v>0</v>
      </c>
      <c r="AG1602">
        <v>16</v>
      </c>
      <c r="AH1602" t="s">
        <v>88</v>
      </c>
      <c r="AI1602" t="s">
        <v>88</v>
      </c>
      <c r="AJ1602" t="s">
        <v>88</v>
      </c>
      <c r="AK1602" t="s">
        <v>88</v>
      </c>
      <c r="AL1602" t="s">
        <v>88</v>
      </c>
      <c r="AM1602" t="s">
        <v>88</v>
      </c>
      <c r="AN1602" t="s">
        <v>88</v>
      </c>
      <c r="AO1602" t="s">
        <v>88</v>
      </c>
      <c r="AP1602" t="s">
        <v>88</v>
      </c>
      <c r="AQ1602" t="s">
        <v>88</v>
      </c>
      <c r="AR1602" t="s">
        <v>88</v>
      </c>
      <c r="AS1602" t="s">
        <v>88</v>
      </c>
      <c r="AT1602" t="s">
        <v>88</v>
      </c>
      <c r="AU1602" t="s">
        <v>88</v>
      </c>
      <c r="AV1602" t="s">
        <v>88</v>
      </c>
      <c r="AW1602" t="s">
        <v>88</v>
      </c>
      <c r="AX1602" t="s">
        <v>88</v>
      </c>
      <c r="AY1602" t="s">
        <v>88</v>
      </c>
      <c r="AZ1602" t="s">
        <v>88</v>
      </c>
      <c r="BA1602" t="s">
        <v>88</v>
      </c>
      <c r="BB1602" t="s">
        <v>88</v>
      </c>
      <c r="BC1602" t="s">
        <v>88</v>
      </c>
      <c r="BD1602" t="s">
        <v>88</v>
      </c>
      <c r="BE1602" t="s">
        <v>88</v>
      </c>
    </row>
    <row r="1603" spans="1:57">
      <c r="A1603" t="s">
        <v>3397</v>
      </c>
      <c r="B1603" t="s">
        <v>80</v>
      </c>
      <c r="C1603" t="s">
        <v>3398</v>
      </c>
      <c r="D1603" t="s">
        <v>82</v>
      </c>
      <c r="E1603" s="2" t="str">
        <f>HYPERLINK("capsilon://?command=openfolder&amp;siteaddress=FAM.docvelocity-na8.net&amp;folderid=FX1A2D4A76-2A4C-4064-6589-E259845EE695","FX21117877")</f>
        <v>FX21117877</v>
      </c>
      <c r="F1603" t="s">
        <v>19</v>
      </c>
      <c r="G1603" t="s">
        <v>19</v>
      </c>
      <c r="H1603" t="s">
        <v>83</v>
      </c>
      <c r="I1603" t="s">
        <v>3399</v>
      </c>
      <c r="J1603">
        <v>450</v>
      </c>
      <c r="K1603" t="s">
        <v>85</v>
      </c>
      <c r="L1603" t="s">
        <v>86</v>
      </c>
      <c r="M1603" t="s">
        <v>87</v>
      </c>
      <c r="N1603">
        <v>1</v>
      </c>
      <c r="O1603" s="1">
        <v>44516.62667824074</v>
      </c>
      <c r="P1603" s="1">
        <v>44516.713194444441</v>
      </c>
      <c r="Q1603">
        <v>6720</v>
      </c>
      <c r="R1603">
        <v>755</v>
      </c>
      <c r="S1603" t="b">
        <v>0</v>
      </c>
      <c r="T1603" t="s">
        <v>88</v>
      </c>
      <c r="U1603" t="b">
        <v>0</v>
      </c>
      <c r="V1603" t="s">
        <v>94</v>
      </c>
      <c r="W1603" s="1">
        <v>44516.713194444441</v>
      </c>
      <c r="X1603">
        <v>643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450</v>
      </c>
      <c r="AE1603">
        <v>420</v>
      </c>
      <c r="AF1603">
        <v>0</v>
      </c>
      <c r="AG1603">
        <v>12</v>
      </c>
      <c r="AH1603" t="s">
        <v>88</v>
      </c>
      <c r="AI1603" t="s">
        <v>88</v>
      </c>
      <c r="AJ1603" t="s">
        <v>88</v>
      </c>
      <c r="AK1603" t="s">
        <v>88</v>
      </c>
      <c r="AL1603" t="s">
        <v>88</v>
      </c>
      <c r="AM1603" t="s">
        <v>88</v>
      </c>
      <c r="AN1603" t="s">
        <v>88</v>
      </c>
      <c r="AO1603" t="s">
        <v>88</v>
      </c>
      <c r="AP1603" t="s">
        <v>88</v>
      </c>
      <c r="AQ1603" t="s">
        <v>88</v>
      </c>
      <c r="AR1603" t="s">
        <v>88</v>
      </c>
      <c r="AS1603" t="s">
        <v>88</v>
      </c>
      <c r="AT1603" t="s">
        <v>88</v>
      </c>
      <c r="AU1603" t="s">
        <v>88</v>
      </c>
      <c r="AV1603" t="s">
        <v>88</v>
      </c>
      <c r="AW1603" t="s">
        <v>88</v>
      </c>
      <c r="AX1603" t="s">
        <v>88</v>
      </c>
      <c r="AY1603" t="s">
        <v>88</v>
      </c>
      <c r="AZ1603" t="s">
        <v>88</v>
      </c>
      <c r="BA1603" t="s">
        <v>88</v>
      </c>
      <c r="BB1603" t="s">
        <v>88</v>
      </c>
      <c r="BC1603" t="s">
        <v>88</v>
      </c>
      <c r="BD1603" t="s">
        <v>88</v>
      </c>
      <c r="BE1603" t="s">
        <v>88</v>
      </c>
    </row>
    <row r="1604" spans="1:57">
      <c r="A1604" t="s">
        <v>3400</v>
      </c>
      <c r="B1604" t="s">
        <v>80</v>
      </c>
      <c r="C1604" t="s">
        <v>3401</v>
      </c>
      <c r="D1604" t="s">
        <v>82</v>
      </c>
      <c r="E1604" s="2" t="str">
        <f>HYPERLINK("capsilon://?command=openfolder&amp;siteaddress=FAM.docvelocity-na8.net&amp;folderid=FX7C292279-B497-2418-76D6-8F4006C5DEE6","FX21117816")</f>
        <v>FX21117816</v>
      </c>
      <c r="F1604" t="s">
        <v>19</v>
      </c>
      <c r="G1604" t="s">
        <v>19</v>
      </c>
      <c r="H1604" t="s">
        <v>83</v>
      </c>
      <c r="I1604" t="s">
        <v>3402</v>
      </c>
      <c r="J1604">
        <v>111</v>
      </c>
      <c r="K1604" t="s">
        <v>85</v>
      </c>
      <c r="L1604" t="s">
        <v>86</v>
      </c>
      <c r="M1604" t="s">
        <v>87</v>
      </c>
      <c r="N1604">
        <v>1</v>
      </c>
      <c r="O1604" s="1">
        <v>44516.62740740741</v>
      </c>
      <c r="P1604" s="1">
        <v>44517.165231481478</v>
      </c>
      <c r="Q1604">
        <v>45868</v>
      </c>
      <c r="R1604">
        <v>600</v>
      </c>
      <c r="S1604" t="b">
        <v>0</v>
      </c>
      <c r="T1604" t="s">
        <v>88</v>
      </c>
      <c r="U1604" t="b">
        <v>0</v>
      </c>
      <c r="V1604" t="s">
        <v>190</v>
      </c>
      <c r="W1604" s="1">
        <v>44517.165231481478</v>
      </c>
      <c r="X1604">
        <v>438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111</v>
      </c>
      <c r="AE1604">
        <v>106</v>
      </c>
      <c r="AF1604">
        <v>0</v>
      </c>
      <c r="AG1604">
        <v>2</v>
      </c>
      <c r="AH1604" t="s">
        <v>88</v>
      </c>
      <c r="AI1604" t="s">
        <v>88</v>
      </c>
      <c r="AJ1604" t="s">
        <v>88</v>
      </c>
      <c r="AK1604" t="s">
        <v>88</v>
      </c>
      <c r="AL1604" t="s">
        <v>88</v>
      </c>
      <c r="AM1604" t="s">
        <v>88</v>
      </c>
      <c r="AN1604" t="s">
        <v>88</v>
      </c>
      <c r="AO1604" t="s">
        <v>88</v>
      </c>
      <c r="AP1604" t="s">
        <v>88</v>
      </c>
      <c r="AQ1604" t="s">
        <v>88</v>
      </c>
      <c r="AR1604" t="s">
        <v>88</v>
      </c>
      <c r="AS1604" t="s">
        <v>88</v>
      </c>
      <c r="AT1604" t="s">
        <v>88</v>
      </c>
      <c r="AU1604" t="s">
        <v>88</v>
      </c>
      <c r="AV1604" t="s">
        <v>88</v>
      </c>
      <c r="AW1604" t="s">
        <v>88</v>
      </c>
      <c r="AX1604" t="s">
        <v>88</v>
      </c>
      <c r="AY1604" t="s">
        <v>88</v>
      </c>
      <c r="AZ1604" t="s">
        <v>88</v>
      </c>
      <c r="BA1604" t="s">
        <v>88</v>
      </c>
      <c r="BB1604" t="s">
        <v>88</v>
      </c>
      <c r="BC1604" t="s">
        <v>88</v>
      </c>
      <c r="BD1604" t="s">
        <v>88</v>
      </c>
      <c r="BE1604" t="s">
        <v>88</v>
      </c>
    </row>
    <row r="1605" spans="1:57">
      <c r="A1605" t="s">
        <v>3403</v>
      </c>
      <c r="B1605" t="s">
        <v>80</v>
      </c>
      <c r="C1605" t="s">
        <v>3401</v>
      </c>
      <c r="D1605" t="s">
        <v>82</v>
      </c>
      <c r="E1605" s="2" t="str">
        <f>HYPERLINK("capsilon://?command=openfolder&amp;siteaddress=FAM.docvelocity-na8.net&amp;folderid=FX7C292279-B497-2418-76D6-8F4006C5DEE6","FX21117816")</f>
        <v>FX21117816</v>
      </c>
      <c r="F1605" t="s">
        <v>19</v>
      </c>
      <c r="G1605" t="s">
        <v>19</v>
      </c>
      <c r="H1605" t="s">
        <v>83</v>
      </c>
      <c r="I1605" t="s">
        <v>3404</v>
      </c>
      <c r="J1605">
        <v>28</v>
      </c>
      <c r="K1605" t="s">
        <v>85</v>
      </c>
      <c r="L1605" t="s">
        <v>86</v>
      </c>
      <c r="M1605" t="s">
        <v>87</v>
      </c>
      <c r="N1605">
        <v>1</v>
      </c>
      <c r="O1605" s="1">
        <v>44516.62777777778</v>
      </c>
      <c r="P1605" s="1">
        <v>44517.166655092595</v>
      </c>
      <c r="Q1605">
        <v>46350</v>
      </c>
      <c r="R1605">
        <v>209</v>
      </c>
      <c r="S1605" t="b">
        <v>0</v>
      </c>
      <c r="T1605" t="s">
        <v>88</v>
      </c>
      <c r="U1605" t="b">
        <v>0</v>
      </c>
      <c r="V1605" t="s">
        <v>190</v>
      </c>
      <c r="W1605" s="1">
        <v>44517.166655092595</v>
      </c>
      <c r="X1605">
        <v>122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28</v>
      </c>
      <c r="AE1605">
        <v>21</v>
      </c>
      <c r="AF1605">
        <v>0</v>
      </c>
      <c r="AG1605">
        <v>2</v>
      </c>
      <c r="AH1605" t="s">
        <v>88</v>
      </c>
      <c r="AI1605" t="s">
        <v>88</v>
      </c>
      <c r="AJ1605" t="s">
        <v>88</v>
      </c>
      <c r="AK1605" t="s">
        <v>88</v>
      </c>
      <c r="AL1605" t="s">
        <v>88</v>
      </c>
      <c r="AM1605" t="s">
        <v>88</v>
      </c>
      <c r="AN1605" t="s">
        <v>88</v>
      </c>
      <c r="AO1605" t="s">
        <v>88</v>
      </c>
      <c r="AP1605" t="s">
        <v>88</v>
      </c>
      <c r="AQ1605" t="s">
        <v>88</v>
      </c>
      <c r="AR1605" t="s">
        <v>88</v>
      </c>
      <c r="AS1605" t="s">
        <v>88</v>
      </c>
      <c r="AT1605" t="s">
        <v>88</v>
      </c>
      <c r="AU1605" t="s">
        <v>88</v>
      </c>
      <c r="AV1605" t="s">
        <v>88</v>
      </c>
      <c r="AW1605" t="s">
        <v>88</v>
      </c>
      <c r="AX1605" t="s">
        <v>88</v>
      </c>
      <c r="AY1605" t="s">
        <v>88</v>
      </c>
      <c r="AZ1605" t="s">
        <v>88</v>
      </c>
      <c r="BA1605" t="s">
        <v>88</v>
      </c>
      <c r="BB1605" t="s">
        <v>88</v>
      </c>
      <c r="BC1605" t="s">
        <v>88</v>
      </c>
      <c r="BD1605" t="s">
        <v>88</v>
      </c>
      <c r="BE1605" t="s">
        <v>88</v>
      </c>
    </row>
    <row r="1606" spans="1:57">
      <c r="A1606" t="s">
        <v>3405</v>
      </c>
      <c r="B1606" t="s">
        <v>80</v>
      </c>
      <c r="C1606" t="s">
        <v>3401</v>
      </c>
      <c r="D1606" t="s">
        <v>82</v>
      </c>
      <c r="E1606" s="2" t="str">
        <f>HYPERLINK("capsilon://?command=openfolder&amp;siteaddress=FAM.docvelocity-na8.net&amp;folderid=FX7C292279-B497-2418-76D6-8F4006C5DEE6","FX21117816")</f>
        <v>FX21117816</v>
      </c>
      <c r="F1606" t="s">
        <v>19</v>
      </c>
      <c r="G1606" t="s">
        <v>19</v>
      </c>
      <c r="H1606" t="s">
        <v>83</v>
      </c>
      <c r="I1606" t="s">
        <v>3406</v>
      </c>
      <c r="J1606">
        <v>113</v>
      </c>
      <c r="K1606" t="s">
        <v>85</v>
      </c>
      <c r="L1606" t="s">
        <v>86</v>
      </c>
      <c r="M1606" t="s">
        <v>87</v>
      </c>
      <c r="N1606">
        <v>1</v>
      </c>
      <c r="O1606" s="1">
        <v>44516.628506944442</v>
      </c>
      <c r="P1606" s="1">
        <v>44517.172199074077</v>
      </c>
      <c r="Q1606">
        <v>46669</v>
      </c>
      <c r="R1606">
        <v>306</v>
      </c>
      <c r="S1606" t="b">
        <v>0</v>
      </c>
      <c r="T1606" t="s">
        <v>88</v>
      </c>
      <c r="U1606" t="b">
        <v>0</v>
      </c>
      <c r="V1606" t="s">
        <v>190</v>
      </c>
      <c r="W1606" s="1">
        <v>44517.172199074077</v>
      </c>
      <c r="X1606">
        <v>95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113</v>
      </c>
      <c r="AE1606">
        <v>108</v>
      </c>
      <c r="AF1606">
        <v>0</v>
      </c>
      <c r="AG1606">
        <v>2</v>
      </c>
      <c r="AH1606" t="s">
        <v>88</v>
      </c>
      <c r="AI1606" t="s">
        <v>88</v>
      </c>
      <c r="AJ1606" t="s">
        <v>88</v>
      </c>
      <c r="AK1606" t="s">
        <v>88</v>
      </c>
      <c r="AL1606" t="s">
        <v>88</v>
      </c>
      <c r="AM1606" t="s">
        <v>88</v>
      </c>
      <c r="AN1606" t="s">
        <v>88</v>
      </c>
      <c r="AO1606" t="s">
        <v>88</v>
      </c>
      <c r="AP1606" t="s">
        <v>88</v>
      </c>
      <c r="AQ1606" t="s">
        <v>88</v>
      </c>
      <c r="AR1606" t="s">
        <v>88</v>
      </c>
      <c r="AS1606" t="s">
        <v>88</v>
      </c>
      <c r="AT1606" t="s">
        <v>88</v>
      </c>
      <c r="AU1606" t="s">
        <v>88</v>
      </c>
      <c r="AV1606" t="s">
        <v>88</v>
      </c>
      <c r="AW1606" t="s">
        <v>88</v>
      </c>
      <c r="AX1606" t="s">
        <v>88</v>
      </c>
      <c r="AY1606" t="s">
        <v>88</v>
      </c>
      <c r="AZ1606" t="s">
        <v>88</v>
      </c>
      <c r="BA1606" t="s">
        <v>88</v>
      </c>
      <c r="BB1606" t="s">
        <v>88</v>
      </c>
      <c r="BC1606" t="s">
        <v>88</v>
      </c>
      <c r="BD1606" t="s">
        <v>88</v>
      </c>
      <c r="BE1606" t="s">
        <v>88</v>
      </c>
    </row>
    <row r="1607" spans="1:57">
      <c r="A1607" t="s">
        <v>3407</v>
      </c>
      <c r="B1607" t="s">
        <v>80</v>
      </c>
      <c r="C1607" t="s">
        <v>3401</v>
      </c>
      <c r="D1607" t="s">
        <v>82</v>
      </c>
      <c r="E1607" s="2" t="str">
        <f>HYPERLINK("capsilon://?command=openfolder&amp;siteaddress=FAM.docvelocity-na8.net&amp;folderid=FX7C292279-B497-2418-76D6-8F4006C5DEE6","FX21117816")</f>
        <v>FX21117816</v>
      </c>
      <c r="F1607" t="s">
        <v>19</v>
      </c>
      <c r="G1607" t="s">
        <v>19</v>
      </c>
      <c r="H1607" t="s">
        <v>83</v>
      </c>
      <c r="I1607" t="s">
        <v>3408</v>
      </c>
      <c r="J1607">
        <v>28</v>
      </c>
      <c r="K1607" t="s">
        <v>85</v>
      </c>
      <c r="L1607" t="s">
        <v>86</v>
      </c>
      <c r="M1607" t="s">
        <v>87</v>
      </c>
      <c r="N1607">
        <v>1</v>
      </c>
      <c r="O1607" s="1">
        <v>44516.631157407406</v>
      </c>
      <c r="P1607" s="1">
        <v>44517.171087962961</v>
      </c>
      <c r="Q1607">
        <v>46389</v>
      </c>
      <c r="R1607">
        <v>261</v>
      </c>
      <c r="S1607" t="b">
        <v>0</v>
      </c>
      <c r="T1607" t="s">
        <v>88</v>
      </c>
      <c r="U1607" t="b">
        <v>0</v>
      </c>
      <c r="V1607" t="s">
        <v>190</v>
      </c>
      <c r="W1607" s="1">
        <v>44517.171087962961</v>
      </c>
      <c r="X1607">
        <v>177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28</v>
      </c>
      <c r="AE1607">
        <v>21</v>
      </c>
      <c r="AF1607">
        <v>0</v>
      </c>
      <c r="AG1607">
        <v>3</v>
      </c>
      <c r="AH1607" t="s">
        <v>88</v>
      </c>
      <c r="AI1607" t="s">
        <v>88</v>
      </c>
      <c r="AJ1607" t="s">
        <v>88</v>
      </c>
      <c r="AK1607" t="s">
        <v>88</v>
      </c>
      <c r="AL1607" t="s">
        <v>88</v>
      </c>
      <c r="AM1607" t="s">
        <v>88</v>
      </c>
      <c r="AN1607" t="s">
        <v>88</v>
      </c>
      <c r="AO1607" t="s">
        <v>88</v>
      </c>
      <c r="AP1607" t="s">
        <v>88</v>
      </c>
      <c r="AQ1607" t="s">
        <v>88</v>
      </c>
      <c r="AR1607" t="s">
        <v>88</v>
      </c>
      <c r="AS1607" t="s">
        <v>88</v>
      </c>
      <c r="AT1607" t="s">
        <v>88</v>
      </c>
      <c r="AU1607" t="s">
        <v>88</v>
      </c>
      <c r="AV1607" t="s">
        <v>88</v>
      </c>
      <c r="AW1607" t="s">
        <v>88</v>
      </c>
      <c r="AX1607" t="s">
        <v>88</v>
      </c>
      <c r="AY1607" t="s">
        <v>88</v>
      </c>
      <c r="AZ1607" t="s">
        <v>88</v>
      </c>
      <c r="BA1607" t="s">
        <v>88</v>
      </c>
      <c r="BB1607" t="s">
        <v>88</v>
      </c>
      <c r="BC1607" t="s">
        <v>88</v>
      </c>
      <c r="BD1607" t="s">
        <v>88</v>
      </c>
      <c r="BE1607" t="s">
        <v>88</v>
      </c>
    </row>
    <row r="1608" spans="1:57">
      <c r="A1608" t="s">
        <v>3409</v>
      </c>
      <c r="B1608" t="s">
        <v>80</v>
      </c>
      <c r="C1608" t="s">
        <v>3410</v>
      </c>
      <c r="D1608" t="s">
        <v>82</v>
      </c>
      <c r="E1608" s="2" t="str">
        <f>HYPERLINK("capsilon://?command=openfolder&amp;siteaddress=FAM.docvelocity-na8.net&amp;folderid=FX4D809431-0ED8-921D-D091-1DA7087A30B2","FX21114971")</f>
        <v>FX21114971</v>
      </c>
      <c r="F1608" t="s">
        <v>19</v>
      </c>
      <c r="G1608" t="s">
        <v>19</v>
      </c>
      <c r="H1608" t="s">
        <v>83</v>
      </c>
      <c r="I1608" t="s">
        <v>3411</v>
      </c>
      <c r="J1608">
        <v>30</v>
      </c>
      <c r="K1608" t="s">
        <v>85</v>
      </c>
      <c r="L1608" t="s">
        <v>86</v>
      </c>
      <c r="M1608" t="s">
        <v>87</v>
      </c>
      <c r="N1608">
        <v>2</v>
      </c>
      <c r="O1608" s="1">
        <v>44516.636435185188</v>
      </c>
      <c r="P1608" s="1">
        <v>44516.651331018518</v>
      </c>
      <c r="Q1608">
        <v>1134</v>
      </c>
      <c r="R1608">
        <v>153</v>
      </c>
      <c r="S1608" t="b">
        <v>0</v>
      </c>
      <c r="T1608" t="s">
        <v>88</v>
      </c>
      <c r="U1608" t="b">
        <v>0</v>
      </c>
      <c r="V1608" t="s">
        <v>186</v>
      </c>
      <c r="W1608" s="1">
        <v>44516.637569444443</v>
      </c>
      <c r="X1608">
        <v>96</v>
      </c>
      <c r="Y1608">
        <v>9</v>
      </c>
      <c r="Z1608">
        <v>0</v>
      </c>
      <c r="AA1608">
        <v>9</v>
      </c>
      <c r="AB1608">
        <v>0</v>
      </c>
      <c r="AC1608">
        <v>3</v>
      </c>
      <c r="AD1608">
        <v>21</v>
      </c>
      <c r="AE1608">
        <v>0</v>
      </c>
      <c r="AF1608">
        <v>0</v>
      </c>
      <c r="AG1608">
        <v>0</v>
      </c>
      <c r="AH1608" t="s">
        <v>118</v>
      </c>
      <c r="AI1608" s="1">
        <v>44516.651331018518</v>
      </c>
      <c r="AJ1608">
        <v>57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21</v>
      </c>
      <c r="AQ1608">
        <v>0</v>
      </c>
      <c r="AR1608">
        <v>0</v>
      </c>
      <c r="AS1608">
        <v>0</v>
      </c>
      <c r="AT1608" t="s">
        <v>88</v>
      </c>
      <c r="AU1608" t="s">
        <v>88</v>
      </c>
      <c r="AV1608" t="s">
        <v>88</v>
      </c>
      <c r="AW1608" t="s">
        <v>88</v>
      </c>
      <c r="AX1608" t="s">
        <v>88</v>
      </c>
      <c r="AY1608" t="s">
        <v>88</v>
      </c>
      <c r="AZ1608" t="s">
        <v>88</v>
      </c>
      <c r="BA1608" t="s">
        <v>88</v>
      </c>
      <c r="BB1608" t="s">
        <v>88</v>
      </c>
      <c r="BC1608" t="s">
        <v>88</v>
      </c>
      <c r="BD1608" t="s">
        <v>88</v>
      </c>
      <c r="BE1608" t="s">
        <v>88</v>
      </c>
    </row>
    <row r="1609" spans="1:57">
      <c r="A1609" t="s">
        <v>3412</v>
      </c>
      <c r="B1609" t="s">
        <v>80</v>
      </c>
      <c r="C1609" t="s">
        <v>3413</v>
      </c>
      <c r="D1609" t="s">
        <v>82</v>
      </c>
      <c r="E1609" s="2" t="str">
        <f>HYPERLINK("capsilon://?command=openfolder&amp;siteaddress=FAM.docvelocity-na8.net&amp;folderid=FXE9D765CE-8B4C-F3D8-58B1-A9019189100A","FX21117415")</f>
        <v>FX21117415</v>
      </c>
      <c r="F1609" t="s">
        <v>19</v>
      </c>
      <c r="G1609" t="s">
        <v>19</v>
      </c>
      <c r="H1609" t="s">
        <v>83</v>
      </c>
      <c r="I1609" t="s">
        <v>3414</v>
      </c>
      <c r="J1609">
        <v>150</v>
      </c>
      <c r="K1609" t="s">
        <v>85</v>
      </c>
      <c r="L1609" t="s">
        <v>86</v>
      </c>
      <c r="M1609" t="s">
        <v>87</v>
      </c>
      <c r="N1609">
        <v>1</v>
      </c>
      <c r="O1609" s="1">
        <v>44516.643287037034</v>
      </c>
      <c r="P1609" s="1">
        <v>44517.176099537035</v>
      </c>
      <c r="Q1609">
        <v>45402</v>
      </c>
      <c r="R1609">
        <v>633</v>
      </c>
      <c r="S1609" t="b">
        <v>0</v>
      </c>
      <c r="T1609" t="s">
        <v>88</v>
      </c>
      <c r="U1609" t="b">
        <v>0</v>
      </c>
      <c r="V1609" t="s">
        <v>190</v>
      </c>
      <c r="W1609" s="1">
        <v>44517.176099537035</v>
      </c>
      <c r="X1609">
        <v>337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150</v>
      </c>
      <c r="AE1609">
        <v>137</v>
      </c>
      <c r="AF1609">
        <v>0</v>
      </c>
      <c r="AG1609">
        <v>8</v>
      </c>
      <c r="AH1609" t="s">
        <v>88</v>
      </c>
      <c r="AI1609" t="s">
        <v>88</v>
      </c>
      <c r="AJ1609" t="s">
        <v>88</v>
      </c>
      <c r="AK1609" t="s">
        <v>88</v>
      </c>
      <c r="AL1609" t="s">
        <v>88</v>
      </c>
      <c r="AM1609" t="s">
        <v>88</v>
      </c>
      <c r="AN1609" t="s">
        <v>88</v>
      </c>
      <c r="AO1609" t="s">
        <v>88</v>
      </c>
      <c r="AP1609" t="s">
        <v>88</v>
      </c>
      <c r="AQ1609" t="s">
        <v>88</v>
      </c>
      <c r="AR1609" t="s">
        <v>88</v>
      </c>
      <c r="AS1609" t="s">
        <v>88</v>
      </c>
      <c r="AT1609" t="s">
        <v>88</v>
      </c>
      <c r="AU1609" t="s">
        <v>88</v>
      </c>
      <c r="AV1609" t="s">
        <v>88</v>
      </c>
      <c r="AW1609" t="s">
        <v>88</v>
      </c>
      <c r="AX1609" t="s">
        <v>88</v>
      </c>
      <c r="AY1609" t="s">
        <v>88</v>
      </c>
      <c r="AZ1609" t="s">
        <v>88</v>
      </c>
      <c r="BA1609" t="s">
        <v>88</v>
      </c>
      <c r="BB1609" t="s">
        <v>88</v>
      </c>
      <c r="BC1609" t="s">
        <v>88</v>
      </c>
      <c r="BD1609" t="s">
        <v>88</v>
      </c>
      <c r="BE1609" t="s">
        <v>88</v>
      </c>
    </row>
    <row r="1610" spans="1:57">
      <c r="A1610" t="s">
        <v>3415</v>
      </c>
      <c r="B1610" t="s">
        <v>80</v>
      </c>
      <c r="C1610" t="s">
        <v>1346</v>
      </c>
      <c r="D1610" t="s">
        <v>82</v>
      </c>
      <c r="E1610" s="2" t="str">
        <f>HYPERLINK("capsilon://?command=openfolder&amp;siteaddress=FAM.docvelocity-na8.net&amp;folderid=FXFE19D9D9-9FFA-CB2D-CB0E-E1B39F04A12E","FX211012732")</f>
        <v>FX211012732</v>
      </c>
      <c r="F1610" t="s">
        <v>19</v>
      </c>
      <c r="G1610" t="s">
        <v>19</v>
      </c>
      <c r="H1610" t="s">
        <v>83</v>
      </c>
      <c r="I1610" t="s">
        <v>3416</v>
      </c>
      <c r="J1610">
        <v>142</v>
      </c>
      <c r="K1610" t="s">
        <v>85</v>
      </c>
      <c r="L1610" t="s">
        <v>86</v>
      </c>
      <c r="M1610" t="s">
        <v>87</v>
      </c>
      <c r="N1610">
        <v>1</v>
      </c>
      <c r="O1610" s="1">
        <v>44516.648125</v>
      </c>
      <c r="P1610" s="1">
        <v>44517.179050925923</v>
      </c>
      <c r="Q1610">
        <v>45471</v>
      </c>
      <c r="R1610">
        <v>401</v>
      </c>
      <c r="S1610" t="b">
        <v>0</v>
      </c>
      <c r="T1610" t="s">
        <v>88</v>
      </c>
      <c r="U1610" t="b">
        <v>0</v>
      </c>
      <c r="V1610" t="s">
        <v>190</v>
      </c>
      <c r="W1610" s="1">
        <v>44517.179050925923</v>
      </c>
      <c r="X1610">
        <v>255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142</v>
      </c>
      <c r="AE1610">
        <v>123</v>
      </c>
      <c r="AF1610">
        <v>0</v>
      </c>
      <c r="AG1610">
        <v>4</v>
      </c>
      <c r="AH1610" t="s">
        <v>88</v>
      </c>
      <c r="AI1610" t="s">
        <v>88</v>
      </c>
      <c r="AJ1610" t="s">
        <v>88</v>
      </c>
      <c r="AK1610" t="s">
        <v>88</v>
      </c>
      <c r="AL1610" t="s">
        <v>88</v>
      </c>
      <c r="AM1610" t="s">
        <v>88</v>
      </c>
      <c r="AN1610" t="s">
        <v>88</v>
      </c>
      <c r="AO1610" t="s">
        <v>88</v>
      </c>
      <c r="AP1610" t="s">
        <v>88</v>
      </c>
      <c r="AQ1610" t="s">
        <v>88</v>
      </c>
      <c r="AR1610" t="s">
        <v>88</v>
      </c>
      <c r="AS1610" t="s">
        <v>88</v>
      </c>
      <c r="AT1610" t="s">
        <v>88</v>
      </c>
      <c r="AU1610" t="s">
        <v>88</v>
      </c>
      <c r="AV1610" t="s">
        <v>88</v>
      </c>
      <c r="AW1610" t="s">
        <v>88</v>
      </c>
      <c r="AX1610" t="s">
        <v>88</v>
      </c>
      <c r="AY1610" t="s">
        <v>88</v>
      </c>
      <c r="AZ1610" t="s">
        <v>88</v>
      </c>
      <c r="BA1610" t="s">
        <v>88</v>
      </c>
      <c r="BB1610" t="s">
        <v>88</v>
      </c>
      <c r="BC1610" t="s">
        <v>88</v>
      </c>
      <c r="BD1610" t="s">
        <v>88</v>
      </c>
      <c r="BE1610" t="s">
        <v>88</v>
      </c>
    </row>
    <row r="1611" spans="1:57">
      <c r="A1611" t="s">
        <v>3417</v>
      </c>
      <c r="B1611" t="s">
        <v>80</v>
      </c>
      <c r="C1611" t="s">
        <v>3418</v>
      </c>
      <c r="D1611" t="s">
        <v>82</v>
      </c>
      <c r="E1611" s="2" t="str">
        <f>HYPERLINK("capsilon://?command=openfolder&amp;siteaddress=FAM.docvelocity-na8.net&amp;folderid=FX62783FE6-5A99-AB7A-08F8-C40A82227ABC","FX21117660")</f>
        <v>FX21117660</v>
      </c>
      <c r="F1611" t="s">
        <v>19</v>
      </c>
      <c r="G1611" t="s">
        <v>19</v>
      </c>
      <c r="H1611" t="s">
        <v>83</v>
      </c>
      <c r="I1611" t="s">
        <v>3419</v>
      </c>
      <c r="J1611">
        <v>307</v>
      </c>
      <c r="K1611" t="s">
        <v>85</v>
      </c>
      <c r="L1611" t="s">
        <v>86</v>
      </c>
      <c r="M1611" t="s">
        <v>87</v>
      </c>
      <c r="N1611">
        <v>1</v>
      </c>
      <c r="O1611" s="1">
        <v>44516.650694444441</v>
      </c>
      <c r="P1611" s="1">
        <v>44517.189479166664</v>
      </c>
      <c r="Q1611">
        <v>45880</v>
      </c>
      <c r="R1611">
        <v>671</v>
      </c>
      <c r="S1611" t="b">
        <v>0</v>
      </c>
      <c r="T1611" t="s">
        <v>88</v>
      </c>
      <c r="U1611" t="b">
        <v>0</v>
      </c>
      <c r="V1611" t="s">
        <v>190</v>
      </c>
      <c r="W1611" s="1">
        <v>44517.189479166664</v>
      </c>
      <c r="X1611">
        <v>479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307</v>
      </c>
      <c r="AE1611">
        <v>283</v>
      </c>
      <c r="AF1611">
        <v>0</v>
      </c>
      <c r="AG1611">
        <v>12</v>
      </c>
      <c r="AH1611" t="s">
        <v>88</v>
      </c>
      <c r="AI1611" t="s">
        <v>88</v>
      </c>
      <c r="AJ1611" t="s">
        <v>88</v>
      </c>
      <c r="AK1611" t="s">
        <v>88</v>
      </c>
      <c r="AL1611" t="s">
        <v>88</v>
      </c>
      <c r="AM1611" t="s">
        <v>88</v>
      </c>
      <c r="AN1611" t="s">
        <v>88</v>
      </c>
      <c r="AO1611" t="s">
        <v>88</v>
      </c>
      <c r="AP1611" t="s">
        <v>88</v>
      </c>
      <c r="AQ1611" t="s">
        <v>88</v>
      </c>
      <c r="AR1611" t="s">
        <v>88</v>
      </c>
      <c r="AS1611" t="s">
        <v>88</v>
      </c>
      <c r="AT1611" t="s">
        <v>88</v>
      </c>
      <c r="AU1611" t="s">
        <v>88</v>
      </c>
      <c r="AV1611" t="s">
        <v>88</v>
      </c>
      <c r="AW1611" t="s">
        <v>88</v>
      </c>
      <c r="AX1611" t="s">
        <v>88</v>
      </c>
      <c r="AY1611" t="s">
        <v>88</v>
      </c>
      <c r="AZ1611" t="s">
        <v>88</v>
      </c>
      <c r="BA1611" t="s">
        <v>88</v>
      </c>
      <c r="BB1611" t="s">
        <v>88</v>
      </c>
      <c r="BC1611" t="s">
        <v>88</v>
      </c>
      <c r="BD1611" t="s">
        <v>88</v>
      </c>
      <c r="BE1611" t="s">
        <v>88</v>
      </c>
    </row>
    <row r="1612" spans="1:57">
      <c r="A1612" t="s">
        <v>3420</v>
      </c>
      <c r="B1612" t="s">
        <v>80</v>
      </c>
      <c r="C1612" t="s">
        <v>2408</v>
      </c>
      <c r="D1612" t="s">
        <v>82</v>
      </c>
      <c r="E1612" s="2" t="str">
        <f>HYPERLINK("capsilon://?command=openfolder&amp;siteaddress=FAM.docvelocity-na8.net&amp;folderid=FXF975B44B-2D6F-DE57-B5AE-C93546762121","FX21115648")</f>
        <v>FX21115648</v>
      </c>
      <c r="F1612" t="s">
        <v>19</v>
      </c>
      <c r="G1612" t="s">
        <v>19</v>
      </c>
      <c r="H1612" t="s">
        <v>83</v>
      </c>
      <c r="I1612" t="s">
        <v>3421</v>
      </c>
      <c r="J1612">
        <v>39</v>
      </c>
      <c r="K1612" t="s">
        <v>85</v>
      </c>
      <c r="L1612" t="s">
        <v>86</v>
      </c>
      <c r="M1612" t="s">
        <v>87</v>
      </c>
      <c r="N1612">
        <v>2</v>
      </c>
      <c r="O1612" s="1">
        <v>44516.655416666668</v>
      </c>
      <c r="P1612" s="1">
        <v>44516.664259259262</v>
      </c>
      <c r="Q1612">
        <v>450</v>
      </c>
      <c r="R1612">
        <v>314</v>
      </c>
      <c r="S1612" t="b">
        <v>0</v>
      </c>
      <c r="T1612" t="s">
        <v>88</v>
      </c>
      <c r="U1612" t="b">
        <v>0</v>
      </c>
      <c r="V1612" t="s">
        <v>218</v>
      </c>
      <c r="W1612" s="1">
        <v>44516.656400462962</v>
      </c>
      <c r="X1612">
        <v>79</v>
      </c>
      <c r="Y1612">
        <v>9</v>
      </c>
      <c r="Z1612">
        <v>0</v>
      </c>
      <c r="AA1612">
        <v>9</v>
      </c>
      <c r="AB1612">
        <v>0</v>
      </c>
      <c r="AC1612">
        <v>3</v>
      </c>
      <c r="AD1612">
        <v>30</v>
      </c>
      <c r="AE1612">
        <v>0</v>
      </c>
      <c r="AF1612">
        <v>0</v>
      </c>
      <c r="AG1612">
        <v>0</v>
      </c>
      <c r="AH1612" t="s">
        <v>90</v>
      </c>
      <c r="AI1612" s="1">
        <v>44516.664259259262</v>
      </c>
      <c r="AJ1612">
        <v>235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30</v>
      </c>
      <c r="AQ1612">
        <v>0</v>
      </c>
      <c r="AR1612">
        <v>0</v>
      </c>
      <c r="AS1612">
        <v>0</v>
      </c>
      <c r="AT1612" t="s">
        <v>88</v>
      </c>
      <c r="AU1612" t="s">
        <v>88</v>
      </c>
      <c r="AV1612" t="s">
        <v>88</v>
      </c>
      <c r="AW1612" t="s">
        <v>88</v>
      </c>
      <c r="AX1612" t="s">
        <v>88</v>
      </c>
      <c r="AY1612" t="s">
        <v>88</v>
      </c>
      <c r="AZ1612" t="s">
        <v>88</v>
      </c>
      <c r="BA1612" t="s">
        <v>88</v>
      </c>
      <c r="BB1612" t="s">
        <v>88</v>
      </c>
      <c r="BC1612" t="s">
        <v>88</v>
      </c>
      <c r="BD1612" t="s">
        <v>88</v>
      </c>
      <c r="BE1612" t="s">
        <v>88</v>
      </c>
    </row>
    <row r="1613" spans="1:57">
      <c r="A1613" t="s">
        <v>3422</v>
      </c>
      <c r="B1613" t="s">
        <v>80</v>
      </c>
      <c r="C1613" t="s">
        <v>2789</v>
      </c>
      <c r="D1613" t="s">
        <v>82</v>
      </c>
      <c r="E1613" s="2" t="str">
        <f>HYPERLINK("capsilon://?command=openfolder&amp;siteaddress=FAM.docvelocity-na8.net&amp;folderid=FX76F2CC31-8F69-E461-A4BE-F00D5DC13B3D","FX21115732")</f>
        <v>FX21115732</v>
      </c>
      <c r="F1613" t="s">
        <v>19</v>
      </c>
      <c r="G1613" t="s">
        <v>19</v>
      </c>
      <c r="H1613" t="s">
        <v>83</v>
      </c>
      <c r="I1613" t="s">
        <v>3423</v>
      </c>
      <c r="J1613">
        <v>398</v>
      </c>
      <c r="K1613" t="s">
        <v>85</v>
      </c>
      <c r="L1613" t="s">
        <v>86</v>
      </c>
      <c r="M1613" t="s">
        <v>87</v>
      </c>
      <c r="N1613">
        <v>1</v>
      </c>
      <c r="O1613" s="1">
        <v>44516.662314814814</v>
      </c>
      <c r="P1613" s="1">
        <v>44517.183923611112</v>
      </c>
      <c r="Q1613">
        <v>44515</v>
      </c>
      <c r="R1613">
        <v>552</v>
      </c>
      <c r="S1613" t="b">
        <v>0</v>
      </c>
      <c r="T1613" t="s">
        <v>88</v>
      </c>
      <c r="U1613" t="b">
        <v>0</v>
      </c>
      <c r="V1613" t="s">
        <v>190</v>
      </c>
      <c r="W1613" s="1">
        <v>44517.183923611112</v>
      </c>
      <c r="X1613">
        <v>420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398</v>
      </c>
      <c r="AE1613">
        <v>381</v>
      </c>
      <c r="AF1613">
        <v>0</v>
      </c>
      <c r="AG1613">
        <v>8</v>
      </c>
      <c r="AH1613" t="s">
        <v>88</v>
      </c>
      <c r="AI1613" t="s">
        <v>88</v>
      </c>
      <c r="AJ1613" t="s">
        <v>88</v>
      </c>
      <c r="AK1613" t="s">
        <v>88</v>
      </c>
      <c r="AL1613" t="s">
        <v>88</v>
      </c>
      <c r="AM1613" t="s">
        <v>88</v>
      </c>
      <c r="AN1613" t="s">
        <v>88</v>
      </c>
      <c r="AO1613" t="s">
        <v>88</v>
      </c>
      <c r="AP1613" t="s">
        <v>88</v>
      </c>
      <c r="AQ1613" t="s">
        <v>88</v>
      </c>
      <c r="AR1613" t="s">
        <v>88</v>
      </c>
      <c r="AS1613" t="s">
        <v>88</v>
      </c>
      <c r="AT1613" t="s">
        <v>88</v>
      </c>
      <c r="AU1613" t="s">
        <v>88</v>
      </c>
      <c r="AV1613" t="s">
        <v>88</v>
      </c>
      <c r="AW1613" t="s">
        <v>88</v>
      </c>
      <c r="AX1613" t="s">
        <v>88</v>
      </c>
      <c r="AY1613" t="s">
        <v>88</v>
      </c>
      <c r="AZ1613" t="s">
        <v>88</v>
      </c>
      <c r="BA1613" t="s">
        <v>88</v>
      </c>
      <c r="BB1613" t="s">
        <v>88</v>
      </c>
      <c r="BC1613" t="s">
        <v>88</v>
      </c>
      <c r="BD1613" t="s">
        <v>88</v>
      </c>
      <c r="BE1613" t="s">
        <v>88</v>
      </c>
    </row>
    <row r="1614" spans="1:57">
      <c r="A1614" t="s">
        <v>3424</v>
      </c>
      <c r="B1614" t="s">
        <v>80</v>
      </c>
      <c r="C1614" t="s">
        <v>3425</v>
      </c>
      <c r="D1614" t="s">
        <v>82</v>
      </c>
      <c r="E1614" s="2" t="str">
        <f>HYPERLINK("capsilon://?command=openfolder&amp;siteaddress=FAM.docvelocity-na8.net&amp;folderid=FX8E8CC4A2-FDAF-C187-1A7A-3F662E4275E2","FX21115026")</f>
        <v>FX21115026</v>
      </c>
      <c r="F1614" t="s">
        <v>19</v>
      </c>
      <c r="G1614" t="s">
        <v>19</v>
      </c>
      <c r="H1614" t="s">
        <v>83</v>
      </c>
      <c r="I1614" t="s">
        <v>3426</v>
      </c>
      <c r="J1614">
        <v>152</v>
      </c>
      <c r="K1614" t="s">
        <v>85</v>
      </c>
      <c r="L1614" t="s">
        <v>86</v>
      </c>
      <c r="M1614" t="s">
        <v>87</v>
      </c>
      <c r="N1614">
        <v>1</v>
      </c>
      <c r="O1614" s="1">
        <v>44516.663599537038</v>
      </c>
      <c r="P1614" s="1">
        <v>44517.196064814816</v>
      </c>
      <c r="Q1614">
        <v>45232</v>
      </c>
      <c r="R1614">
        <v>773</v>
      </c>
      <c r="S1614" t="b">
        <v>0</v>
      </c>
      <c r="T1614" t="s">
        <v>88</v>
      </c>
      <c r="U1614" t="b">
        <v>0</v>
      </c>
      <c r="V1614" t="s">
        <v>190</v>
      </c>
      <c r="W1614" s="1">
        <v>44517.196064814816</v>
      </c>
      <c r="X1614">
        <v>569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152</v>
      </c>
      <c r="AE1614">
        <v>140</v>
      </c>
      <c r="AF1614">
        <v>0</v>
      </c>
      <c r="AG1614">
        <v>8</v>
      </c>
      <c r="AH1614" t="s">
        <v>88</v>
      </c>
      <c r="AI1614" t="s">
        <v>88</v>
      </c>
      <c r="AJ1614" t="s">
        <v>88</v>
      </c>
      <c r="AK1614" t="s">
        <v>88</v>
      </c>
      <c r="AL1614" t="s">
        <v>88</v>
      </c>
      <c r="AM1614" t="s">
        <v>88</v>
      </c>
      <c r="AN1614" t="s">
        <v>88</v>
      </c>
      <c r="AO1614" t="s">
        <v>88</v>
      </c>
      <c r="AP1614" t="s">
        <v>88</v>
      </c>
      <c r="AQ1614" t="s">
        <v>88</v>
      </c>
      <c r="AR1614" t="s">
        <v>88</v>
      </c>
      <c r="AS1614" t="s">
        <v>88</v>
      </c>
      <c r="AT1614" t="s">
        <v>88</v>
      </c>
      <c r="AU1614" t="s">
        <v>88</v>
      </c>
      <c r="AV1614" t="s">
        <v>88</v>
      </c>
      <c r="AW1614" t="s">
        <v>88</v>
      </c>
      <c r="AX1614" t="s">
        <v>88</v>
      </c>
      <c r="AY1614" t="s">
        <v>88</v>
      </c>
      <c r="AZ1614" t="s">
        <v>88</v>
      </c>
      <c r="BA1614" t="s">
        <v>88</v>
      </c>
      <c r="BB1614" t="s">
        <v>88</v>
      </c>
      <c r="BC1614" t="s">
        <v>88</v>
      </c>
      <c r="BD1614" t="s">
        <v>88</v>
      </c>
      <c r="BE1614" t="s">
        <v>88</v>
      </c>
    </row>
    <row r="1615" spans="1:57">
      <c r="A1615" t="s">
        <v>3427</v>
      </c>
      <c r="B1615" t="s">
        <v>80</v>
      </c>
      <c r="C1615" t="s">
        <v>3278</v>
      </c>
      <c r="D1615" t="s">
        <v>82</v>
      </c>
      <c r="E1615" s="2" t="str">
        <f>HYPERLINK("capsilon://?command=openfolder&amp;siteaddress=FAM.docvelocity-na8.net&amp;folderid=FXC9600573-6890-5080-7698-BDFCBF1BB6E4","FX210911832")</f>
        <v>FX210911832</v>
      </c>
      <c r="F1615" t="s">
        <v>19</v>
      </c>
      <c r="G1615" t="s">
        <v>19</v>
      </c>
      <c r="H1615" t="s">
        <v>83</v>
      </c>
      <c r="I1615" t="s">
        <v>3335</v>
      </c>
      <c r="J1615">
        <v>440</v>
      </c>
      <c r="K1615" t="s">
        <v>85</v>
      </c>
      <c r="L1615" t="s">
        <v>86</v>
      </c>
      <c r="M1615" t="s">
        <v>87</v>
      </c>
      <c r="N1615">
        <v>2</v>
      </c>
      <c r="O1615" s="1">
        <v>44516.665081018517</v>
      </c>
      <c r="P1615" s="1">
        <v>44516.734224537038</v>
      </c>
      <c r="Q1615">
        <v>4259</v>
      </c>
      <c r="R1615">
        <v>1715</v>
      </c>
      <c r="S1615" t="b">
        <v>0</v>
      </c>
      <c r="T1615" t="s">
        <v>88</v>
      </c>
      <c r="U1615" t="b">
        <v>1</v>
      </c>
      <c r="V1615" t="s">
        <v>131</v>
      </c>
      <c r="W1615" s="1">
        <v>44516.71775462963</v>
      </c>
      <c r="X1615">
        <v>1268</v>
      </c>
      <c r="Y1615">
        <v>188</v>
      </c>
      <c r="Z1615">
        <v>0</v>
      </c>
      <c r="AA1615">
        <v>188</v>
      </c>
      <c r="AB1615">
        <v>135</v>
      </c>
      <c r="AC1615">
        <v>48</v>
      </c>
      <c r="AD1615">
        <v>252</v>
      </c>
      <c r="AE1615">
        <v>0</v>
      </c>
      <c r="AF1615">
        <v>0</v>
      </c>
      <c r="AG1615">
        <v>0</v>
      </c>
      <c r="AH1615" t="s">
        <v>118</v>
      </c>
      <c r="AI1615" s="1">
        <v>44516.734224537038</v>
      </c>
      <c r="AJ1615">
        <v>428</v>
      </c>
      <c r="AK1615">
        <v>0</v>
      </c>
      <c r="AL1615">
        <v>0</v>
      </c>
      <c r="AM1615">
        <v>0</v>
      </c>
      <c r="AN1615">
        <v>155</v>
      </c>
      <c r="AO1615">
        <v>0</v>
      </c>
      <c r="AP1615">
        <v>252</v>
      </c>
      <c r="AQ1615">
        <v>0</v>
      </c>
      <c r="AR1615">
        <v>0</v>
      </c>
      <c r="AS1615">
        <v>0</v>
      </c>
      <c r="AT1615" t="s">
        <v>88</v>
      </c>
      <c r="AU1615" t="s">
        <v>88</v>
      </c>
      <c r="AV1615" t="s">
        <v>88</v>
      </c>
      <c r="AW1615" t="s">
        <v>88</v>
      </c>
      <c r="AX1615" t="s">
        <v>88</v>
      </c>
      <c r="AY1615" t="s">
        <v>88</v>
      </c>
      <c r="AZ1615" t="s">
        <v>88</v>
      </c>
      <c r="BA1615" t="s">
        <v>88</v>
      </c>
      <c r="BB1615" t="s">
        <v>88</v>
      </c>
      <c r="BC1615" t="s">
        <v>88</v>
      </c>
      <c r="BD1615" t="s">
        <v>88</v>
      </c>
      <c r="BE1615" t="s">
        <v>88</v>
      </c>
    </row>
    <row r="1616" spans="1:57">
      <c r="A1616" t="s">
        <v>3428</v>
      </c>
      <c r="B1616" t="s">
        <v>80</v>
      </c>
      <c r="C1616" t="s">
        <v>3429</v>
      </c>
      <c r="D1616" t="s">
        <v>82</v>
      </c>
      <c r="E1616" s="2" t="str">
        <f>HYPERLINK("capsilon://?command=openfolder&amp;siteaddress=FAM.docvelocity-na8.net&amp;folderid=FX72C02D2E-07C8-8EFE-87C9-76C0EDED8E18","FX21117617")</f>
        <v>FX21117617</v>
      </c>
      <c r="F1616" t="s">
        <v>19</v>
      </c>
      <c r="G1616" t="s">
        <v>19</v>
      </c>
      <c r="H1616" t="s">
        <v>83</v>
      </c>
      <c r="I1616" t="s">
        <v>3430</v>
      </c>
      <c r="J1616">
        <v>97</v>
      </c>
      <c r="K1616" t="s">
        <v>85</v>
      </c>
      <c r="L1616" t="s">
        <v>86</v>
      </c>
      <c r="M1616" t="s">
        <v>87</v>
      </c>
      <c r="N1616">
        <v>2</v>
      </c>
      <c r="O1616" s="1">
        <v>44516.66878472222</v>
      </c>
      <c r="P1616" s="1">
        <v>44517.342962962961</v>
      </c>
      <c r="Q1616">
        <v>57421</v>
      </c>
      <c r="R1616">
        <v>828</v>
      </c>
      <c r="S1616" t="b">
        <v>0</v>
      </c>
      <c r="T1616" t="s">
        <v>88</v>
      </c>
      <c r="U1616" t="b">
        <v>0</v>
      </c>
      <c r="V1616" t="s">
        <v>131</v>
      </c>
      <c r="W1616" s="1">
        <v>44516.801817129628</v>
      </c>
      <c r="X1616">
        <v>297</v>
      </c>
      <c r="Y1616">
        <v>80</v>
      </c>
      <c r="Z1616">
        <v>0</v>
      </c>
      <c r="AA1616">
        <v>80</v>
      </c>
      <c r="AB1616">
        <v>0</v>
      </c>
      <c r="AC1616">
        <v>20</v>
      </c>
      <c r="AD1616">
        <v>17</v>
      </c>
      <c r="AE1616">
        <v>0</v>
      </c>
      <c r="AF1616">
        <v>0</v>
      </c>
      <c r="AG1616">
        <v>0</v>
      </c>
      <c r="AH1616" t="s">
        <v>90</v>
      </c>
      <c r="AI1616" s="1">
        <v>44517.342962962961</v>
      </c>
      <c r="AJ1616">
        <v>531</v>
      </c>
      <c r="AK1616">
        <v>2</v>
      </c>
      <c r="AL1616">
        <v>0</v>
      </c>
      <c r="AM1616">
        <v>2</v>
      </c>
      <c r="AN1616">
        <v>0</v>
      </c>
      <c r="AO1616">
        <v>1</v>
      </c>
      <c r="AP1616">
        <v>15</v>
      </c>
      <c r="AQ1616">
        <v>0</v>
      </c>
      <c r="AR1616">
        <v>0</v>
      </c>
      <c r="AS1616">
        <v>0</v>
      </c>
      <c r="AT1616" t="s">
        <v>88</v>
      </c>
      <c r="AU1616" t="s">
        <v>88</v>
      </c>
      <c r="AV1616" t="s">
        <v>88</v>
      </c>
      <c r="AW1616" t="s">
        <v>88</v>
      </c>
      <c r="AX1616" t="s">
        <v>88</v>
      </c>
      <c r="AY1616" t="s">
        <v>88</v>
      </c>
      <c r="AZ1616" t="s">
        <v>88</v>
      </c>
      <c r="BA1616" t="s">
        <v>88</v>
      </c>
      <c r="BB1616" t="s">
        <v>88</v>
      </c>
      <c r="BC1616" t="s">
        <v>88</v>
      </c>
      <c r="BD1616" t="s">
        <v>88</v>
      </c>
      <c r="BE1616" t="s">
        <v>88</v>
      </c>
    </row>
    <row r="1617" spans="1:57">
      <c r="A1617" t="s">
        <v>3431</v>
      </c>
      <c r="B1617" t="s">
        <v>80</v>
      </c>
      <c r="C1617" t="s">
        <v>3432</v>
      </c>
      <c r="D1617" t="s">
        <v>82</v>
      </c>
      <c r="E1617" s="2" t="str">
        <f>HYPERLINK("capsilon://?command=openfolder&amp;siteaddress=FAM.docvelocity-na8.net&amp;folderid=FX513B35BA-6C52-D6CB-B4D7-C8DD38013EC9","FX21116480")</f>
        <v>FX21116480</v>
      </c>
      <c r="F1617" t="s">
        <v>19</v>
      </c>
      <c r="G1617" t="s">
        <v>19</v>
      </c>
      <c r="H1617" t="s">
        <v>83</v>
      </c>
      <c r="I1617" t="s">
        <v>3433</v>
      </c>
      <c r="J1617">
        <v>92</v>
      </c>
      <c r="K1617" t="s">
        <v>85</v>
      </c>
      <c r="L1617" t="s">
        <v>86</v>
      </c>
      <c r="M1617" t="s">
        <v>87</v>
      </c>
      <c r="N1617">
        <v>1</v>
      </c>
      <c r="O1617" s="1">
        <v>44516.670011574075</v>
      </c>
      <c r="P1617" s="1">
        <v>44517.197337962964</v>
      </c>
      <c r="Q1617">
        <v>45304</v>
      </c>
      <c r="R1617">
        <v>257</v>
      </c>
      <c r="S1617" t="b">
        <v>0</v>
      </c>
      <c r="T1617" t="s">
        <v>88</v>
      </c>
      <c r="U1617" t="b">
        <v>0</v>
      </c>
      <c r="V1617" t="s">
        <v>190</v>
      </c>
      <c r="W1617" s="1">
        <v>44517.197337962964</v>
      </c>
      <c r="X1617">
        <v>110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92</v>
      </c>
      <c r="AE1617">
        <v>87</v>
      </c>
      <c r="AF1617">
        <v>0</v>
      </c>
      <c r="AG1617">
        <v>2</v>
      </c>
      <c r="AH1617" t="s">
        <v>88</v>
      </c>
      <c r="AI1617" t="s">
        <v>88</v>
      </c>
      <c r="AJ1617" t="s">
        <v>88</v>
      </c>
      <c r="AK1617" t="s">
        <v>88</v>
      </c>
      <c r="AL1617" t="s">
        <v>88</v>
      </c>
      <c r="AM1617" t="s">
        <v>88</v>
      </c>
      <c r="AN1617" t="s">
        <v>88</v>
      </c>
      <c r="AO1617" t="s">
        <v>88</v>
      </c>
      <c r="AP1617" t="s">
        <v>88</v>
      </c>
      <c r="AQ1617" t="s">
        <v>88</v>
      </c>
      <c r="AR1617" t="s">
        <v>88</v>
      </c>
      <c r="AS1617" t="s">
        <v>88</v>
      </c>
      <c r="AT1617" t="s">
        <v>88</v>
      </c>
      <c r="AU1617" t="s">
        <v>88</v>
      </c>
      <c r="AV1617" t="s">
        <v>88</v>
      </c>
      <c r="AW1617" t="s">
        <v>88</v>
      </c>
      <c r="AX1617" t="s">
        <v>88</v>
      </c>
      <c r="AY1617" t="s">
        <v>88</v>
      </c>
      <c r="AZ1617" t="s">
        <v>88</v>
      </c>
      <c r="BA1617" t="s">
        <v>88</v>
      </c>
      <c r="BB1617" t="s">
        <v>88</v>
      </c>
      <c r="BC1617" t="s">
        <v>88</v>
      </c>
      <c r="BD1617" t="s">
        <v>88</v>
      </c>
      <c r="BE1617" t="s">
        <v>88</v>
      </c>
    </row>
    <row r="1618" spans="1:57">
      <c r="A1618" t="s">
        <v>3434</v>
      </c>
      <c r="B1618" t="s">
        <v>80</v>
      </c>
      <c r="C1618" t="s">
        <v>3435</v>
      </c>
      <c r="D1618" t="s">
        <v>82</v>
      </c>
      <c r="E1618" s="2" t="str">
        <f>HYPERLINK("capsilon://?command=openfolder&amp;siteaddress=FAM.docvelocity-na8.net&amp;folderid=FX05A41058-9DC2-8791-C5A5-467B4F3FCCC2","FX21116576")</f>
        <v>FX21116576</v>
      </c>
      <c r="F1618" t="s">
        <v>19</v>
      </c>
      <c r="G1618" t="s">
        <v>19</v>
      </c>
      <c r="H1618" t="s">
        <v>83</v>
      </c>
      <c r="I1618" t="s">
        <v>3436</v>
      </c>
      <c r="J1618">
        <v>28</v>
      </c>
      <c r="K1618" t="s">
        <v>85</v>
      </c>
      <c r="L1618" t="s">
        <v>86</v>
      </c>
      <c r="M1618" t="s">
        <v>87</v>
      </c>
      <c r="N1618">
        <v>2</v>
      </c>
      <c r="O1618" s="1">
        <v>44516.670393518521</v>
      </c>
      <c r="P1618" s="1">
        <v>44517.34652777778</v>
      </c>
      <c r="Q1618">
        <v>57975</v>
      </c>
      <c r="R1618">
        <v>443</v>
      </c>
      <c r="S1618" t="b">
        <v>0</v>
      </c>
      <c r="T1618" t="s">
        <v>88</v>
      </c>
      <c r="U1618" t="b">
        <v>0</v>
      </c>
      <c r="V1618" t="s">
        <v>131</v>
      </c>
      <c r="W1618" s="1">
        <v>44516.803541666668</v>
      </c>
      <c r="X1618">
        <v>136</v>
      </c>
      <c r="Y1618">
        <v>21</v>
      </c>
      <c r="Z1618">
        <v>0</v>
      </c>
      <c r="AA1618">
        <v>21</v>
      </c>
      <c r="AB1618">
        <v>0</v>
      </c>
      <c r="AC1618">
        <v>9</v>
      </c>
      <c r="AD1618">
        <v>7</v>
      </c>
      <c r="AE1618">
        <v>0</v>
      </c>
      <c r="AF1618">
        <v>0</v>
      </c>
      <c r="AG1618">
        <v>0</v>
      </c>
      <c r="AH1618" t="s">
        <v>90</v>
      </c>
      <c r="AI1618" s="1">
        <v>44517.34652777778</v>
      </c>
      <c r="AJ1618">
        <v>307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7</v>
      </c>
      <c r="AQ1618">
        <v>0</v>
      </c>
      <c r="AR1618">
        <v>0</v>
      </c>
      <c r="AS1618">
        <v>0</v>
      </c>
      <c r="AT1618" t="s">
        <v>88</v>
      </c>
      <c r="AU1618" t="s">
        <v>88</v>
      </c>
      <c r="AV1618" t="s">
        <v>88</v>
      </c>
      <c r="AW1618" t="s">
        <v>88</v>
      </c>
      <c r="AX1618" t="s">
        <v>88</v>
      </c>
      <c r="AY1618" t="s">
        <v>88</v>
      </c>
      <c r="AZ1618" t="s">
        <v>88</v>
      </c>
      <c r="BA1618" t="s">
        <v>88</v>
      </c>
      <c r="BB1618" t="s">
        <v>88</v>
      </c>
      <c r="BC1618" t="s">
        <v>88</v>
      </c>
      <c r="BD1618" t="s">
        <v>88</v>
      </c>
      <c r="BE1618" t="s">
        <v>88</v>
      </c>
    </row>
    <row r="1619" spans="1:57">
      <c r="A1619" t="s">
        <v>3437</v>
      </c>
      <c r="B1619" t="s">
        <v>80</v>
      </c>
      <c r="C1619" t="s">
        <v>3432</v>
      </c>
      <c r="D1619" t="s">
        <v>82</v>
      </c>
      <c r="E1619" s="2" t="str">
        <f>HYPERLINK("capsilon://?command=openfolder&amp;siteaddress=FAM.docvelocity-na8.net&amp;folderid=FX513B35BA-6C52-D6CB-B4D7-C8DD38013EC9","FX21116480")</f>
        <v>FX21116480</v>
      </c>
      <c r="F1619" t="s">
        <v>19</v>
      </c>
      <c r="G1619" t="s">
        <v>19</v>
      </c>
      <c r="H1619" t="s">
        <v>83</v>
      </c>
      <c r="I1619" t="s">
        <v>3438</v>
      </c>
      <c r="J1619">
        <v>52</v>
      </c>
      <c r="K1619" t="s">
        <v>85</v>
      </c>
      <c r="L1619" t="s">
        <v>86</v>
      </c>
      <c r="M1619" t="s">
        <v>87</v>
      </c>
      <c r="N1619">
        <v>1</v>
      </c>
      <c r="O1619" s="1">
        <v>44516.670567129629</v>
      </c>
      <c r="P1619" s="1">
        <v>44517.198969907404</v>
      </c>
      <c r="Q1619">
        <v>45437</v>
      </c>
      <c r="R1619">
        <v>217</v>
      </c>
      <c r="S1619" t="b">
        <v>0</v>
      </c>
      <c r="T1619" t="s">
        <v>88</v>
      </c>
      <c r="U1619" t="b">
        <v>0</v>
      </c>
      <c r="V1619" t="s">
        <v>190</v>
      </c>
      <c r="W1619" s="1">
        <v>44517.198969907404</v>
      </c>
      <c r="X1619">
        <v>89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52</v>
      </c>
      <c r="AE1619">
        <v>47</v>
      </c>
      <c r="AF1619">
        <v>0</v>
      </c>
      <c r="AG1619">
        <v>2</v>
      </c>
      <c r="AH1619" t="s">
        <v>88</v>
      </c>
      <c r="AI1619" t="s">
        <v>88</v>
      </c>
      <c r="AJ1619" t="s">
        <v>88</v>
      </c>
      <c r="AK1619" t="s">
        <v>88</v>
      </c>
      <c r="AL1619" t="s">
        <v>88</v>
      </c>
      <c r="AM1619" t="s">
        <v>88</v>
      </c>
      <c r="AN1619" t="s">
        <v>88</v>
      </c>
      <c r="AO1619" t="s">
        <v>88</v>
      </c>
      <c r="AP1619" t="s">
        <v>88</v>
      </c>
      <c r="AQ1619" t="s">
        <v>88</v>
      </c>
      <c r="AR1619" t="s">
        <v>88</v>
      </c>
      <c r="AS1619" t="s">
        <v>88</v>
      </c>
      <c r="AT1619" t="s">
        <v>88</v>
      </c>
      <c r="AU1619" t="s">
        <v>88</v>
      </c>
      <c r="AV1619" t="s">
        <v>88</v>
      </c>
      <c r="AW1619" t="s">
        <v>88</v>
      </c>
      <c r="AX1619" t="s">
        <v>88</v>
      </c>
      <c r="AY1619" t="s">
        <v>88</v>
      </c>
      <c r="AZ1619" t="s">
        <v>88</v>
      </c>
      <c r="BA1619" t="s">
        <v>88</v>
      </c>
      <c r="BB1619" t="s">
        <v>88</v>
      </c>
      <c r="BC1619" t="s">
        <v>88</v>
      </c>
      <c r="BD1619" t="s">
        <v>88</v>
      </c>
      <c r="BE1619" t="s">
        <v>88</v>
      </c>
    </row>
    <row r="1620" spans="1:57">
      <c r="A1620" t="s">
        <v>3439</v>
      </c>
      <c r="B1620" t="s">
        <v>80</v>
      </c>
      <c r="C1620" t="s">
        <v>3435</v>
      </c>
      <c r="D1620" t="s">
        <v>82</v>
      </c>
      <c r="E1620" s="2" t="str">
        <f>HYPERLINK("capsilon://?command=openfolder&amp;siteaddress=FAM.docvelocity-na8.net&amp;folderid=FX05A41058-9DC2-8791-C5A5-467B4F3FCCC2","FX21116576")</f>
        <v>FX21116576</v>
      </c>
      <c r="F1620" t="s">
        <v>19</v>
      </c>
      <c r="G1620" t="s">
        <v>19</v>
      </c>
      <c r="H1620" t="s">
        <v>83</v>
      </c>
      <c r="I1620" t="s">
        <v>3440</v>
      </c>
      <c r="J1620">
        <v>28</v>
      </c>
      <c r="K1620" t="s">
        <v>85</v>
      </c>
      <c r="L1620" t="s">
        <v>86</v>
      </c>
      <c r="M1620" t="s">
        <v>87</v>
      </c>
      <c r="N1620">
        <v>2</v>
      </c>
      <c r="O1620" s="1">
        <v>44516.670659722222</v>
      </c>
      <c r="P1620" s="1">
        <v>44517.349537037036</v>
      </c>
      <c r="Q1620">
        <v>58191</v>
      </c>
      <c r="R1620">
        <v>464</v>
      </c>
      <c r="S1620" t="b">
        <v>0</v>
      </c>
      <c r="T1620" t="s">
        <v>88</v>
      </c>
      <c r="U1620" t="b">
        <v>0</v>
      </c>
      <c r="V1620" t="s">
        <v>131</v>
      </c>
      <c r="W1620" s="1">
        <v>44516.806192129632</v>
      </c>
      <c r="X1620">
        <v>212</v>
      </c>
      <c r="Y1620">
        <v>21</v>
      </c>
      <c r="Z1620">
        <v>0</v>
      </c>
      <c r="AA1620">
        <v>21</v>
      </c>
      <c r="AB1620">
        <v>0</v>
      </c>
      <c r="AC1620">
        <v>18</v>
      </c>
      <c r="AD1620">
        <v>7</v>
      </c>
      <c r="AE1620">
        <v>0</v>
      </c>
      <c r="AF1620">
        <v>0</v>
      </c>
      <c r="AG1620">
        <v>0</v>
      </c>
      <c r="AH1620" t="s">
        <v>90</v>
      </c>
      <c r="AI1620" s="1">
        <v>44517.349537037036</v>
      </c>
      <c r="AJ1620">
        <v>252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7</v>
      </c>
      <c r="AQ1620">
        <v>0</v>
      </c>
      <c r="AR1620">
        <v>0</v>
      </c>
      <c r="AS1620">
        <v>0</v>
      </c>
      <c r="AT1620" t="s">
        <v>88</v>
      </c>
      <c r="AU1620" t="s">
        <v>88</v>
      </c>
      <c r="AV1620" t="s">
        <v>88</v>
      </c>
      <c r="AW1620" t="s">
        <v>88</v>
      </c>
      <c r="AX1620" t="s">
        <v>88</v>
      </c>
      <c r="AY1620" t="s">
        <v>88</v>
      </c>
      <c r="AZ1620" t="s">
        <v>88</v>
      </c>
      <c r="BA1620" t="s">
        <v>88</v>
      </c>
      <c r="BB1620" t="s">
        <v>88</v>
      </c>
      <c r="BC1620" t="s">
        <v>88</v>
      </c>
      <c r="BD1620" t="s">
        <v>88</v>
      </c>
      <c r="BE1620" t="s">
        <v>88</v>
      </c>
    </row>
    <row r="1621" spans="1:57">
      <c r="A1621" t="s">
        <v>3441</v>
      </c>
      <c r="B1621" t="s">
        <v>80</v>
      </c>
      <c r="C1621" t="s">
        <v>3435</v>
      </c>
      <c r="D1621" t="s">
        <v>82</v>
      </c>
      <c r="E1621" s="2" t="str">
        <f>HYPERLINK("capsilon://?command=openfolder&amp;siteaddress=FAM.docvelocity-na8.net&amp;folderid=FX05A41058-9DC2-8791-C5A5-467B4F3FCCC2","FX21116576")</f>
        <v>FX21116576</v>
      </c>
      <c r="F1621" t="s">
        <v>19</v>
      </c>
      <c r="G1621" t="s">
        <v>19</v>
      </c>
      <c r="H1621" t="s">
        <v>83</v>
      </c>
      <c r="I1621" t="s">
        <v>3442</v>
      </c>
      <c r="J1621">
        <v>74</v>
      </c>
      <c r="K1621" t="s">
        <v>85</v>
      </c>
      <c r="L1621" t="s">
        <v>86</v>
      </c>
      <c r="M1621" t="s">
        <v>87</v>
      </c>
      <c r="N1621">
        <v>1</v>
      </c>
      <c r="O1621" s="1">
        <v>44516.670960648145</v>
      </c>
      <c r="P1621" s="1">
        <v>44517.200694444444</v>
      </c>
      <c r="Q1621">
        <v>45563</v>
      </c>
      <c r="R1621">
        <v>206</v>
      </c>
      <c r="S1621" t="b">
        <v>0</v>
      </c>
      <c r="T1621" t="s">
        <v>88</v>
      </c>
      <c r="U1621" t="b">
        <v>0</v>
      </c>
      <c r="V1621" t="s">
        <v>190</v>
      </c>
      <c r="W1621" s="1">
        <v>44517.200694444444</v>
      </c>
      <c r="X1621">
        <v>116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74</v>
      </c>
      <c r="AE1621">
        <v>69</v>
      </c>
      <c r="AF1621">
        <v>0</v>
      </c>
      <c r="AG1621">
        <v>2</v>
      </c>
      <c r="AH1621" t="s">
        <v>88</v>
      </c>
      <c r="AI1621" t="s">
        <v>88</v>
      </c>
      <c r="AJ1621" t="s">
        <v>88</v>
      </c>
      <c r="AK1621" t="s">
        <v>88</v>
      </c>
      <c r="AL1621" t="s">
        <v>88</v>
      </c>
      <c r="AM1621" t="s">
        <v>88</v>
      </c>
      <c r="AN1621" t="s">
        <v>88</v>
      </c>
      <c r="AO1621" t="s">
        <v>88</v>
      </c>
      <c r="AP1621" t="s">
        <v>88</v>
      </c>
      <c r="AQ1621" t="s">
        <v>88</v>
      </c>
      <c r="AR1621" t="s">
        <v>88</v>
      </c>
      <c r="AS1621" t="s">
        <v>88</v>
      </c>
      <c r="AT1621" t="s">
        <v>88</v>
      </c>
      <c r="AU1621" t="s">
        <v>88</v>
      </c>
      <c r="AV1621" t="s">
        <v>88</v>
      </c>
      <c r="AW1621" t="s">
        <v>88</v>
      </c>
      <c r="AX1621" t="s">
        <v>88</v>
      </c>
      <c r="AY1621" t="s">
        <v>88</v>
      </c>
      <c r="AZ1621" t="s">
        <v>88</v>
      </c>
      <c r="BA1621" t="s">
        <v>88</v>
      </c>
      <c r="BB1621" t="s">
        <v>88</v>
      </c>
      <c r="BC1621" t="s">
        <v>88</v>
      </c>
      <c r="BD1621" t="s">
        <v>88</v>
      </c>
      <c r="BE1621" t="s">
        <v>88</v>
      </c>
    </row>
    <row r="1622" spans="1:57">
      <c r="A1622" t="s">
        <v>3443</v>
      </c>
      <c r="B1622" t="s">
        <v>80</v>
      </c>
      <c r="C1622" t="s">
        <v>3435</v>
      </c>
      <c r="D1622" t="s">
        <v>82</v>
      </c>
      <c r="E1622" s="2" t="str">
        <f>HYPERLINK("capsilon://?command=openfolder&amp;siteaddress=FAM.docvelocity-na8.net&amp;folderid=FX05A41058-9DC2-8791-C5A5-467B4F3FCCC2","FX21116576")</f>
        <v>FX21116576</v>
      </c>
      <c r="F1622" t="s">
        <v>19</v>
      </c>
      <c r="G1622" t="s">
        <v>19</v>
      </c>
      <c r="H1622" t="s">
        <v>83</v>
      </c>
      <c r="I1622" t="s">
        <v>3444</v>
      </c>
      <c r="J1622">
        <v>150</v>
      </c>
      <c r="K1622" t="s">
        <v>85</v>
      </c>
      <c r="L1622" t="s">
        <v>86</v>
      </c>
      <c r="M1622" t="s">
        <v>87</v>
      </c>
      <c r="N1622">
        <v>1</v>
      </c>
      <c r="O1622" s="1">
        <v>44516.671168981484</v>
      </c>
      <c r="P1622" s="1">
        <v>44517.202476851853</v>
      </c>
      <c r="Q1622">
        <v>45733</v>
      </c>
      <c r="R1622">
        <v>172</v>
      </c>
      <c r="S1622" t="b">
        <v>0</v>
      </c>
      <c r="T1622" t="s">
        <v>88</v>
      </c>
      <c r="U1622" t="b">
        <v>0</v>
      </c>
      <c r="V1622" t="s">
        <v>190</v>
      </c>
      <c r="W1622" s="1">
        <v>44517.202476851853</v>
      </c>
      <c r="X1622">
        <v>105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150</v>
      </c>
      <c r="AE1622">
        <v>145</v>
      </c>
      <c r="AF1622">
        <v>0</v>
      </c>
      <c r="AG1622">
        <v>2</v>
      </c>
      <c r="AH1622" t="s">
        <v>88</v>
      </c>
      <c r="AI1622" t="s">
        <v>88</v>
      </c>
      <c r="AJ1622" t="s">
        <v>88</v>
      </c>
      <c r="AK1622" t="s">
        <v>88</v>
      </c>
      <c r="AL1622" t="s">
        <v>88</v>
      </c>
      <c r="AM1622" t="s">
        <v>88</v>
      </c>
      <c r="AN1622" t="s">
        <v>88</v>
      </c>
      <c r="AO1622" t="s">
        <v>88</v>
      </c>
      <c r="AP1622" t="s">
        <v>88</v>
      </c>
      <c r="AQ1622" t="s">
        <v>88</v>
      </c>
      <c r="AR1622" t="s">
        <v>88</v>
      </c>
      <c r="AS1622" t="s">
        <v>88</v>
      </c>
      <c r="AT1622" t="s">
        <v>88</v>
      </c>
      <c r="AU1622" t="s">
        <v>88</v>
      </c>
      <c r="AV1622" t="s">
        <v>88</v>
      </c>
      <c r="AW1622" t="s">
        <v>88</v>
      </c>
      <c r="AX1622" t="s">
        <v>88</v>
      </c>
      <c r="AY1622" t="s">
        <v>88</v>
      </c>
      <c r="AZ1622" t="s">
        <v>88</v>
      </c>
      <c r="BA1622" t="s">
        <v>88</v>
      </c>
      <c r="BB1622" t="s">
        <v>88</v>
      </c>
      <c r="BC1622" t="s">
        <v>88</v>
      </c>
      <c r="BD1622" t="s">
        <v>88</v>
      </c>
      <c r="BE1622" t="s">
        <v>88</v>
      </c>
    </row>
    <row r="1623" spans="1:57">
      <c r="A1623" t="s">
        <v>3445</v>
      </c>
      <c r="B1623" t="s">
        <v>80</v>
      </c>
      <c r="C1623" t="s">
        <v>3432</v>
      </c>
      <c r="D1623" t="s">
        <v>82</v>
      </c>
      <c r="E1623" s="2" t="str">
        <f>HYPERLINK("capsilon://?command=openfolder&amp;siteaddress=FAM.docvelocity-na8.net&amp;folderid=FX513B35BA-6C52-D6CB-B4D7-C8DD38013EC9","FX21116480")</f>
        <v>FX21116480</v>
      </c>
      <c r="F1623" t="s">
        <v>19</v>
      </c>
      <c r="G1623" t="s">
        <v>19</v>
      </c>
      <c r="H1623" t="s">
        <v>83</v>
      </c>
      <c r="I1623" t="s">
        <v>3446</v>
      </c>
      <c r="J1623">
        <v>56</v>
      </c>
      <c r="K1623" t="s">
        <v>85</v>
      </c>
      <c r="L1623" t="s">
        <v>86</v>
      </c>
      <c r="M1623" t="s">
        <v>87</v>
      </c>
      <c r="N1623">
        <v>1</v>
      </c>
      <c r="O1623" s="1">
        <v>44516.67150462963</v>
      </c>
      <c r="P1623" s="1">
        <v>44517.204583333332</v>
      </c>
      <c r="Q1623">
        <v>45802</v>
      </c>
      <c r="R1623">
        <v>256</v>
      </c>
      <c r="S1623" t="b">
        <v>0</v>
      </c>
      <c r="T1623" t="s">
        <v>88</v>
      </c>
      <c r="U1623" t="b">
        <v>0</v>
      </c>
      <c r="V1623" t="s">
        <v>190</v>
      </c>
      <c r="W1623" s="1">
        <v>44517.204583333332</v>
      </c>
      <c r="X1623">
        <v>150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56</v>
      </c>
      <c r="AE1623">
        <v>42</v>
      </c>
      <c r="AF1623">
        <v>0</v>
      </c>
      <c r="AG1623">
        <v>4</v>
      </c>
      <c r="AH1623" t="s">
        <v>88</v>
      </c>
      <c r="AI1623" t="s">
        <v>88</v>
      </c>
      <c r="AJ1623" t="s">
        <v>88</v>
      </c>
      <c r="AK1623" t="s">
        <v>88</v>
      </c>
      <c r="AL1623" t="s">
        <v>88</v>
      </c>
      <c r="AM1623" t="s">
        <v>88</v>
      </c>
      <c r="AN1623" t="s">
        <v>88</v>
      </c>
      <c r="AO1623" t="s">
        <v>88</v>
      </c>
      <c r="AP1623" t="s">
        <v>88</v>
      </c>
      <c r="AQ1623" t="s">
        <v>88</v>
      </c>
      <c r="AR1623" t="s">
        <v>88</v>
      </c>
      <c r="AS1623" t="s">
        <v>88</v>
      </c>
      <c r="AT1623" t="s">
        <v>88</v>
      </c>
      <c r="AU1623" t="s">
        <v>88</v>
      </c>
      <c r="AV1623" t="s">
        <v>88</v>
      </c>
      <c r="AW1623" t="s">
        <v>88</v>
      </c>
      <c r="AX1623" t="s">
        <v>88</v>
      </c>
      <c r="AY1623" t="s">
        <v>88</v>
      </c>
      <c r="AZ1623" t="s">
        <v>88</v>
      </c>
      <c r="BA1623" t="s">
        <v>88</v>
      </c>
      <c r="BB1623" t="s">
        <v>88</v>
      </c>
      <c r="BC1623" t="s">
        <v>88</v>
      </c>
      <c r="BD1623" t="s">
        <v>88</v>
      </c>
      <c r="BE1623" t="s">
        <v>88</v>
      </c>
    </row>
    <row r="1624" spans="1:57">
      <c r="A1624" t="s">
        <v>3447</v>
      </c>
      <c r="B1624" t="s">
        <v>80</v>
      </c>
      <c r="C1624" t="s">
        <v>3346</v>
      </c>
      <c r="D1624" t="s">
        <v>82</v>
      </c>
      <c r="E1624" s="2" t="str">
        <f>HYPERLINK("capsilon://?command=openfolder&amp;siteaddress=FAM.docvelocity-na8.net&amp;folderid=FXACCF412B-03DE-7035-D242-423F65558FDD","FX21117674")</f>
        <v>FX21117674</v>
      </c>
      <c r="F1624" t="s">
        <v>19</v>
      </c>
      <c r="G1624" t="s">
        <v>19</v>
      </c>
      <c r="H1624" t="s">
        <v>83</v>
      </c>
      <c r="I1624" t="s">
        <v>3347</v>
      </c>
      <c r="J1624">
        <v>345</v>
      </c>
      <c r="K1624" t="s">
        <v>85</v>
      </c>
      <c r="L1624" t="s">
        <v>86</v>
      </c>
      <c r="M1624" t="s">
        <v>87</v>
      </c>
      <c r="N1624">
        <v>2</v>
      </c>
      <c r="O1624" s="1">
        <v>44516.673229166663</v>
      </c>
      <c r="P1624" s="1">
        <v>44516.742314814815</v>
      </c>
      <c r="Q1624">
        <v>4050</v>
      </c>
      <c r="R1624">
        <v>1919</v>
      </c>
      <c r="S1624" t="b">
        <v>0</v>
      </c>
      <c r="T1624" t="s">
        <v>88</v>
      </c>
      <c r="U1624" t="b">
        <v>1</v>
      </c>
      <c r="V1624" t="s">
        <v>131</v>
      </c>
      <c r="W1624" s="1">
        <v>44516.731689814813</v>
      </c>
      <c r="X1624">
        <v>1203</v>
      </c>
      <c r="Y1624">
        <v>294</v>
      </c>
      <c r="Z1624">
        <v>0</v>
      </c>
      <c r="AA1624">
        <v>294</v>
      </c>
      <c r="AB1624">
        <v>0</v>
      </c>
      <c r="AC1624">
        <v>55</v>
      </c>
      <c r="AD1624">
        <v>51</v>
      </c>
      <c r="AE1624">
        <v>0</v>
      </c>
      <c r="AF1624">
        <v>0</v>
      </c>
      <c r="AG1624">
        <v>0</v>
      </c>
      <c r="AH1624" t="s">
        <v>118</v>
      </c>
      <c r="AI1624" s="1">
        <v>44516.742314814815</v>
      </c>
      <c r="AJ1624">
        <v>698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51</v>
      </c>
      <c r="AQ1624">
        <v>0</v>
      </c>
      <c r="AR1624">
        <v>0</v>
      </c>
      <c r="AS1624">
        <v>0</v>
      </c>
      <c r="AT1624" t="s">
        <v>88</v>
      </c>
      <c r="AU1624" t="s">
        <v>88</v>
      </c>
      <c r="AV1624" t="s">
        <v>88</v>
      </c>
      <c r="AW1624" t="s">
        <v>88</v>
      </c>
      <c r="AX1624" t="s">
        <v>88</v>
      </c>
      <c r="AY1624" t="s">
        <v>88</v>
      </c>
      <c r="AZ1624" t="s">
        <v>88</v>
      </c>
      <c r="BA1624" t="s">
        <v>88</v>
      </c>
      <c r="BB1624" t="s">
        <v>88</v>
      </c>
      <c r="BC1624" t="s">
        <v>88</v>
      </c>
      <c r="BD1624" t="s">
        <v>88</v>
      </c>
      <c r="BE1624" t="s">
        <v>88</v>
      </c>
    </row>
    <row r="1625" spans="1:57">
      <c r="A1625" t="s">
        <v>3448</v>
      </c>
      <c r="B1625" t="s">
        <v>80</v>
      </c>
      <c r="C1625" t="s">
        <v>3435</v>
      </c>
      <c r="D1625" t="s">
        <v>82</v>
      </c>
      <c r="E1625" s="2" t="str">
        <f>HYPERLINK("capsilon://?command=openfolder&amp;siteaddress=FAM.docvelocity-na8.net&amp;folderid=FX05A41058-9DC2-8791-C5A5-467B4F3FCCC2","FX21116576")</f>
        <v>FX21116576</v>
      </c>
      <c r="F1625" t="s">
        <v>19</v>
      </c>
      <c r="G1625" t="s">
        <v>19</v>
      </c>
      <c r="H1625" t="s">
        <v>83</v>
      </c>
      <c r="I1625" t="s">
        <v>3449</v>
      </c>
      <c r="J1625">
        <v>28</v>
      </c>
      <c r="K1625" t="s">
        <v>85</v>
      </c>
      <c r="L1625" t="s">
        <v>86</v>
      </c>
      <c r="M1625" t="s">
        <v>87</v>
      </c>
      <c r="N1625">
        <v>2</v>
      </c>
      <c r="O1625" s="1">
        <v>44516.673333333332</v>
      </c>
      <c r="P1625" s="1">
        <v>44517.353263888886</v>
      </c>
      <c r="Q1625">
        <v>58345</v>
      </c>
      <c r="R1625">
        <v>401</v>
      </c>
      <c r="S1625" t="b">
        <v>0</v>
      </c>
      <c r="T1625" t="s">
        <v>88</v>
      </c>
      <c r="U1625" t="b">
        <v>0</v>
      </c>
      <c r="V1625" t="s">
        <v>131</v>
      </c>
      <c r="W1625" s="1">
        <v>44516.807476851849</v>
      </c>
      <c r="X1625">
        <v>80</v>
      </c>
      <c r="Y1625">
        <v>21</v>
      </c>
      <c r="Z1625">
        <v>0</v>
      </c>
      <c r="AA1625">
        <v>21</v>
      </c>
      <c r="AB1625">
        <v>0</v>
      </c>
      <c r="AC1625">
        <v>0</v>
      </c>
      <c r="AD1625">
        <v>7</v>
      </c>
      <c r="AE1625">
        <v>0</v>
      </c>
      <c r="AF1625">
        <v>0</v>
      </c>
      <c r="AG1625">
        <v>0</v>
      </c>
      <c r="AH1625" t="s">
        <v>90</v>
      </c>
      <c r="AI1625" s="1">
        <v>44517.353263888886</v>
      </c>
      <c r="AJ1625">
        <v>321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7</v>
      </c>
      <c r="AQ1625">
        <v>0</v>
      </c>
      <c r="AR1625">
        <v>0</v>
      </c>
      <c r="AS1625">
        <v>0</v>
      </c>
      <c r="AT1625" t="s">
        <v>88</v>
      </c>
      <c r="AU1625" t="s">
        <v>88</v>
      </c>
      <c r="AV1625" t="s">
        <v>88</v>
      </c>
      <c r="AW1625" t="s">
        <v>88</v>
      </c>
      <c r="AX1625" t="s">
        <v>88</v>
      </c>
      <c r="AY1625" t="s">
        <v>88</v>
      </c>
      <c r="AZ1625" t="s">
        <v>88</v>
      </c>
      <c r="BA1625" t="s">
        <v>88</v>
      </c>
      <c r="BB1625" t="s">
        <v>88</v>
      </c>
      <c r="BC1625" t="s">
        <v>88</v>
      </c>
      <c r="BD1625" t="s">
        <v>88</v>
      </c>
      <c r="BE1625" t="s">
        <v>88</v>
      </c>
    </row>
    <row r="1626" spans="1:57">
      <c r="A1626" t="s">
        <v>3450</v>
      </c>
      <c r="B1626" t="s">
        <v>80</v>
      </c>
      <c r="C1626" t="s">
        <v>3435</v>
      </c>
      <c r="D1626" t="s">
        <v>82</v>
      </c>
      <c r="E1626" s="2" t="str">
        <f>HYPERLINK("capsilon://?command=openfolder&amp;siteaddress=FAM.docvelocity-na8.net&amp;folderid=FX05A41058-9DC2-8791-C5A5-467B4F3FCCC2","FX21116576")</f>
        <v>FX21116576</v>
      </c>
      <c r="F1626" t="s">
        <v>19</v>
      </c>
      <c r="G1626" t="s">
        <v>19</v>
      </c>
      <c r="H1626" t="s">
        <v>83</v>
      </c>
      <c r="I1626" t="s">
        <v>3451</v>
      </c>
      <c r="J1626">
        <v>278</v>
      </c>
      <c r="K1626" t="s">
        <v>85</v>
      </c>
      <c r="L1626" t="s">
        <v>86</v>
      </c>
      <c r="M1626" t="s">
        <v>87</v>
      </c>
      <c r="N1626">
        <v>1</v>
      </c>
      <c r="O1626" s="1">
        <v>44516.673541666663</v>
      </c>
      <c r="P1626" s="1">
        <v>44517.209305555552</v>
      </c>
      <c r="Q1626">
        <v>45850</v>
      </c>
      <c r="R1626">
        <v>440</v>
      </c>
      <c r="S1626" t="b">
        <v>0</v>
      </c>
      <c r="T1626" t="s">
        <v>88</v>
      </c>
      <c r="U1626" t="b">
        <v>0</v>
      </c>
      <c r="V1626" t="s">
        <v>190</v>
      </c>
      <c r="W1626" s="1">
        <v>44517.209305555552</v>
      </c>
      <c r="X1626">
        <v>374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278</v>
      </c>
      <c r="AE1626">
        <v>266</v>
      </c>
      <c r="AF1626">
        <v>0</v>
      </c>
      <c r="AG1626">
        <v>10</v>
      </c>
      <c r="AH1626" t="s">
        <v>88</v>
      </c>
      <c r="AI1626" t="s">
        <v>88</v>
      </c>
      <c r="AJ1626" t="s">
        <v>88</v>
      </c>
      <c r="AK1626" t="s">
        <v>88</v>
      </c>
      <c r="AL1626" t="s">
        <v>88</v>
      </c>
      <c r="AM1626" t="s">
        <v>88</v>
      </c>
      <c r="AN1626" t="s">
        <v>88</v>
      </c>
      <c r="AO1626" t="s">
        <v>88</v>
      </c>
      <c r="AP1626" t="s">
        <v>88</v>
      </c>
      <c r="AQ1626" t="s">
        <v>88</v>
      </c>
      <c r="AR1626" t="s">
        <v>88</v>
      </c>
      <c r="AS1626" t="s">
        <v>88</v>
      </c>
      <c r="AT1626" t="s">
        <v>88</v>
      </c>
      <c r="AU1626" t="s">
        <v>88</v>
      </c>
      <c r="AV1626" t="s">
        <v>88</v>
      </c>
      <c r="AW1626" t="s">
        <v>88</v>
      </c>
      <c r="AX1626" t="s">
        <v>88</v>
      </c>
      <c r="AY1626" t="s">
        <v>88</v>
      </c>
      <c r="AZ1626" t="s">
        <v>88</v>
      </c>
      <c r="BA1626" t="s">
        <v>88</v>
      </c>
      <c r="BB1626" t="s">
        <v>88</v>
      </c>
      <c r="BC1626" t="s">
        <v>88</v>
      </c>
      <c r="BD1626" t="s">
        <v>88</v>
      </c>
      <c r="BE1626" t="s">
        <v>88</v>
      </c>
    </row>
    <row r="1627" spans="1:57">
      <c r="A1627" t="s">
        <v>3452</v>
      </c>
      <c r="B1627" t="s">
        <v>80</v>
      </c>
      <c r="C1627" t="s">
        <v>3453</v>
      </c>
      <c r="D1627" t="s">
        <v>82</v>
      </c>
      <c r="E1627" s="2" t="str">
        <f>HYPERLINK("capsilon://?command=openfolder&amp;siteaddress=FAM.docvelocity-na8.net&amp;folderid=FX46E836F5-3BEB-5609-3A0B-CD3A99FF5F3D","FX21116857")</f>
        <v>FX21116857</v>
      </c>
      <c r="F1627" t="s">
        <v>19</v>
      </c>
      <c r="G1627" t="s">
        <v>19</v>
      </c>
      <c r="H1627" t="s">
        <v>83</v>
      </c>
      <c r="I1627" t="s">
        <v>3454</v>
      </c>
      <c r="J1627">
        <v>127</v>
      </c>
      <c r="K1627" t="s">
        <v>85</v>
      </c>
      <c r="L1627" t="s">
        <v>86</v>
      </c>
      <c r="M1627" t="s">
        <v>87</v>
      </c>
      <c r="N1627">
        <v>1</v>
      </c>
      <c r="O1627" s="1">
        <v>44516.678587962961</v>
      </c>
      <c r="P1627" s="1">
        <v>44517.212962962964</v>
      </c>
      <c r="Q1627">
        <v>45814</v>
      </c>
      <c r="R1627">
        <v>356</v>
      </c>
      <c r="S1627" t="b">
        <v>0</v>
      </c>
      <c r="T1627" t="s">
        <v>88</v>
      </c>
      <c r="U1627" t="b">
        <v>0</v>
      </c>
      <c r="V1627" t="s">
        <v>190</v>
      </c>
      <c r="W1627" s="1">
        <v>44517.212962962964</v>
      </c>
      <c r="X1627">
        <v>268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127</v>
      </c>
      <c r="AE1627">
        <v>115</v>
      </c>
      <c r="AF1627">
        <v>0</v>
      </c>
      <c r="AG1627">
        <v>4</v>
      </c>
      <c r="AH1627" t="s">
        <v>88</v>
      </c>
      <c r="AI1627" t="s">
        <v>88</v>
      </c>
      <c r="AJ1627" t="s">
        <v>88</v>
      </c>
      <c r="AK1627" t="s">
        <v>88</v>
      </c>
      <c r="AL1627" t="s">
        <v>88</v>
      </c>
      <c r="AM1627" t="s">
        <v>88</v>
      </c>
      <c r="AN1627" t="s">
        <v>88</v>
      </c>
      <c r="AO1627" t="s">
        <v>88</v>
      </c>
      <c r="AP1627" t="s">
        <v>88</v>
      </c>
      <c r="AQ1627" t="s">
        <v>88</v>
      </c>
      <c r="AR1627" t="s">
        <v>88</v>
      </c>
      <c r="AS1627" t="s">
        <v>88</v>
      </c>
      <c r="AT1627" t="s">
        <v>88</v>
      </c>
      <c r="AU1627" t="s">
        <v>88</v>
      </c>
      <c r="AV1627" t="s">
        <v>88</v>
      </c>
      <c r="AW1627" t="s">
        <v>88</v>
      </c>
      <c r="AX1627" t="s">
        <v>88</v>
      </c>
      <c r="AY1627" t="s">
        <v>88</v>
      </c>
      <c r="AZ1627" t="s">
        <v>88</v>
      </c>
      <c r="BA1627" t="s">
        <v>88</v>
      </c>
      <c r="BB1627" t="s">
        <v>88</v>
      </c>
      <c r="BC1627" t="s">
        <v>88</v>
      </c>
      <c r="BD1627" t="s">
        <v>88</v>
      </c>
      <c r="BE1627" t="s">
        <v>88</v>
      </c>
    </row>
    <row r="1628" spans="1:57">
      <c r="A1628" t="s">
        <v>3455</v>
      </c>
      <c r="B1628" t="s">
        <v>80</v>
      </c>
      <c r="C1628" t="s">
        <v>3341</v>
      </c>
      <c r="D1628" t="s">
        <v>82</v>
      </c>
      <c r="E1628" s="2" t="str">
        <f>HYPERLINK("capsilon://?command=openfolder&amp;siteaddress=FAM.docvelocity-na8.net&amp;folderid=FXACCCFF1C-9146-CE44-BF92-C9B2CB58374F","FX21116668")</f>
        <v>FX21116668</v>
      </c>
      <c r="F1628" t="s">
        <v>19</v>
      </c>
      <c r="G1628" t="s">
        <v>19</v>
      </c>
      <c r="H1628" t="s">
        <v>83</v>
      </c>
      <c r="I1628" t="s">
        <v>3342</v>
      </c>
      <c r="J1628">
        <v>598</v>
      </c>
      <c r="K1628" t="s">
        <v>85</v>
      </c>
      <c r="L1628" t="s">
        <v>86</v>
      </c>
      <c r="M1628" t="s">
        <v>87</v>
      </c>
      <c r="N1628">
        <v>2</v>
      </c>
      <c r="O1628" s="1">
        <v>44516.680706018517</v>
      </c>
      <c r="P1628" s="1">
        <v>44517.176608796297</v>
      </c>
      <c r="Q1628">
        <v>40185</v>
      </c>
      <c r="R1628">
        <v>2661</v>
      </c>
      <c r="S1628" t="b">
        <v>0</v>
      </c>
      <c r="T1628" t="s">
        <v>88</v>
      </c>
      <c r="U1628" t="b">
        <v>1</v>
      </c>
      <c r="V1628" t="s">
        <v>131</v>
      </c>
      <c r="W1628" s="1">
        <v>44516.74795138889</v>
      </c>
      <c r="X1628">
        <v>1404</v>
      </c>
      <c r="Y1628">
        <v>150</v>
      </c>
      <c r="Z1628">
        <v>0</v>
      </c>
      <c r="AA1628">
        <v>150</v>
      </c>
      <c r="AB1628">
        <v>134</v>
      </c>
      <c r="AC1628">
        <v>59</v>
      </c>
      <c r="AD1628">
        <v>448</v>
      </c>
      <c r="AE1628">
        <v>0</v>
      </c>
      <c r="AF1628">
        <v>0</v>
      </c>
      <c r="AG1628">
        <v>0</v>
      </c>
      <c r="AH1628" t="s">
        <v>1043</v>
      </c>
      <c r="AI1628" s="1">
        <v>44517.176608796297</v>
      </c>
      <c r="AJ1628">
        <v>1184</v>
      </c>
      <c r="AK1628">
        <v>0</v>
      </c>
      <c r="AL1628">
        <v>0</v>
      </c>
      <c r="AM1628">
        <v>0</v>
      </c>
      <c r="AN1628">
        <v>134</v>
      </c>
      <c r="AO1628">
        <v>0</v>
      </c>
      <c r="AP1628">
        <v>448</v>
      </c>
      <c r="AQ1628">
        <v>0</v>
      </c>
      <c r="AR1628">
        <v>0</v>
      </c>
      <c r="AS1628">
        <v>0</v>
      </c>
      <c r="AT1628" t="s">
        <v>88</v>
      </c>
      <c r="AU1628" t="s">
        <v>88</v>
      </c>
      <c r="AV1628" t="s">
        <v>88</v>
      </c>
      <c r="AW1628" t="s">
        <v>88</v>
      </c>
      <c r="AX1628" t="s">
        <v>88</v>
      </c>
      <c r="AY1628" t="s">
        <v>88</v>
      </c>
      <c r="AZ1628" t="s">
        <v>88</v>
      </c>
      <c r="BA1628" t="s">
        <v>88</v>
      </c>
      <c r="BB1628" t="s">
        <v>88</v>
      </c>
      <c r="BC1628" t="s">
        <v>88</v>
      </c>
      <c r="BD1628" t="s">
        <v>88</v>
      </c>
      <c r="BE1628" t="s">
        <v>88</v>
      </c>
    </row>
    <row r="1629" spans="1:57">
      <c r="A1629" t="s">
        <v>3456</v>
      </c>
      <c r="B1629" t="s">
        <v>80</v>
      </c>
      <c r="C1629" t="s">
        <v>3364</v>
      </c>
      <c r="D1629" t="s">
        <v>82</v>
      </c>
      <c r="E1629" s="2" t="str">
        <f>HYPERLINK("capsilon://?command=openfolder&amp;siteaddress=FAM.docvelocity-na8.net&amp;folderid=FX74EBBA22-AC4B-8452-E52C-4C0E0760D13C","FX21116884")</f>
        <v>FX21116884</v>
      </c>
      <c r="F1629" t="s">
        <v>19</v>
      </c>
      <c r="G1629" t="s">
        <v>19</v>
      </c>
      <c r="H1629" t="s">
        <v>83</v>
      </c>
      <c r="I1629" t="s">
        <v>3381</v>
      </c>
      <c r="J1629">
        <v>56</v>
      </c>
      <c r="K1629" t="s">
        <v>85</v>
      </c>
      <c r="L1629" t="s">
        <v>86</v>
      </c>
      <c r="M1629" t="s">
        <v>87</v>
      </c>
      <c r="N1629">
        <v>2</v>
      </c>
      <c r="O1629" s="1">
        <v>44516.682858796295</v>
      </c>
      <c r="P1629" s="1">
        <v>44517.179108796299</v>
      </c>
      <c r="Q1629">
        <v>42264</v>
      </c>
      <c r="R1629">
        <v>612</v>
      </c>
      <c r="S1629" t="b">
        <v>0</v>
      </c>
      <c r="T1629" t="s">
        <v>88</v>
      </c>
      <c r="U1629" t="b">
        <v>1</v>
      </c>
      <c r="V1629" t="s">
        <v>131</v>
      </c>
      <c r="W1629" s="1">
        <v>44516.750138888892</v>
      </c>
      <c r="X1629">
        <v>188</v>
      </c>
      <c r="Y1629">
        <v>42</v>
      </c>
      <c r="Z1629">
        <v>0</v>
      </c>
      <c r="AA1629">
        <v>42</v>
      </c>
      <c r="AB1629">
        <v>0</v>
      </c>
      <c r="AC1629">
        <v>2</v>
      </c>
      <c r="AD1629">
        <v>14</v>
      </c>
      <c r="AE1629">
        <v>0</v>
      </c>
      <c r="AF1629">
        <v>0</v>
      </c>
      <c r="AG1629">
        <v>0</v>
      </c>
      <c r="AH1629" t="s">
        <v>99</v>
      </c>
      <c r="AI1629" s="1">
        <v>44517.179108796299</v>
      </c>
      <c r="AJ1629">
        <v>406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14</v>
      </c>
      <c r="AQ1629">
        <v>0</v>
      </c>
      <c r="AR1629">
        <v>0</v>
      </c>
      <c r="AS1629">
        <v>0</v>
      </c>
      <c r="AT1629" t="s">
        <v>88</v>
      </c>
      <c r="AU1629" t="s">
        <v>88</v>
      </c>
      <c r="AV1629" t="s">
        <v>88</v>
      </c>
      <c r="AW1629" t="s">
        <v>88</v>
      </c>
      <c r="AX1629" t="s">
        <v>88</v>
      </c>
      <c r="AY1629" t="s">
        <v>88</v>
      </c>
      <c r="AZ1629" t="s">
        <v>88</v>
      </c>
      <c r="BA1629" t="s">
        <v>88</v>
      </c>
      <c r="BB1629" t="s">
        <v>88</v>
      </c>
      <c r="BC1629" t="s">
        <v>88</v>
      </c>
      <c r="BD1629" t="s">
        <v>88</v>
      </c>
      <c r="BE1629" t="s">
        <v>88</v>
      </c>
    </row>
    <row r="1630" spans="1:57">
      <c r="A1630" t="s">
        <v>3457</v>
      </c>
      <c r="B1630" t="s">
        <v>80</v>
      </c>
      <c r="C1630" t="s">
        <v>3458</v>
      </c>
      <c r="D1630" t="s">
        <v>82</v>
      </c>
      <c r="E1630" s="2" t="str">
        <f>HYPERLINK("capsilon://?command=openfolder&amp;siteaddress=FAM.docvelocity-na8.net&amp;folderid=FXA727DE1D-FCA3-1463-BE33-6C3A665035E9","FX21116423")</f>
        <v>FX21116423</v>
      </c>
      <c r="F1630" t="s">
        <v>19</v>
      </c>
      <c r="G1630" t="s">
        <v>19</v>
      </c>
      <c r="H1630" t="s">
        <v>83</v>
      </c>
      <c r="I1630" t="s">
        <v>3459</v>
      </c>
      <c r="J1630">
        <v>41</v>
      </c>
      <c r="K1630" t="s">
        <v>85</v>
      </c>
      <c r="L1630" t="s">
        <v>86</v>
      </c>
      <c r="M1630" t="s">
        <v>87</v>
      </c>
      <c r="N1630">
        <v>2</v>
      </c>
      <c r="O1630" s="1">
        <v>44516.683749999997</v>
      </c>
      <c r="P1630" s="1">
        <v>44517.357708333337</v>
      </c>
      <c r="Q1630">
        <v>57720</v>
      </c>
      <c r="R1630">
        <v>510</v>
      </c>
      <c r="S1630" t="b">
        <v>0</v>
      </c>
      <c r="T1630" t="s">
        <v>88</v>
      </c>
      <c r="U1630" t="b">
        <v>0</v>
      </c>
      <c r="V1630" t="s">
        <v>131</v>
      </c>
      <c r="W1630" s="1">
        <v>44516.809282407405</v>
      </c>
      <c r="X1630">
        <v>127</v>
      </c>
      <c r="Y1630">
        <v>36</v>
      </c>
      <c r="Z1630">
        <v>0</v>
      </c>
      <c r="AA1630">
        <v>36</v>
      </c>
      <c r="AB1630">
        <v>0</v>
      </c>
      <c r="AC1630">
        <v>5</v>
      </c>
      <c r="AD1630">
        <v>5</v>
      </c>
      <c r="AE1630">
        <v>0</v>
      </c>
      <c r="AF1630">
        <v>0</v>
      </c>
      <c r="AG1630">
        <v>0</v>
      </c>
      <c r="AH1630" t="s">
        <v>90</v>
      </c>
      <c r="AI1630" s="1">
        <v>44517.357708333337</v>
      </c>
      <c r="AJ1630">
        <v>383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5</v>
      </c>
      <c r="AQ1630">
        <v>0</v>
      </c>
      <c r="AR1630">
        <v>0</v>
      </c>
      <c r="AS1630">
        <v>0</v>
      </c>
      <c r="AT1630" t="s">
        <v>88</v>
      </c>
      <c r="AU1630" t="s">
        <v>88</v>
      </c>
      <c r="AV1630" t="s">
        <v>88</v>
      </c>
      <c r="AW1630" t="s">
        <v>88</v>
      </c>
      <c r="AX1630" t="s">
        <v>88</v>
      </c>
      <c r="AY1630" t="s">
        <v>88</v>
      </c>
      <c r="AZ1630" t="s">
        <v>88</v>
      </c>
      <c r="BA1630" t="s">
        <v>88</v>
      </c>
      <c r="BB1630" t="s">
        <v>88</v>
      </c>
      <c r="BC1630" t="s">
        <v>88</v>
      </c>
      <c r="BD1630" t="s">
        <v>88</v>
      </c>
      <c r="BE1630" t="s">
        <v>88</v>
      </c>
    </row>
    <row r="1631" spans="1:57">
      <c r="A1631" t="s">
        <v>3460</v>
      </c>
      <c r="B1631" t="s">
        <v>80</v>
      </c>
      <c r="C1631" t="s">
        <v>3458</v>
      </c>
      <c r="D1631" t="s">
        <v>82</v>
      </c>
      <c r="E1631" s="2" t="str">
        <f>HYPERLINK("capsilon://?command=openfolder&amp;siteaddress=FAM.docvelocity-na8.net&amp;folderid=FXA727DE1D-FCA3-1463-BE33-6C3A665035E9","FX21116423")</f>
        <v>FX21116423</v>
      </c>
      <c r="F1631" t="s">
        <v>19</v>
      </c>
      <c r="G1631" t="s">
        <v>19</v>
      </c>
      <c r="H1631" t="s">
        <v>83</v>
      </c>
      <c r="I1631" t="s">
        <v>3461</v>
      </c>
      <c r="J1631">
        <v>28</v>
      </c>
      <c r="K1631" t="s">
        <v>85</v>
      </c>
      <c r="L1631" t="s">
        <v>86</v>
      </c>
      <c r="M1631" t="s">
        <v>87</v>
      </c>
      <c r="N1631">
        <v>2</v>
      </c>
      <c r="O1631" s="1">
        <v>44516.684976851851</v>
      </c>
      <c r="P1631" s="1">
        <v>44517.359803240739</v>
      </c>
      <c r="Q1631">
        <v>58057</v>
      </c>
      <c r="R1631">
        <v>248</v>
      </c>
      <c r="S1631" t="b">
        <v>0</v>
      </c>
      <c r="T1631" t="s">
        <v>88</v>
      </c>
      <c r="U1631" t="b">
        <v>0</v>
      </c>
      <c r="V1631" t="s">
        <v>131</v>
      </c>
      <c r="W1631" s="1">
        <v>44516.810081018521</v>
      </c>
      <c r="X1631">
        <v>68</v>
      </c>
      <c r="Y1631">
        <v>21</v>
      </c>
      <c r="Z1631">
        <v>0</v>
      </c>
      <c r="AA1631">
        <v>21</v>
      </c>
      <c r="AB1631">
        <v>0</v>
      </c>
      <c r="AC1631">
        <v>0</v>
      </c>
      <c r="AD1631">
        <v>7</v>
      </c>
      <c r="AE1631">
        <v>0</v>
      </c>
      <c r="AF1631">
        <v>0</v>
      </c>
      <c r="AG1631">
        <v>0</v>
      </c>
      <c r="AH1631" t="s">
        <v>90</v>
      </c>
      <c r="AI1631" s="1">
        <v>44517.359803240739</v>
      </c>
      <c r="AJ1631">
        <v>180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7</v>
      </c>
      <c r="AQ1631">
        <v>0</v>
      </c>
      <c r="AR1631">
        <v>0</v>
      </c>
      <c r="AS1631">
        <v>0</v>
      </c>
      <c r="AT1631" t="s">
        <v>88</v>
      </c>
      <c r="AU1631" t="s">
        <v>88</v>
      </c>
      <c r="AV1631" t="s">
        <v>88</v>
      </c>
      <c r="AW1631" t="s">
        <v>88</v>
      </c>
      <c r="AX1631" t="s">
        <v>88</v>
      </c>
      <c r="AY1631" t="s">
        <v>88</v>
      </c>
      <c r="AZ1631" t="s">
        <v>88</v>
      </c>
      <c r="BA1631" t="s">
        <v>88</v>
      </c>
      <c r="BB1631" t="s">
        <v>88</v>
      </c>
      <c r="BC1631" t="s">
        <v>88</v>
      </c>
      <c r="BD1631" t="s">
        <v>88</v>
      </c>
      <c r="BE1631" t="s">
        <v>88</v>
      </c>
    </row>
    <row r="1632" spans="1:57">
      <c r="A1632" t="s">
        <v>3462</v>
      </c>
      <c r="B1632" t="s">
        <v>80</v>
      </c>
      <c r="C1632" t="s">
        <v>2653</v>
      </c>
      <c r="D1632" t="s">
        <v>82</v>
      </c>
      <c r="E1632" s="2" t="str">
        <f>HYPERLINK("capsilon://?command=openfolder&amp;siteaddress=FAM.docvelocity-na8.net&amp;folderid=FXDCA59FFB-257B-5FD5-507C-636AAC30884C","FX21115348")</f>
        <v>FX21115348</v>
      </c>
      <c r="F1632" t="s">
        <v>19</v>
      </c>
      <c r="G1632" t="s">
        <v>19</v>
      </c>
      <c r="H1632" t="s">
        <v>83</v>
      </c>
      <c r="I1632" t="s">
        <v>3385</v>
      </c>
      <c r="J1632">
        <v>299</v>
      </c>
      <c r="K1632" t="s">
        <v>85</v>
      </c>
      <c r="L1632" t="s">
        <v>86</v>
      </c>
      <c r="M1632" t="s">
        <v>87</v>
      </c>
      <c r="N1632">
        <v>2</v>
      </c>
      <c r="O1632" s="1">
        <v>44516.688159722224</v>
      </c>
      <c r="P1632" s="1">
        <v>44517.193460648145</v>
      </c>
      <c r="Q1632">
        <v>39840</v>
      </c>
      <c r="R1632">
        <v>3818</v>
      </c>
      <c r="S1632" t="b">
        <v>0</v>
      </c>
      <c r="T1632" t="s">
        <v>88</v>
      </c>
      <c r="U1632" t="b">
        <v>1</v>
      </c>
      <c r="V1632" t="s">
        <v>131</v>
      </c>
      <c r="W1632" s="1">
        <v>44516.776828703703</v>
      </c>
      <c r="X1632">
        <v>2305</v>
      </c>
      <c r="Y1632">
        <v>333</v>
      </c>
      <c r="Z1632">
        <v>0</v>
      </c>
      <c r="AA1632">
        <v>333</v>
      </c>
      <c r="AB1632">
        <v>0</v>
      </c>
      <c r="AC1632">
        <v>212</v>
      </c>
      <c r="AD1632">
        <v>-34</v>
      </c>
      <c r="AE1632">
        <v>0</v>
      </c>
      <c r="AF1632">
        <v>0</v>
      </c>
      <c r="AG1632">
        <v>0</v>
      </c>
      <c r="AH1632" t="s">
        <v>1043</v>
      </c>
      <c r="AI1632" s="1">
        <v>44517.193460648145</v>
      </c>
      <c r="AJ1632">
        <v>1456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-34</v>
      </c>
      <c r="AQ1632">
        <v>0</v>
      </c>
      <c r="AR1632">
        <v>0</v>
      </c>
      <c r="AS1632">
        <v>0</v>
      </c>
      <c r="AT1632" t="s">
        <v>88</v>
      </c>
      <c r="AU1632" t="s">
        <v>88</v>
      </c>
      <c r="AV1632" t="s">
        <v>88</v>
      </c>
      <c r="AW1632" t="s">
        <v>88</v>
      </c>
      <c r="AX1632" t="s">
        <v>88</v>
      </c>
      <c r="AY1632" t="s">
        <v>88</v>
      </c>
      <c r="AZ1632" t="s">
        <v>88</v>
      </c>
      <c r="BA1632" t="s">
        <v>88</v>
      </c>
      <c r="BB1632" t="s">
        <v>88</v>
      </c>
      <c r="BC1632" t="s">
        <v>88</v>
      </c>
      <c r="BD1632" t="s">
        <v>88</v>
      </c>
      <c r="BE1632" t="s">
        <v>88</v>
      </c>
    </row>
    <row r="1633" spans="1:57">
      <c r="A1633" t="s">
        <v>3463</v>
      </c>
      <c r="B1633" t="s">
        <v>80</v>
      </c>
      <c r="C1633" t="s">
        <v>3464</v>
      </c>
      <c r="D1633" t="s">
        <v>82</v>
      </c>
      <c r="E1633" s="2" t="str">
        <f>HYPERLINK("capsilon://?command=openfolder&amp;siteaddress=FAM.docvelocity-na8.net&amp;folderid=FX56429455-4F08-938A-6165-E67D84AFB9C9","FX21117771")</f>
        <v>FX21117771</v>
      </c>
      <c r="F1633" t="s">
        <v>19</v>
      </c>
      <c r="G1633" t="s">
        <v>19</v>
      </c>
      <c r="H1633" t="s">
        <v>83</v>
      </c>
      <c r="I1633" t="s">
        <v>3465</v>
      </c>
      <c r="J1633">
        <v>28</v>
      </c>
      <c r="K1633" t="s">
        <v>85</v>
      </c>
      <c r="L1633" t="s">
        <v>86</v>
      </c>
      <c r="M1633" t="s">
        <v>87</v>
      </c>
      <c r="N1633">
        <v>2</v>
      </c>
      <c r="O1633" s="1">
        <v>44516.688206018516</v>
      </c>
      <c r="P1633" s="1">
        <v>44517.368310185186</v>
      </c>
      <c r="Q1633">
        <v>57813</v>
      </c>
      <c r="R1633">
        <v>948</v>
      </c>
      <c r="S1633" t="b">
        <v>0</v>
      </c>
      <c r="T1633" t="s">
        <v>88</v>
      </c>
      <c r="U1633" t="b">
        <v>0</v>
      </c>
      <c r="V1633" t="s">
        <v>131</v>
      </c>
      <c r="W1633" s="1">
        <v>44516.812604166669</v>
      </c>
      <c r="X1633">
        <v>217</v>
      </c>
      <c r="Y1633">
        <v>21</v>
      </c>
      <c r="Z1633">
        <v>0</v>
      </c>
      <c r="AA1633">
        <v>21</v>
      </c>
      <c r="AB1633">
        <v>0</v>
      </c>
      <c r="AC1633">
        <v>18</v>
      </c>
      <c r="AD1633">
        <v>7</v>
      </c>
      <c r="AE1633">
        <v>0</v>
      </c>
      <c r="AF1633">
        <v>0</v>
      </c>
      <c r="AG1633">
        <v>0</v>
      </c>
      <c r="AH1633" t="s">
        <v>90</v>
      </c>
      <c r="AI1633" s="1">
        <v>44517.368310185186</v>
      </c>
      <c r="AJ1633">
        <v>716</v>
      </c>
      <c r="AK1633">
        <v>1</v>
      </c>
      <c r="AL1633">
        <v>0</v>
      </c>
      <c r="AM1633">
        <v>1</v>
      </c>
      <c r="AN1633">
        <v>0</v>
      </c>
      <c r="AO1633">
        <v>1</v>
      </c>
      <c r="AP1633">
        <v>6</v>
      </c>
      <c r="AQ1633">
        <v>0</v>
      </c>
      <c r="AR1633">
        <v>0</v>
      </c>
      <c r="AS1633">
        <v>0</v>
      </c>
      <c r="AT1633" t="s">
        <v>88</v>
      </c>
      <c r="AU1633" t="s">
        <v>88</v>
      </c>
      <c r="AV1633" t="s">
        <v>88</v>
      </c>
      <c r="AW1633" t="s">
        <v>88</v>
      </c>
      <c r="AX1633" t="s">
        <v>88</v>
      </c>
      <c r="AY1633" t="s">
        <v>88</v>
      </c>
      <c r="AZ1633" t="s">
        <v>88</v>
      </c>
      <c r="BA1633" t="s">
        <v>88</v>
      </c>
      <c r="BB1633" t="s">
        <v>88</v>
      </c>
      <c r="BC1633" t="s">
        <v>88</v>
      </c>
      <c r="BD1633" t="s">
        <v>88</v>
      </c>
      <c r="BE1633" t="s">
        <v>88</v>
      </c>
    </row>
    <row r="1634" spans="1:57">
      <c r="A1634" t="s">
        <v>3466</v>
      </c>
      <c r="B1634" t="s">
        <v>80</v>
      </c>
      <c r="C1634" t="s">
        <v>3464</v>
      </c>
      <c r="D1634" t="s">
        <v>82</v>
      </c>
      <c r="E1634" s="2" t="str">
        <f>HYPERLINK("capsilon://?command=openfolder&amp;siteaddress=FAM.docvelocity-na8.net&amp;folderid=FX56429455-4F08-938A-6165-E67D84AFB9C9","FX21117771")</f>
        <v>FX21117771</v>
      </c>
      <c r="F1634" t="s">
        <v>19</v>
      </c>
      <c r="G1634" t="s">
        <v>19</v>
      </c>
      <c r="H1634" t="s">
        <v>83</v>
      </c>
      <c r="I1634" t="s">
        <v>3467</v>
      </c>
      <c r="J1634">
        <v>28</v>
      </c>
      <c r="K1634" t="s">
        <v>85</v>
      </c>
      <c r="L1634" t="s">
        <v>86</v>
      </c>
      <c r="M1634" t="s">
        <v>87</v>
      </c>
      <c r="N1634">
        <v>2</v>
      </c>
      <c r="O1634" s="1">
        <v>44516.688437500001</v>
      </c>
      <c r="P1634" s="1">
        <v>44517.382395833331</v>
      </c>
      <c r="Q1634">
        <v>59460</v>
      </c>
      <c r="R1634">
        <v>498</v>
      </c>
      <c r="S1634" t="b">
        <v>0</v>
      </c>
      <c r="T1634" t="s">
        <v>88</v>
      </c>
      <c r="U1634" t="b">
        <v>0</v>
      </c>
      <c r="V1634" t="s">
        <v>131</v>
      </c>
      <c r="W1634" s="1">
        <v>44516.81355324074</v>
      </c>
      <c r="X1634">
        <v>81</v>
      </c>
      <c r="Y1634">
        <v>21</v>
      </c>
      <c r="Z1634">
        <v>0</v>
      </c>
      <c r="AA1634">
        <v>21</v>
      </c>
      <c r="AB1634">
        <v>0</v>
      </c>
      <c r="AC1634">
        <v>0</v>
      </c>
      <c r="AD1634">
        <v>7</v>
      </c>
      <c r="AE1634">
        <v>0</v>
      </c>
      <c r="AF1634">
        <v>0</v>
      </c>
      <c r="AG1634">
        <v>0</v>
      </c>
      <c r="AH1634" t="s">
        <v>90</v>
      </c>
      <c r="AI1634" s="1">
        <v>44517.382395833331</v>
      </c>
      <c r="AJ1634">
        <v>417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7</v>
      </c>
      <c r="AQ1634">
        <v>0</v>
      </c>
      <c r="AR1634">
        <v>0</v>
      </c>
      <c r="AS1634">
        <v>0</v>
      </c>
      <c r="AT1634" t="s">
        <v>88</v>
      </c>
      <c r="AU1634" t="s">
        <v>88</v>
      </c>
      <c r="AV1634" t="s">
        <v>88</v>
      </c>
      <c r="AW1634" t="s">
        <v>88</v>
      </c>
      <c r="AX1634" t="s">
        <v>88</v>
      </c>
      <c r="AY1634" t="s">
        <v>88</v>
      </c>
      <c r="AZ1634" t="s">
        <v>88</v>
      </c>
      <c r="BA1634" t="s">
        <v>88</v>
      </c>
      <c r="BB1634" t="s">
        <v>88</v>
      </c>
      <c r="BC1634" t="s">
        <v>88</v>
      </c>
      <c r="BD1634" t="s">
        <v>88</v>
      </c>
      <c r="BE1634" t="s">
        <v>88</v>
      </c>
    </row>
    <row r="1635" spans="1:57">
      <c r="A1635" t="s">
        <v>3468</v>
      </c>
      <c r="B1635" t="s">
        <v>80</v>
      </c>
      <c r="C1635" t="s">
        <v>3464</v>
      </c>
      <c r="D1635" t="s">
        <v>82</v>
      </c>
      <c r="E1635" s="2" t="str">
        <f>HYPERLINK("capsilon://?command=openfolder&amp;siteaddress=FAM.docvelocity-na8.net&amp;folderid=FX56429455-4F08-938A-6165-E67D84AFB9C9","FX21117771")</f>
        <v>FX21117771</v>
      </c>
      <c r="F1635" t="s">
        <v>19</v>
      </c>
      <c r="G1635" t="s">
        <v>19</v>
      </c>
      <c r="H1635" t="s">
        <v>83</v>
      </c>
      <c r="I1635" t="s">
        <v>3469</v>
      </c>
      <c r="J1635">
        <v>124</v>
      </c>
      <c r="K1635" t="s">
        <v>85</v>
      </c>
      <c r="L1635" t="s">
        <v>86</v>
      </c>
      <c r="M1635" t="s">
        <v>87</v>
      </c>
      <c r="N1635">
        <v>1</v>
      </c>
      <c r="O1635" s="1">
        <v>44516.688483796293</v>
      </c>
      <c r="P1635" s="1">
        <v>44517.220451388886</v>
      </c>
      <c r="Q1635">
        <v>45507</v>
      </c>
      <c r="R1635">
        <v>455</v>
      </c>
      <c r="S1635" t="b">
        <v>0</v>
      </c>
      <c r="T1635" t="s">
        <v>88</v>
      </c>
      <c r="U1635" t="b">
        <v>0</v>
      </c>
      <c r="V1635" t="s">
        <v>190</v>
      </c>
      <c r="W1635" s="1">
        <v>44517.220451388886</v>
      </c>
      <c r="X1635">
        <v>91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124</v>
      </c>
      <c r="AE1635">
        <v>119</v>
      </c>
      <c r="AF1635">
        <v>0</v>
      </c>
      <c r="AG1635">
        <v>2</v>
      </c>
      <c r="AH1635" t="s">
        <v>88</v>
      </c>
      <c r="AI1635" t="s">
        <v>88</v>
      </c>
      <c r="AJ1635" t="s">
        <v>88</v>
      </c>
      <c r="AK1635" t="s">
        <v>88</v>
      </c>
      <c r="AL1635" t="s">
        <v>88</v>
      </c>
      <c r="AM1635" t="s">
        <v>88</v>
      </c>
      <c r="AN1635" t="s">
        <v>88</v>
      </c>
      <c r="AO1635" t="s">
        <v>88</v>
      </c>
      <c r="AP1635" t="s">
        <v>88</v>
      </c>
      <c r="AQ1635" t="s">
        <v>88</v>
      </c>
      <c r="AR1635" t="s">
        <v>88</v>
      </c>
      <c r="AS1635" t="s">
        <v>88</v>
      </c>
      <c r="AT1635" t="s">
        <v>88</v>
      </c>
      <c r="AU1635" t="s">
        <v>88</v>
      </c>
      <c r="AV1635" t="s">
        <v>88</v>
      </c>
      <c r="AW1635" t="s">
        <v>88</v>
      </c>
      <c r="AX1635" t="s">
        <v>88</v>
      </c>
      <c r="AY1635" t="s">
        <v>88</v>
      </c>
      <c r="AZ1635" t="s">
        <v>88</v>
      </c>
      <c r="BA1635" t="s">
        <v>88</v>
      </c>
      <c r="BB1635" t="s">
        <v>88</v>
      </c>
      <c r="BC1635" t="s">
        <v>88</v>
      </c>
      <c r="BD1635" t="s">
        <v>88</v>
      </c>
      <c r="BE1635" t="s">
        <v>88</v>
      </c>
    </row>
    <row r="1636" spans="1:57">
      <c r="A1636" t="s">
        <v>3470</v>
      </c>
      <c r="B1636" t="s">
        <v>80</v>
      </c>
      <c r="C1636" t="s">
        <v>3387</v>
      </c>
      <c r="D1636" t="s">
        <v>82</v>
      </c>
      <c r="E1636" s="2" t="str">
        <f>HYPERLINK("capsilon://?command=openfolder&amp;siteaddress=FAM.docvelocity-na8.net&amp;folderid=FX8279DC72-1410-040E-70C8-23D3DFF44024","FX21117822")</f>
        <v>FX21117822</v>
      </c>
      <c r="F1636" t="s">
        <v>19</v>
      </c>
      <c r="G1636" t="s">
        <v>19</v>
      </c>
      <c r="H1636" t="s">
        <v>83</v>
      </c>
      <c r="I1636" t="s">
        <v>3388</v>
      </c>
      <c r="J1636">
        <v>254</v>
      </c>
      <c r="K1636" t="s">
        <v>85</v>
      </c>
      <c r="L1636" t="s">
        <v>86</v>
      </c>
      <c r="M1636" t="s">
        <v>87</v>
      </c>
      <c r="N1636">
        <v>2</v>
      </c>
      <c r="O1636" s="1">
        <v>44516.691423611112</v>
      </c>
      <c r="P1636" s="1">
        <v>44517.191307870373</v>
      </c>
      <c r="Q1636">
        <v>41037</v>
      </c>
      <c r="R1636">
        <v>2153</v>
      </c>
      <c r="S1636" t="b">
        <v>0</v>
      </c>
      <c r="T1636" t="s">
        <v>88</v>
      </c>
      <c r="U1636" t="b">
        <v>1</v>
      </c>
      <c r="V1636" t="s">
        <v>218</v>
      </c>
      <c r="W1636" s="1">
        <v>44516.769953703704</v>
      </c>
      <c r="X1636">
        <v>1065</v>
      </c>
      <c r="Y1636">
        <v>193</v>
      </c>
      <c r="Z1636">
        <v>0</v>
      </c>
      <c r="AA1636">
        <v>193</v>
      </c>
      <c r="AB1636">
        <v>0</v>
      </c>
      <c r="AC1636">
        <v>12</v>
      </c>
      <c r="AD1636">
        <v>61</v>
      </c>
      <c r="AE1636">
        <v>0</v>
      </c>
      <c r="AF1636">
        <v>0</v>
      </c>
      <c r="AG1636">
        <v>0</v>
      </c>
      <c r="AH1636" t="s">
        <v>99</v>
      </c>
      <c r="AI1636" s="1">
        <v>44517.191307870373</v>
      </c>
      <c r="AJ1636">
        <v>1053</v>
      </c>
      <c r="AK1636">
        <v>1</v>
      </c>
      <c r="AL1636">
        <v>0</v>
      </c>
      <c r="AM1636">
        <v>1</v>
      </c>
      <c r="AN1636">
        <v>0</v>
      </c>
      <c r="AO1636">
        <v>1</v>
      </c>
      <c r="AP1636">
        <v>60</v>
      </c>
      <c r="AQ1636">
        <v>0</v>
      </c>
      <c r="AR1636">
        <v>0</v>
      </c>
      <c r="AS1636">
        <v>0</v>
      </c>
      <c r="AT1636" t="s">
        <v>88</v>
      </c>
      <c r="AU1636" t="s">
        <v>88</v>
      </c>
      <c r="AV1636" t="s">
        <v>88</v>
      </c>
      <c r="AW1636" t="s">
        <v>88</v>
      </c>
      <c r="AX1636" t="s">
        <v>88</v>
      </c>
      <c r="AY1636" t="s">
        <v>88</v>
      </c>
      <c r="AZ1636" t="s">
        <v>88</v>
      </c>
      <c r="BA1636" t="s">
        <v>88</v>
      </c>
      <c r="BB1636" t="s">
        <v>88</v>
      </c>
      <c r="BC1636" t="s">
        <v>88</v>
      </c>
      <c r="BD1636" t="s">
        <v>88</v>
      </c>
      <c r="BE1636" t="s">
        <v>88</v>
      </c>
    </row>
    <row r="1637" spans="1:57">
      <c r="A1637" t="s">
        <v>3471</v>
      </c>
      <c r="B1637" t="s">
        <v>80</v>
      </c>
      <c r="C1637" t="s">
        <v>3390</v>
      </c>
      <c r="D1637" t="s">
        <v>82</v>
      </c>
      <c r="E1637" s="2" t="str">
        <f>HYPERLINK("capsilon://?command=openfolder&amp;siteaddress=FAM.docvelocity-na8.net&amp;folderid=FX9AE27225-7058-BB3E-6CE3-C2404A768293","FX21111735")</f>
        <v>FX21111735</v>
      </c>
      <c r="F1637" t="s">
        <v>19</v>
      </c>
      <c r="G1637" t="s">
        <v>19</v>
      </c>
      <c r="H1637" t="s">
        <v>83</v>
      </c>
      <c r="I1637" t="s">
        <v>3391</v>
      </c>
      <c r="J1637">
        <v>112</v>
      </c>
      <c r="K1637" t="s">
        <v>85</v>
      </c>
      <c r="L1637" t="s">
        <v>86</v>
      </c>
      <c r="M1637" t="s">
        <v>87</v>
      </c>
      <c r="N1637">
        <v>2</v>
      </c>
      <c r="O1637" s="1">
        <v>44516.693749999999</v>
      </c>
      <c r="P1637" s="1">
        <v>44517.195567129631</v>
      </c>
      <c r="Q1637">
        <v>42590</v>
      </c>
      <c r="R1637">
        <v>767</v>
      </c>
      <c r="S1637" t="b">
        <v>0</v>
      </c>
      <c r="T1637" t="s">
        <v>88</v>
      </c>
      <c r="U1637" t="b">
        <v>1</v>
      </c>
      <c r="V1637" t="s">
        <v>186</v>
      </c>
      <c r="W1637" s="1">
        <v>44516.772835648146</v>
      </c>
      <c r="X1637">
        <v>378</v>
      </c>
      <c r="Y1637">
        <v>42</v>
      </c>
      <c r="Z1637">
        <v>0</v>
      </c>
      <c r="AA1637">
        <v>42</v>
      </c>
      <c r="AB1637">
        <v>42</v>
      </c>
      <c r="AC1637">
        <v>2</v>
      </c>
      <c r="AD1637">
        <v>70</v>
      </c>
      <c r="AE1637">
        <v>0</v>
      </c>
      <c r="AF1637">
        <v>0</v>
      </c>
      <c r="AG1637">
        <v>0</v>
      </c>
      <c r="AH1637" t="s">
        <v>99</v>
      </c>
      <c r="AI1637" s="1">
        <v>44517.195567129631</v>
      </c>
      <c r="AJ1637">
        <v>368</v>
      </c>
      <c r="AK1637">
        <v>0</v>
      </c>
      <c r="AL1637">
        <v>0</v>
      </c>
      <c r="AM1637">
        <v>0</v>
      </c>
      <c r="AN1637">
        <v>42</v>
      </c>
      <c r="AO1637">
        <v>0</v>
      </c>
      <c r="AP1637">
        <v>70</v>
      </c>
      <c r="AQ1637">
        <v>0</v>
      </c>
      <c r="AR1637">
        <v>0</v>
      </c>
      <c r="AS1637">
        <v>0</v>
      </c>
      <c r="AT1637" t="s">
        <v>88</v>
      </c>
      <c r="AU1637" t="s">
        <v>88</v>
      </c>
      <c r="AV1637" t="s">
        <v>88</v>
      </c>
      <c r="AW1637" t="s">
        <v>88</v>
      </c>
      <c r="AX1637" t="s">
        <v>88</v>
      </c>
      <c r="AY1637" t="s">
        <v>88</v>
      </c>
      <c r="AZ1637" t="s">
        <v>88</v>
      </c>
      <c r="BA1637" t="s">
        <v>88</v>
      </c>
      <c r="BB1637" t="s">
        <v>88</v>
      </c>
      <c r="BC1637" t="s">
        <v>88</v>
      </c>
      <c r="BD1637" t="s">
        <v>88</v>
      </c>
      <c r="BE1637" t="s">
        <v>88</v>
      </c>
    </row>
    <row r="1638" spans="1:57">
      <c r="A1638" t="s">
        <v>3472</v>
      </c>
      <c r="B1638" t="s">
        <v>80</v>
      </c>
      <c r="C1638" t="s">
        <v>3398</v>
      </c>
      <c r="D1638" t="s">
        <v>82</v>
      </c>
      <c r="E1638" s="2" t="str">
        <f>HYPERLINK("capsilon://?command=openfolder&amp;siteaddress=FAM.docvelocity-na8.net&amp;folderid=FX1A2D4A76-2A4C-4064-6589-E259845EE695","FX21117877")</f>
        <v>FX21117877</v>
      </c>
      <c r="F1638" t="s">
        <v>19</v>
      </c>
      <c r="G1638" t="s">
        <v>19</v>
      </c>
      <c r="H1638" t="s">
        <v>83</v>
      </c>
      <c r="I1638" t="s">
        <v>3473</v>
      </c>
      <c r="J1638">
        <v>28</v>
      </c>
      <c r="K1638" t="s">
        <v>85</v>
      </c>
      <c r="L1638" t="s">
        <v>86</v>
      </c>
      <c r="M1638" t="s">
        <v>87</v>
      </c>
      <c r="N1638">
        <v>2</v>
      </c>
      <c r="O1638" s="1">
        <v>44516.694849537038</v>
      </c>
      <c r="P1638" s="1">
        <v>44517.387187499997</v>
      </c>
      <c r="Q1638">
        <v>59321</v>
      </c>
      <c r="R1638">
        <v>497</v>
      </c>
      <c r="S1638" t="b">
        <v>0</v>
      </c>
      <c r="T1638" t="s">
        <v>88</v>
      </c>
      <c r="U1638" t="b">
        <v>0</v>
      </c>
      <c r="V1638" t="s">
        <v>186</v>
      </c>
      <c r="W1638" s="1">
        <v>44516.816284722219</v>
      </c>
      <c r="X1638">
        <v>84</v>
      </c>
      <c r="Y1638">
        <v>21</v>
      </c>
      <c r="Z1638">
        <v>0</v>
      </c>
      <c r="AA1638">
        <v>21</v>
      </c>
      <c r="AB1638">
        <v>0</v>
      </c>
      <c r="AC1638">
        <v>2</v>
      </c>
      <c r="AD1638">
        <v>7</v>
      </c>
      <c r="AE1638">
        <v>0</v>
      </c>
      <c r="AF1638">
        <v>0</v>
      </c>
      <c r="AG1638">
        <v>0</v>
      </c>
      <c r="AH1638" t="s">
        <v>90</v>
      </c>
      <c r="AI1638" s="1">
        <v>44517.387187499997</v>
      </c>
      <c r="AJ1638">
        <v>413</v>
      </c>
      <c r="AK1638">
        <v>2</v>
      </c>
      <c r="AL1638">
        <v>0</v>
      </c>
      <c r="AM1638">
        <v>2</v>
      </c>
      <c r="AN1638">
        <v>0</v>
      </c>
      <c r="AO1638">
        <v>1</v>
      </c>
      <c r="AP1638">
        <v>5</v>
      </c>
      <c r="AQ1638">
        <v>0</v>
      </c>
      <c r="AR1638">
        <v>0</v>
      </c>
      <c r="AS1638">
        <v>0</v>
      </c>
      <c r="AT1638" t="s">
        <v>88</v>
      </c>
      <c r="AU1638" t="s">
        <v>88</v>
      </c>
      <c r="AV1638" t="s">
        <v>88</v>
      </c>
      <c r="AW1638" t="s">
        <v>88</v>
      </c>
      <c r="AX1638" t="s">
        <v>88</v>
      </c>
      <c r="AY1638" t="s">
        <v>88</v>
      </c>
      <c r="AZ1638" t="s">
        <v>88</v>
      </c>
      <c r="BA1638" t="s">
        <v>88</v>
      </c>
      <c r="BB1638" t="s">
        <v>88</v>
      </c>
      <c r="BC1638" t="s">
        <v>88</v>
      </c>
      <c r="BD1638" t="s">
        <v>88</v>
      </c>
      <c r="BE1638" t="s">
        <v>88</v>
      </c>
    </row>
    <row r="1639" spans="1:57">
      <c r="A1639" t="s">
        <v>3474</v>
      </c>
      <c r="B1639" t="s">
        <v>80</v>
      </c>
      <c r="C1639" t="s">
        <v>3398</v>
      </c>
      <c r="D1639" t="s">
        <v>82</v>
      </c>
      <c r="E1639" s="2" t="str">
        <f>HYPERLINK("capsilon://?command=openfolder&amp;siteaddress=FAM.docvelocity-na8.net&amp;folderid=FX1A2D4A76-2A4C-4064-6589-E259845EE695","FX21117877")</f>
        <v>FX21117877</v>
      </c>
      <c r="F1639" t="s">
        <v>19</v>
      </c>
      <c r="G1639" t="s">
        <v>19</v>
      </c>
      <c r="H1639" t="s">
        <v>83</v>
      </c>
      <c r="I1639" t="s">
        <v>3475</v>
      </c>
      <c r="J1639">
        <v>28</v>
      </c>
      <c r="K1639" t="s">
        <v>85</v>
      </c>
      <c r="L1639" t="s">
        <v>86</v>
      </c>
      <c r="M1639" t="s">
        <v>87</v>
      </c>
      <c r="N1639">
        <v>2</v>
      </c>
      <c r="O1639" s="1">
        <v>44516.694884259261</v>
      </c>
      <c r="P1639" s="1">
        <v>44517.398321759261</v>
      </c>
      <c r="Q1639">
        <v>60518</v>
      </c>
      <c r="R1639">
        <v>259</v>
      </c>
      <c r="S1639" t="b">
        <v>0</v>
      </c>
      <c r="T1639" t="s">
        <v>88</v>
      </c>
      <c r="U1639" t="b">
        <v>0</v>
      </c>
      <c r="V1639" t="s">
        <v>186</v>
      </c>
      <c r="W1639" s="1">
        <v>44516.817337962966</v>
      </c>
      <c r="X1639">
        <v>80</v>
      </c>
      <c r="Y1639">
        <v>21</v>
      </c>
      <c r="Z1639">
        <v>0</v>
      </c>
      <c r="AA1639">
        <v>21</v>
      </c>
      <c r="AB1639">
        <v>0</v>
      </c>
      <c r="AC1639">
        <v>1</v>
      </c>
      <c r="AD1639">
        <v>7</v>
      </c>
      <c r="AE1639">
        <v>0</v>
      </c>
      <c r="AF1639">
        <v>0</v>
      </c>
      <c r="AG1639">
        <v>0</v>
      </c>
      <c r="AH1639" t="s">
        <v>90</v>
      </c>
      <c r="AI1639" s="1">
        <v>44517.398321759261</v>
      </c>
      <c r="AJ1639">
        <v>179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7</v>
      </c>
      <c r="AQ1639">
        <v>0</v>
      </c>
      <c r="AR1639">
        <v>0</v>
      </c>
      <c r="AS1639">
        <v>0</v>
      </c>
      <c r="AT1639" t="s">
        <v>88</v>
      </c>
      <c r="AU1639" t="s">
        <v>88</v>
      </c>
      <c r="AV1639" t="s">
        <v>88</v>
      </c>
      <c r="AW1639" t="s">
        <v>88</v>
      </c>
      <c r="AX1639" t="s">
        <v>88</v>
      </c>
      <c r="AY1639" t="s">
        <v>88</v>
      </c>
      <c r="AZ1639" t="s">
        <v>88</v>
      </c>
      <c r="BA1639" t="s">
        <v>88</v>
      </c>
      <c r="BB1639" t="s">
        <v>88</v>
      </c>
      <c r="BC1639" t="s">
        <v>88</v>
      </c>
      <c r="BD1639" t="s">
        <v>88</v>
      </c>
      <c r="BE1639" t="s">
        <v>88</v>
      </c>
    </row>
    <row r="1640" spans="1:57">
      <c r="A1640" t="s">
        <v>3476</v>
      </c>
      <c r="B1640" t="s">
        <v>80</v>
      </c>
      <c r="C1640" t="s">
        <v>3398</v>
      </c>
      <c r="D1640" t="s">
        <v>82</v>
      </c>
      <c r="E1640" s="2" t="str">
        <f>HYPERLINK("capsilon://?command=openfolder&amp;siteaddress=FAM.docvelocity-na8.net&amp;folderid=FX1A2D4A76-2A4C-4064-6589-E259845EE695","FX21117877")</f>
        <v>FX21117877</v>
      </c>
      <c r="F1640" t="s">
        <v>19</v>
      </c>
      <c r="G1640" t="s">
        <v>19</v>
      </c>
      <c r="H1640" t="s">
        <v>83</v>
      </c>
      <c r="I1640" t="s">
        <v>3477</v>
      </c>
      <c r="J1640">
        <v>83</v>
      </c>
      <c r="K1640" t="s">
        <v>85</v>
      </c>
      <c r="L1640" t="s">
        <v>86</v>
      </c>
      <c r="M1640" t="s">
        <v>87</v>
      </c>
      <c r="N1640">
        <v>2</v>
      </c>
      <c r="O1640" s="1">
        <v>44516.696134259262</v>
      </c>
      <c r="P1640" s="1">
        <v>44517.402627314812</v>
      </c>
      <c r="Q1640">
        <v>60541</v>
      </c>
      <c r="R1640">
        <v>500</v>
      </c>
      <c r="S1640" t="b">
        <v>0</v>
      </c>
      <c r="T1640" t="s">
        <v>88</v>
      </c>
      <c r="U1640" t="b">
        <v>0</v>
      </c>
      <c r="V1640" t="s">
        <v>186</v>
      </c>
      <c r="W1640" s="1">
        <v>44516.819097222222</v>
      </c>
      <c r="X1640">
        <v>151</v>
      </c>
      <c r="Y1640">
        <v>78</v>
      </c>
      <c r="Z1640">
        <v>0</v>
      </c>
      <c r="AA1640">
        <v>78</v>
      </c>
      <c r="AB1640">
        <v>0</v>
      </c>
      <c r="AC1640">
        <v>1</v>
      </c>
      <c r="AD1640">
        <v>5</v>
      </c>
      <c r="AE1640">
        <v>0</v>
      </c>
      <c r="AF1640">
        <v>0</v>
      </c>
      <c r="AG1640">
        <v>0</v>
      </c>
      <c r="AH1640" t="s">
        <v>90</v>
      </c>
      <c r="AI1640" s="1">
        <v>44517.402627314812</v>
      </c>
      <c r="AJ1640">
        <v>349</v>
      </c>
      <c r="AK1640">
        <v>1</v>
      </c>
      <c r="AL1640">
        <v>0</v>
      </c>
      <c r="AM1640">
        <v>1</v>
      </c>
      <c r="AN1640">
        <v>0</v>
      </c>
      <c r="AO1640">
        <v>1</v>
      </c>
      <c r="AP1640">
        <v>4</v>
      </c>
      <c r="AQ1640">
        <v>0</v>
      </c>
      <c r="AR1640">
        <v>0</v>
      </c>
      <c r="AS1640">
        <v>0</v>
      </c>
      <c r="AT1640" t="s">
        <v>88</v>
      </c>
      <c r="AU1640" t="s">
        <v>88</v>
      </c>
      <c r="AV1640" t="s">
        <v>88</v>
      </c>
      <c r="AW1640" t="s">
        <v>88</v>
      </c>
      <c r="AX1640" t="s">
        <v>88</v>
      </c>
      <c r="AY1640" t="s">
        <v>88</v>
      </c>
      <c r="AZ1640" t="s">
        <v>88</v>
      </c>
      <c r="BA1640" t="s">
        <v>88</v>
      </c>
      <c r="BB1640" t="s">
        <v>88</v>
      </c>
      <c r="BC1640" t="s">
        <v>88</v>
      </c>
      <c r="BD1640" t="s">
        <v>88</v>
      </c>
      <c r="BE1640" t="s">
        <v>88</v>
      </c>
    </row>
    <row r="1641" spans="1:57">
      <c r="A1641" t="s">
        <v>3478</v>
      </c>
      <c r="B1641" t="s">
        <v>80</v>
      </c>
      <c r="C1641" t="s">
        <v>3398</v>
      </c>
      <c r="D1641" t="s">
        <v>82</v>
      </c>
      <c r="E1641" s="2" t="str">
        <f>HYPERLINK("capsilon://?command=openfolder&amp;siteaddress=FAM.docvelocity-na8.net&amp;folderid=FX1A2D4A76-2A4C-4064-6589-E259845EE695","FX21117877")</f>
        <v>FX21117877</v>
      </c>
      <c r="F1641" t="s">
        <v>19</v>
      </c>
      <c r="G1641" t="s">
        <v>19</v>
      </c>
      <c r="H1641" t="s">
        <v>83</v>
      </c>
      <c r="I1641" t="s">
        <v>3479</v>
      </c>
      <c r="J1641">
        <v>83</v>
      </c>
      <c r="K1641" t="s">
        <v>85</v>
      </c>
      <c r="L1641" t="s">
        <v>86</v>
      </c>
      <c r="M1641" t="s">
        <v>87</v>
      </c>
      <c r="N1641">
        <v>2</v>
      </c>
      <c r="O1641" s="1">
        <v>44516.696168981478</v>
      </c>
      <c r="P1641" s="1">
        <v>44517.406307870369</v>
      </c>
      <c r="Q1641">
        <v>60891</v>
      </c>
      <c r="R1641">
        <v>465</v>
      </c>
      <c r="S1641" t="b">
        <v>0</v>
      </c>
      <c r="T1641" t="s">
        <v>88</v>
      </c>
      <c r="U1641" t="b">
        <v>0</v>
      </c>
      <c r="V1641" t="s">
        <v>186</v>
      </c>
      <c r="W1641" s="1">
        <v>44516.820810185185</v>
      </c>
      <c r="X1641">
        <v>147</v>
      </c>
      <c r="Y1641">
        <v>78</v>
      </c>
      <c r="Z1641">
        <v>0</v>
      </c>
      <c r="AA1641">
        <v>78</v>
      </c>
      <c r="AB1641">
        <v>0</v>
      </c>
      <c r="AC1641">
        <v>1</v>
      </c>
      <c r="AD1641">
        <v>5</v>
      </c>
      <c r="AE1641">
        <v>0</v>
      </c>
      <c r="AF1641">
        <v>0</v>
      </c>
      <c r="AG1641">
        <v>0</v>
      </c>
      <c r="AH1641" t="s">
        <v>90</v>
      </c>
      <c r="AI1641" s="1">
        <v>44517.406307870369</v>
      </c>
      <c r="AJ1641">
        <v>318</v>
      </c>
      <c r="AK1641">
        <v>1</v>
      </c>
      <c r="AL1641">
        <v>0</v>
      </c>
      <c r="AM1641">
        <v>1</v>
      </c>
      <c r="AN1641">
        <v>0</v>
      </c>
      <c r="AO1641">
        <v>1</v>
      </c>
      <c r="AP1641">
        <v>4</v>
      </c>
      <c r="AQ1641">
        <v>0</v>
      </c>
      <c r="AR1641">
        <v>0</v>
      </c>
      <c r="AS1641">
        <v>0</v>
      </c>
      <c r="AT1641" t="s">
        <v>88</v>
      </c>
      <c r="AU1641" t="s">
        <v>88</v>
      </c>
      <c r="AV1641" t="s">
        <v>88</v>
      </c>
      <c r="AW1641" t="s">
        <v>88</v>
      </c>
      <c r="AX1641" t="s">
        <v>88</v>
      </c>
      <c r="AY1641" t="s">
        <v>88</v>
      </c>
      <c r="AZ1641" t="s">
        <v>88</v>
      </c>
      <c r="BA1641" t="s">
        <v>88</v>
      </c>
      <c r="BB1641" t="s">
        <v>88</v>
      </c>
      <c r="BC1641" t="s">
        <v>88</v>
      </c>
      <c r="BD1641" t="s">
        <v>88</v>
      </c>
      <c r="BE1641" t="s">
        <v>88</v>
      </c>
    </row>
    <row r="1642" spans="1:57">
      <c r="A1642" t="s">
        <v>3480</v>
      </c>
      <c r="B1642" t="s">
        <v>80</v>
      </c>
      <c r="C1642" t="s">
        <v>3398</v>
      </c>
      <c r="D1642" t="s">
        <v>82</v>
      </c>
      <c r="E1642" s="2" t="str">
        <f>HYPERLINK("capsilon://?command=openfolder&amp;siteaddress=FAM.docvelocity-na8.net&amp;folderid=FX1A2D4A76-2A4C-4064-6589-E259845EE695","FX21117877")</f>
        <v>FX21117877</v>
      </c>
      <c r="F1642" t="s">
        <v>19</v>
      </c>
      <c r="G1642" t="s">
        <v>19</v>
      </c>
      <c r="H1642" t="s">
        <v>83</v>
      </c>
      <c r="I1642" t="s">
        <v>3481</v>
      </c>
      <c r="J1642">
        <v>83</v>
      </c>
      <c r="K1642" t="s">
        <v>85</v>
      </c>
      <c r="L1642" t="s">
        <v>86</v>
      </c>
      <c r="M1642" t="s">
        <v>87</v>
      </c>
      <c r="N1642">
        <v>2</v>
      </c>
      <c r="O1642" s="1">
        <v>44516.696284722224</v>
      </c>
      <c r="P1642" s="1">
        <v>44517.411446759259</v>
      </c>
      <c r="Q1642">
        <v>61249</v>
      </c>
      <c r="R1642">
        <v>541</v>
      </c>
      <c r="S1642" t="b">
        <v>0</v>
      </c>
      <c r="T1642" t="s">
        <v>88</v>
      </c>
      <c r="U1642" t="b">
        <v>0</v>
      </c>
      <c r="V1642" t="s">
        <v>186</v>
      </c>
      <c r="W1642" s="1">
        <v>44516.822048611109</v>
      </c>
      <c r="X1642">
        <v>106</v>
      </c>
      <c r="Y1642">
        <v>78</v>
      </c>
      <c r="Z1642">
        <v>0</v>
      </c>
      <c r="AA1642">
        <v>78</v>
      </c>
      <c r="AB1642">
        <v>0</v>
      </c>
      <c r="AC1642">
        <v>1</v>
      </c>
      <c r="AD1642">
        <v>5</v>
      </c>
      <c r="AE1642">
        <v>0</v>
      </c>
      <c r="AF1642">
        <v>0</v>
      </c>
      <c r="AG1642">
        <v>0</v>
      </c>
      <c r="AH1642" t="s">
        <v>90</v>
      </c>
      <c r="AI1642" s="1">
        <v>44517.411446759259</v>
      </c>
      <c r="AJ1642">
        <v>435</v>
      </c>
      <c r="AK1642">
        <v>1</v>
      </c>
      <c r="AL1642">
        <v>0</v>
      </c>
      <c r="AM1642">
        <v>1</v>
      </c>
      <c r="AN1642">
        <v>0</v>
      </c>
      <c r="AO1642">
        <v>1</v>
      </c>
      <c r="AP1642">
        <v>4</v>
      </c>
      <c r="AQ1642">
        <v>0</v>
      </c>
      <c r="AR1642">
        <v>0</v>
      </c>
      <c r="AS1642">
        <v>0</v>
      </c>
      <c r="AT1642" t="s">
        <v>88</v>
      </c>
      <c r="AU1642" t="s">
        <v>88</v>
      </c>
      <c r="AV1642" t="s">
        <v>88</v>
      </c>
      <c r="AW1642" t="s">
        <v>88</v>
      </c>
      <c r="AX1642" t="s">
        <v>88</v>
      </c>
      <c r="AY1642" t="s">
        <v>88</v>
      </c>
      <c r="AZ1642" t="s">
        <v>88</v>
      </c>
      <c r="BA1642" t="s">
        <v>88</v>
      </c>
      <c r="BB1642" t="s">
        <v>88</v>
      </c>
      <c r="BC1642" t="s">
        <v>88</v>
      </c>
      <c r="BD1642" t="s">
        <v>88</v>
      </c>
      <c r="BE1642" t="s">
        <v>88</v>
      </c>
    </row>
    <row r="1643" spans="1:57">
      <c r="A1643" t="s">
        <v>3482</v>
      </c>
      <c r="B1643" t="s">
        <v>80</v>
      </c>
      <c r="C1643" t="s">
        <v>3398</v>
      </c>
      <c r="D1643" t="s">
        <v>82</v>
      </c>
      <c r="E1643" s="2" t="str">
        <f>HYPERLINK("capsilon://?command=openfolder&amp;siteaddress=FAM.docvelocity-na8.net&amp;folderid=FX1A2D4A76-2A4C-4064-6589-E259845EE695","FX21117877")</f>
        <v>FX21117877</v>
      </c>
      <c r="F1643" t="s">
        <v>19</v>
      </c>
      <c r="G1643" t="s">
        <v>19</v>
      </c>
      <c r="H1643" t="s">
        <v>83</v>
      </c>
      <c r="I1643" t="s">
        <v>3483</v>
      </c>
      <c r="J1643">
        <v>83</v>
      </c>
      <c r="K1643" t="s">
        <v>85</v>
      </c>
      <c r="L1643" t="s">
        <v>86</v>
      </c>
      <c r="M1643" t="s">
        <v>87</v>
      </c>
      <c r="N1643">
        <v>2</v>
      </c>
      <c r="O1643" s="1">
        <v>44516.696412037039</v>
      </c>
      <c r="P1643" s="1">
        <v>44517.415011574078</v>
      </c>
      <c r="Q1643">
        <v>61652</v>
      </c>
      <c r="R1643">
        <v>435</v>
      </c>
      <c r="S1643" t="b">
        <v>0</v>
      </c>
      <c r="T1643" t="s">
        <v>88</v>
      </c>
      <c r="U1643" t="b">
        <v>0</v>
      </c>
      <c r="V1643" t="s">
        <v>186</v>
      </c>
      <c r="W1643" s="1">
        <v>44516.823530092595</v>
      </c>
      <c r="X1643">
        <v>127</v>
      </c>
      <c r="Y1643">
        <v>78</v>
      </c>
      <c r="Z1643">
        <v>0</v>
      </c>
      <c r="AA1643">
        <v>78</v>
      </c>
      <c r="AB1643">
        <v>0</v>
      </c>
      <c r="AC1643">
        <v>1</v>
      </c>
      <c r="AD1643">
        <v>5</v>
      </c>
      <c r="AE1643">
        <v>0</v>
      </c>
      <c r="AF1643">
        <v>0</v>
      </c>
      <c r="AG1643">
        <v>0</v>
      </c>
      <c r="AH1643" t="s">
        <v>90</v>
      </c>
      <c r="AI1643" s="1">
        <v>44517.415011574078</v>
      </c>
      <c r="AJ1643">
        <v>308</v>
      </c>
      <c r="AK1643">
        <v>1</v>
      </c>
      <c r="AL1643">
        <v>0</v>
      </c>
      <c r="AM1643">
        <v>1</v>
      </c>
      <c r="AN1643">
        <v>0</v>
      </c>
      <c r="AO1643">
        <v>1</v>
      </c>
      <c r="AP1643">
        <v>4</v>
      </c>
      <c r="AQ1643">
        <v>0</v>
      </c>
      <c r="AR1643">
        <v>0</v>
      </c>
      <c r="AS1643">
        <v>0</v>
      </c>
      <c r="AT1643" t="s">
        <v>88</v>
      </c>
      <c r="AU1643" t="s">
        <v>88</v>
      </c>
      <c r="AV1643" t="s">
        <v>88</v>
      </c>
      <c r="AW1643" t="s">
        <v>88</v>
      </c>
      <c r="AX1643" t="s">
        <v>88</v>
      </c>
      <c r="AY1643" t="s">
        <v>88</v>
      </c>
      <c r="AZ1643" t="s">
        <v>88</v>
      </c>
      <c r="BA1643" t="s">
        <v>88</v>
      </c>
      <c r="BB1643" t="s">
        <v>88</v>
      </c>
      <c r="BC1643" t="s">
        <v>88</v>
      </c>
      <c r="BD1643" t="s">
        <v>88</v>
      </c>
      <c r="BE1643" t="s">
        <v>88</v>
      </c>
    </row>
    <row r="1644" spans="1:57">
      <c r="A1644" t="s">
        <v>3484</v>
      </c>
      <c r="B1644" t="s">
        <v>80</v>
      </c>
      <c r="C1644" t="s">
        <v>3398</v>
      </c>
      <c r="D1644" t="s">
        <v>82</v>
      </c>
      <c r="E1644" s="2" t="str">
        <f>HYPERLINK("capsilon://?command=openfolder&amp;siteaddress=FAM.docvelocity-na8.net&amp;folderid=FX1A2D4A76-2A4C-4064-6589-E259845EE695","FX21117877")</f>
        <v>FX21117877</v>
      </c>
      <c r="F1644" t="s">
        <v>19</v>
      </c>
      <c r="G1644" t="s">
        <v>19</v>
      </c>
      <c r="H1644" t="s">
        <v>83</v>
      </c>
      <c r="I1644" t="s">
        <v>3485</v>
      </c>
      <c r="J1644">
        <v>38</v>
      </c>
      <c r="K1644" t="s">
        <v>85</v>
      </c>
      <c r="L1644" t="s">
        <v>86</v>
      </c>
      <c r="M1644" t="s">
        <v>87</v>
      </c>
      <c r="N1644">
        <v>2</v>
      </c>
      <c r="O1644" s="1">
        <v>44516.696851851855</v>
      </c>
      <c r="P1644" s="1">
        <v>44517.418171296296</v>
      </c>
      <c r="Q1644">
        <v>61895</v>
      </c>
      <c r="R1644">
        <v>427</v>
      </c>
      <c r="S1644" t="b">
        <v>0</v>
      </c>
      <c r="T1644" t="s">
        <v>88</v>
      </c>
      <c r="U1644" t="b">
        <v>0</v>
      </c>
      <c r="V1644" t="s">
        <v>186</v>
      </c>
      <c r="W1644" s="1">
        <v>44516.825324074074</v>
      </c>
      <c r="X1644">
        <v>155</v>
      </c>
      <c r="Y1644">
        <v>37</v>
      </c>
      <c r="Z1644">
        <v>0</v>
      </c>
      <c r="AA1644">
        <v>37</v>
      </c>
      <c r="AB1644">
        <v>0</v>
      </c>
      <c r="AC1644">
        <v>27</v>
      </c>
      <c r="AD1644">
        <v>1</v>
      </c>
      <c r="AE1644">
        <v>0</v>
      </c>
      <c r="AF1644">
        <v>0</v>
      </c>
      <c r="AG1644">
        <v>0</v>
      </c>
      <c r="AH1644" t="s">
        <v>90</v>
      </c>
      <c r="AI1644" s="1">
        <v>44517.418171296296</v>
      </c>
      <c r="AJ1644">
        <v>272</v>
      </c>
      <c r="AK1644">
        <v>1</v>
      </c>
      <c r="AL1644">
        <v>0</v>
      </c>
      <c r="AM1644">
        <v>1</v>
      </c>
      <c r="AN1644">
        <v>0</v>
      </c>
      <c r="AO1644">
        <v>1</v>
      </c>
      <c r="AP1644">
        <v>0</v>
      </c>
      <c r="AQ1644">
        <v>0</v>
      </c>
      <c r="AR1644">
        <v>0</v>
      </c>
      <c r="AS1644">
        <v>0</v>
      </c>
      <c r="AT1644" t="s">
        <v>88</v>
      </c>
      <c r="AU1644" t="s">
        <v>88</v>
      </c>
      <c r="AV1644" t="s">
        <v>88</v>
      </c>
      <c r="AW1644" t="s">
        <v>88</v>
      </c>
      <c r="AX1644" t="s">
        <v>88</v>
      </c>
      <c r="AY1644" t="s">
        <v>88</v>
      </c>
      <c r="AZ1644" t="s">
        <v>88</v>
      </c>
      <c r="BA1644" t="s">
        <v>88</v>
      </c>
      <c r="BB1644" t="s">
        <v>88</v>
      </c>
      <c r="BC1644" t="s">
        <v>88</v>
      </c>
      <c r="BD1644" t="s">
        <v>88</v>
      </c>
      <c r="BE1644" t="s">
        <v>88</v>
      </c>
    </row>
    <row r="1645" spans="1:57">
      <c r="A1645" t="s">
        <v>3486</v>
      </c>
      <c r="B1645" t="s">
        <v>80</v>
      </c>
      <c r="C1645" t="s">
        <v>3390</v>
      </c>
      <c r="D1645" t="s">
        <v>82</v>
      </c>
      <c r="E1645" s="2" t="str">
        <f>HYPERLINK("capsilon://?command=openfolder&amp;siteaddress=FAM.docvelocity-na8.net&amp;folderid=FX9AE27225-7058-BB3E-6CE3-C2404A768293","FX21111735")</f>
        <v>FX21111735</v>
      </c>
      <c r="F1645" t="s">
        <v>19</v>
      </c>
      <c r="G1645" t="s">
        <v>19</v>
      </c>
      <c r="H1645" t="s">
        <v>83</v>
      </c>
      <c r="I1645" t="s">
        <v>3393</v>
      </c>
      <c r="J1645">
        <v>248</v>
      </c>
      <c r="K1645" t="s">
        <v>85</v>
      </c>
      <c r="L1645" t="s">
        <v>86</v>
      </c>
      <c r="M1645" t="s">
        <v>87</v>
      </c>
      <c r="N1645">
        <v>2</v>
      </c>
      <c r="O1645" s="1">
        <v>44516.697488425925</v>
      </c>
      <c r="P1645" s="1">
        <v>44517.204733796294</v>
      </c>
      <c r="Q1645">
        <v>37203</v>
      </c>
      <c r="R1645">
        <v>6623</v>
      </c>
      <c r="S1645" t="b">
        <v>0</v>
      </c>
      <c r="T1645" t="s">
        <v>88</v>
      </c>
      <c r="U1645" t="b">
        <v>1</v>
      </c>
      <c r="V1645" t="s">
        <v>218</v>
      </c>
      <c r="W1645" s="1">
        <v>44516.837094907409</v>
      </c>
      <c r="X1645">
        <v>5800</v>
      </c>
      <c r="Y1645">
        <v>208</v>
      </c>
      <c r="Z1645">
        <v>0</v>
      </c>
      <c r="AA1645">
        <v>208</v>
      </c>
      <c r="AB1645">
        <v>0</v>
      </c>
      <c r="AC1645">
        <v>29</v>
      </c>
      <c r="AD1645">
        <v>40</v>
      </c>
      <c r="AE1645">
        <v>0</v>
      </c>
      <c r="AF1645">
        <v>0</v>
      </c>
      <c r="AG1645">
        <v>0</v>
      </c>
      <c r="AH1645" t="s">
        <v>99</v>
      </c>
      <c r="AI1645" s="1">
        <v>44517.204733796294</v>
      </c>
      <c r="AJ1645">
        <v>791</v>
      </c>
      <c r="AK1645">
        <v>1</v>
      </c>
      <c r="AL1645">
        <v>0</v>
      </c>
      <c r="AM1645">
        <v>1</v>
      </c>
      <c r="AN1645">
        <v>0</v>
      </c>
      <c r="AO1645">
        <v>1</v>
      </c>
      <c r="AP1645">
        <v>39</v>
      </c>
      <c r="AQ1645">
        <v>0</v>
      </c>
      <c r="AR1645">
        <v>0</v>
      </c>
      <c r="AS1645">
        <v>0</v>
      </c>
      <c r="AT1645" t="s">
        <v>88</v>
      </c>
      <c r="AU1645" t="s">
        <v>88</v>
      </c>
      <c r="AV1645" t="s">
        <v>88</v>
      </c>
      <c r="AW1645" t="s">
        <v>88</v>
      </c>
      <c r="AX1645" t="s">
        <v>88</v>
      </c>
      <c r="AY1645" t="s">
        <v>88</v>
      </c>
      <c r="AZ1645" t="s">
        <v>88</v>
      </c>
      <c r="BA1645" t="s">
        <v>88</v>
      </c>
      <c r="BB1645" t="s">
        <v>88</v>
      </c>
      <c r="BC1645" t="s">
        <v>88</v>
      </c>
      <c r="BD1645" t="s">
        <v>88</v>
      </c>
      <c r="BE1645" t="s">
        <v>88</v>
      </c>
    </row>
    <row r="1646" spans="1:57">
      <c r="A1646" t="s">
        <v>3487</v>
      </c>
      <c r="B1646" t="s">
        <v>80</v>
      </c>
      <c r="C1646" t="s">
        <v>3488</v>
      </c>
      <c r="D1646" t="s">
        <v>82</v>
      </c>
      <c r="E1646" s="2" t="str">
        <f>HYPERLINK("capsilon://?command=openfolder&amp;siteaddress=FAM.docvelocity-na8.net&amp;folderid=FX1C7CE521-72A1-A11A-2482-908C7EC6B36B","FX21116305")</f>
        <v>FX21116305</v>
      </c>
      <c r="F1646" t="s">
        <v>19</v>
      </c>
      <c r="G1646" t="s">
        <v>19</v>
      </c>
      <c r="H1646" t="s">
        <v>83</v>
      </c>
      <c r="I1646" t="s">
        <v>3489</v>
      </c>
      <c r="J1646">
        <v>108</v>
      </c>
      <c r="K1646" t="s">
        <v>85</v>
      </c>
      <c r="L1646" t="s">
        <v>86</v>
      </c>
      <c r="M1646" t="s">
        <v>87</v>
      </c>
      <c r="N1646">
        <v>1</v>
      </c>
      <c r="O1646" s="1">
        <v>44516.701782407406</v>
      </c>
      <c r="P1646" s="1">
        <v>44517.219398148147</v>
      </c>
      <c r="Q1646">
        <v>44523</v>
      </c>
      <c r="R1646">
        <v>199</v>
      </c>
      <c r="S1646" t="b">
        <v>0</v>
      </c>
      <c r="T1646" t="s">
        <v>88</v>
      </c>
      <c r="U1646" t="b">
        <v>0</v>
      </c>
      <c r="V1646" t="s">
        <v>190</v>
      </c>
      <c r="W1646" s="1">
        <v>44517.219398148147</v>
      </c>
      <c r="X1646">
        <v>108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108</v>
      </c>
      <c r="AE1646">
        <v>103</v>
      </c>
      <c r="AF1646">
        <v>0</v>
      </c>
      <c r="AG1646">
        <v>2</v>
      </c>
      <c r="AH1646" t="s">
        <v>88</v>
      </c>
      <c r="AI1646" t="s">
        <v>88</v>
      </c>
      <c r="AJ1646" t="s">
        <v>88</v>
      </c>
      <c r="AK1646" t="s">
        <v>88</v>
      </c>
      <c r="AL1646" t="s">
        <v>88</v>
      </c>
      <c r="AM1646" t="s">
        <v>88</v>
      </c>
      <c r="AN1646" t="s">
        <v>88</v>
      </c>
      <c r="AO1646" t="s">
        <v>88</v>
      </c>
      <c r="AP1646" t="s">
        <v>88</v>
      </c>
      <c r="AQ1646" t="s">
        <v>88</v>
      </c>
      <c r="AR1646" t="s">
        <v>88</v>
      </c>
      <c r="AS1646" t="s">
        <v>88</v>
      </c>
      <c r="AT1646" t="s">
        <v>88</v>
      </c>
      <c r="AU1646" t="s">
        <v>88</v>
      </c>
      <c r="AV1646" t="s">
        <v>88</v>
      </c>
      <c r="AW1646" t="s">
        <v>88</v>
      </c>
      <c r="AX1646" t="s">
        <v>88</v>
      </c>
      <c r="AY1646" t="s">
        <v>88</v>
      </c>
      <c r="AZ1646" t="s">
        <v>88</v>
      </c>
      <c r="BA1646" t="s">
        <v>88</v>
      </c>
      <c r="BB1646" t="s">
        <v>88</v>
      </c>
      <c r="BC1646" t="s">
        <v>88</v>
      </c>
      <c r="BD1646" t="s">
        <v>88</v>
      </c>
      <c r="BE1646" t="s">
        <v>88</v>
      </c>
    </row>
    <row r="1647" spans="1:57">
      <c r="A1647" t="s">
        <v>3490</v>
      </c>
      <c r="B1647" t="s">
        <v>80</v>
      </c>
      <c r="C1647" t="s">
        <v>3395</v>
      </c>
      <c r="D1647" t="s">
        <v>82</v>
      </c>
      <c r="E1647" s="2" t="str">
        <f>HYPERLINK("capsilon://?command=openfolder&amp;siteaddress=FAM.docvelocity-na8.net&amp;folderid=FX87870289-7300-8DBD-696F-1817B796902A","FX21116595")</f>
        <v>FX21116595</v>
      </c>
      <c r="F1647" t="s">
        <v>19</v>
      </c>
      <c r="G1647" t="s">
        <v>19</v>
      </c>
      <c r="H1647" t="s">
        <v>83</v>
      </c>
      <c r="I1647" t="s">
        <v>3396</v>
      </c>
      <c r="J1647">
        <v>1065</v>
      </c>
      <c r="K1647" t="s">
        <v>85</v>
      </c>
      <c r="L1647" t="s">
        <v>86</v>
      </c>
      <c r="M1647" t="s">
        <v>87</v>
      </c>
      <c r="N1647">
        <v>2</v>
      </c>
      <c r="O1647" s="1">
        <v>44516.707048611112</v>
      </c>
      <c r="P1647" s="1">
        <v>44517.260787037034</v>
      </c>
      <c r="Q1647">
        <v>39266</v>
      </c>
      <c r="R1647">
        <v>8577</v>
      </c>
      <c r="S1647" t="b">
        <v>0</v>
      </c>
      <c r="T1647" t="s">
        <v>88</v>
      </c>
      <c r="U1647" t="b">
        <v>1</v>
      </c>
      <c r="V1647" t="s">
        <v>186</v>
      </c>
      <c r="W1647" s="1">
        <v>44516.812592592592</v>
      </c>
      <c r="X1647">
        <v>3434</v>
      </c>
      <c r="Y1647">
        <v>399</v>
      </c>
      <c r="Z1647">
        <v>0</v>
      </c>
      <c r="AA1647">
        <v>399</v>
      </c>
      <c r="AB1647">
        <v>556</v>
      </c>
      <c r="AC1647">
        <v>59</v>
      </c>
      <c r="AD1647">
        <v>666</v>
      </c>
      <c r="AE1647">
        <v>0</v>
      </c>
      <c r="AF1647">
        <v>0</v>
      </c>
      <c r="AG1647">
        <v>0</v>
      </c>
      <c r="AH1647" t="s">
        <v>106</v>
      </c>
      <c r="AI1647" s="1">
        <v>44517.260787037034</v>
      </c>
      <c r="AJ1647">
        <v>5050</v>
      </c>
      <c r="AK1647">
        <v>76</v>
      </c>
      <c r="AL1647">
        <v>0</v>
      </c>
      <c r="AM1647">
        <v>76</v>
      </c>
      <c r="AN1647">
        <v>480</v>
      </c>
      <c r="AO1647">
        <v>12</v>
      </c>
      <c r="AP1647">
        <v>590</v>
      </c>
      <c r="AQ1647">
        <v>0</v>
      </c>
      <c r="AR1647">
        <v>0</v>
      </c>
      <c r="AS1647">
        <v>0</v>
      </c>
      <c r="AT1647" t="s">
        <v>88</v>
      </c>
      <c r="AU1647" t="s">
        <v>88</v>
      </c>
      <c r="AV1647" t="s">
        <v>88</v>
      </c>
      <c r="AW1647" t="s">
        <v>88</v>
      </c>
      <c r="AX1647" t="s">
        <v>88</v>
      </c>
      <c r="AY1647" t="s">
        <v>88</v>
      </c>
      <c r="AZ1647" t="s">
        <v>88</v>
      </c>
      <c r="BA1647" t="s">
        <v>88</v>
      </c>
      <c r="BB1647" t="s">
        <v>88</v>
      </c>
      <c r="BC1647" t="s">
        <v>88</v>
      </c>
      <c r="BD1647" t="s">
        <v>88</v>
      </c>
      <c r="BE1647" t="s">
        <v>88</v>
      </c>
    </row>
    <row r="1648" spans="1:57">
      <c r="A1648" t="s">
        <v>3491</v>
      </c>
      <c r="B1648" t="s">
        <v>80</v>
      </c>
      <c r="C1648" t="s">
        <v>3398</v>
      </c>
      <c r="D1648" t="s">
        <v>82</v>
      </c>
      <c r="E1648" s="2" t="str">
        <f>HYPERLINK("capsilon://?command=openfolder&amp;siteaddress=FAM.docvelocity-na8.net&amp;folderid=FX1A2D4A76-2A4C-4064-6589-E259845EE695","FX21117877")</f>
        <v>FX21117877</v>
      </c>
      <c r="F1648" t="s">
        <v>19</v>
      </c>
      <c r="G1648" t="s">
        <v>19</v>
      </c>
      <c r="H1648" t="s">
        <v>83</v>
      </c>
      <c r="I1648" t="s">
        <v>3399</v>
      </c>
      <c r="J1648">
        <v>1018</v>
      </c>
      <c r="K1648" t="s">
        <v>85</v>
      </c>
      <c r="L1648" t="s">
        <v>86</v>
      </c>
      <c r="M1648" t="s">
        <v>87</v>
      </c>
      <c r="N1648">
        <v>2</v>
      </c>
      <c r="O1648" s="1">
        <v>44516.714456018519</v>
      </c>
      <c r="P1648" s="1">
        <v>44517.22761574074</v>
      </c>
      <c r="Q1648">
        <v>40539</v>
      </c>
      <c r="R1648">
        <v>3798</v>
      </c>
      <c r="S1648" t="b">
        <v>0</v>
      </c>
      <c r="T1648" t="s">
        <v>88</v>
      </c>
      <c r="U1648" t="b">
        <v>1</v>
      </c>
      <c r="V1648" t="s">
        <v>131</v>
      </c>
      <c r="W1648" s="1">
        <v>44516.797708333332</v>
      </c>
      <c r="X1648">
        <v>1804</v>
      </c>
      <c r="Y1648">
        <v>278</v>
      </c>
      <c r="Z1648">
        <v>0</v>
      </c>
      <c r="AA1648">
        <v>278</v>
      </c>
      <c r="AB1648">
        <v>150</v>
      </c>
      <c r="AC1648">
        <v>46</v>
      </c>
      <c r="AD1648">
        <v>740</v>
      </c>
      <c r="AE1648">
        <v>0</v>
      </c>
      <c r="AF1648">
        <v>0</v>
      </c>
      <c r="AG1648">
        <v>0</v>
      </c>
      <c r="AH1648" t="s">
        <v>99</v>
      </c>
      <c r="AI1648" s="1">
        <v>44517.22761574074</v>
      </c>
      <c r="AJ1648">
        <v>1976</v>
      </c>
      <c r="AK1648">
        <v>2</v>
      </c>
      <c r="AL1648">
        <v>0</v>
      </c>
      <c r="AM1648">
        <v>2</v>
      </c>
      <c r="AN1648">
        <v>150</v>
      </c>
      <c r="AO1648">
        <v>2</v>
      </c>
      <c r="AP1648">
        <v>738</v>
      </c>
      <c r="AQ1648">
        <v>0</v>
      </c>
      <c r="AR1648">
        <v>0</v>
      </c>
      <c r="AS1648">
        <v>0</v>
      </c>
      <c r="AT1648" t="s">
        <v>88</v>
      </c>
      <c r="AU1648" t="s">
        <v>88</v>
      </c>
      <c r="AV1648" t="s">
        <v>88</v>
      </c>
      <c r="AW1648" t="s">
        <v>88</v>
      </c>
      <c r="AX1648" t="s">
        <v>88</v>
      </c>
      <c r="AY1648" t="s">
        <v>88</v>
      </c>
      <c r="AZ1648" t="s">
        <v>88</v>
      </c>
      <c r="BA1648" t="s">
        <v>88</v>
      </c>
      <c r="BB1648" t="s">
        <v>88</v>
      </c>
      <c r="BC1648" t="s">
        <v>88</v>
      </c>
      <c r="BD1648" t="s">
        <v>88</v>
      </c>
      <c r="BE1648" t="s">
        <v>88</v>
      </c>
    </row>
    <row r="1649" spans="1:57">
      <c r="A1649" t="s">
        <v>3492</v>
      </c>
      <c r="B1649" t="s">
        <v>80</v>
      </c>
      <c r="C1649" t="s">
        <v>3493</v>
      </c>
      <c r="D1649" t="s">
        <v>82</v>
      </c>
      <c r="E1649" s="2" t="str">
        <f>HYPERLINK("capsilon://?command=openfolder&amp;siteaddress=FAM.docvelocity-na8.net&amp;folderid=FX44866AE8-C496-293C-E6C4-225F86638ACA","FX211012862")</f>
        <v>FX211012862</v>
      </c>
      <c r="F1649" t="s">
        <v>19</v>
      </c>
      <c r="G1649" t="s">
        <v>19</v>
      </c>
      <c r="H1649" t="s">
        <v>83</v>
      </c>
      <c r="I1649" t="s">
        <v>3494</v>
      </c>
      <c r="J1649">
        <v>66</v>
      </c>
      <c r="K1649" t="s">
        <v>85</v>
      </c>
      <c r="L1649" t="s">
        <v>86</v>
      </c>
      <c r="M1649" t="s">
        <v>87</v>
      </c>
      <c r="N1649">
        <v>2</v>
      </c>
      <c r="O1649" s="1">
        <v>44516.71539351852</v>
      </c>
      <c r="P1649" s="1">
        <v>44517.423217592594</v>
      </c>
      <c r="Q1649">
        <v>60365</v>
      </c>
      <c r="R1649">
        <v>791</v>
      </c>
      <c r="S1649" t="b">
        <v>0</v>
      </c>
      <c r="T1649" t="s">
        <v>88</v>
      </c>
      <c r="U1649" t="b">
        <v>0</v>
      </c>
      <c r="V1649" t="s">
        <v>186</v>
      </c>
      <c r="W1649" s="1">
        <v>44516.829710648148</v>
      </c>
      <c r="X1649">
        <v>356</v>
      </c>
      <c r="Y1649">
        <v>52</v>
      </c>
      <c r="Z1649">
        <v>0</v>
      </c>
      <c r="AA1649">
        <v>52</v>
      </c>
      <c r="AB1649">
        <v>0</v>
      </c>
      <c r="AC1649">
        <v>23</v>
      </c>
      <c r="AD1649">
        <v>14</v>
      </c>
      <c r="AE1649">
        <v>0</v>
      </c>
      <c r="AF1649">
        <v>0</v>
      </c>
      <c r="AG1649">
        <v>0</v>
      </c>
      <c r="AH1649" t="s">
        <v>90</v>
      </c>
      <c r="AI1649" s="1">
        <v>44517.423217592594</v>
      </c>
      <c r="AJ1649">
        <v>435</v>
      </c>
      <c r="AK1649">
        <v>2</v>
      </c>
      <c r="AL1649">
        <v>0</v>
      </c>
      <c r="AM1649">
        <v>2</v>
      </c>
      <c r="AN1649">
        <v>0</v>
      </c>
      <c r="AO1649">
        <v>2</v>
      </c>
      <c r="AP1649">
        <v>12</v>
      </c>
      <c r="AQ1649">
        <v>0</v>
      </c>
      <c r="AR1649">
        <v>0</v>
      </c>
      <c r="AS1649">
        <v>0</v>
      </c>
      <c r="AT1649" t="s">
        <v>88</v>
      </c>
      <c r="AU1649" t="s">
        <v>88</v>
      </c>
      <c r="AV1649" t="s">
        <v>88</v>
      </c>
      <c r="AW1649" t="s">
        <v>88</v>
      </c>
      <c r="AX1649" t="s">
        <v>88</v>
      </c>
      <c r="AY1649" t="s">
        <v>88</v>
      </c>
      <c r="AZ1649" t="s">
        <v>88</v>
      </c>
      <c r="BA1649" t="s">
        <v>88</v>
      </c>
      <c r="BB1649" t="s">
        <v>88</v>
      </c>
      <c r="BC1649" t="s">
        <v>88</v>
      </c>
      <c r="BD1649" t="s">
        <v>88</v>
      </c>
      <c r="BE1649" t="s">
        <v>88</v>
      </c>
    </row>
    <row r="1650" spans="1:57">
      <c r="A1650" t="s">
        <v>3495</v>
      </c>
      <c r="B1650" t="s">
        <v>80</v>
      </c>
      <c r="C1650" t="s">
        <v>3493</v>
      </c>
      <c r="D1650" t="s">
        <v>82</v>
      </c>
      <c r="E1650" s="2" t="str">
        <f>HYPERLINK("capsilon://?command=openfolder&amp;siteaddress=FAM.docvelocity-na8.net&amp;folderid=FX44866AE8-C496-293C-E6C4-225F86638ACA","FX211012862")</f>
        <v>FX211012862</v>
      </c>
      <c r="F1650" t="s">
        <v>19</v>
      </c>
      <c r="G1650" t="s">
        <v>19</v>
      </c>
      <c r="H1650" t="s">
        <v>83</v>
      </c>
      <c r="I1650" t="s">
        <v>3496</v>
      </c>
      <c r="J1650">
        <v>66</v>
      </c>
      <c r="K1650" t="s">
        <v>85</v>
      </c>
      <c r="L1650" t="s">
        <v>86</v>
      </c>
      <c r="M1650" t="s">
        <v>87</v>
      </c>
      <c r="N1650">
        <v>2</v>
      </c>
      <c r="O1650" s="1">
        <v>44516.715740740743</v>
      </c>
      <c r="P1650" s="1">
        <v>44517.427118055559</v>
      </c>
      <c r="Q1650">
        <v>60996</v>
      </c>
      <c r="R1650">
        <v>467</v>
      </c>
      <c r="S1650" t="b">
        <v>0</v>
      </c>
      <c r="T1650" t="s">
        <v>88</v>
      </c>
      <c r="U1650" t="b">
        <v>0</v>
      </c>
      <c r="V1650" t="s">
        <v>186</v>
      </c>
      <c r="W1650" s="1">
        <v>44516.831238425926</v>
      </c>
      <c r="X1650">
        <v>131</v>
      </c>
      <c r="Y1650">
        <v>52</v>
      </c>
      <c r="Z1650">
        <v>0</v>
      </c>
      <c r="AA1650">
        <v>52</v>
      </c>
      <c r="AB1650">
        <v>0</v>
      </c>
      <c r="AC1650">
        <v>19</v>
      </c>
      <c r="AD1650">
        <v>14</v>
      </c>
      <c r="AE1650">
        <v>0</v>
      </c>
      <c r="AF1650">
        <v>0</v>
      </c>
      <c r="AG1650">
        <v>0</v>
      </c>
      <c r="AH1650" t="s">
        <v>90</v>
      </c>
      <c r="AI1650" s="1">
        <v>44517.427118055559</v>
      </c>
      <c r="AJ1650">
        <v>336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14</v>
      </c>
      <c r="AQ1650">
        <v>0</v>
      </c>
      <c r="AR1650">
        <v>0</v>
      </c>
      <c r="AS1650">
        <v>0</v>
      </c>
      <c r="AT1650" t="s">
        <v>88</v>
      </c>
      <c r="AU1650" t="s">
        <v>88</v>
      </c>
      <c r="AV1650" t="s">
        <v>88</v>
      </c>
      <c r="AW1650" t="s">
        <v>88</v>
      </c>
      <c r="AX1650" t="s">
        <v>88</v>
      </c>
      <c r="AY1650" t="s">
        <v>88</v>
      </c>
      <c r="AZ1650" t="s">
        <v>88</v>
      </c>
      <c r="BA1650" t="s">
        <v>88</v>
      </c>
      <c r="BB1650" t="s">
        <v>88</v>
      </c>
      <c r="BC1650" t="s">
        <v>88</v>
      </c>
      <c r="BD1650" t="s">
        <v>88</v>
      </c>
      <c r="BE1650" t="s">
        <v>88</v>
      </c>
    </row>
    <row r="1651" spans="1:57">
      <c r="A1651" t="s">
        <v>3497</v>
      </c>
      <c r="B1651" t="s">
        <v>80</v>
      </c>
      <c r="C1651" t="s">
        <v>3498</v>
      </c>
      <c r="D1651" t="s">
        <v>82</v>
      </c>
      <c r="E1651" s="2" t="str">
        <f>HYPERLINK("capsilon://?command=openfolder&amp;siteaddress=FAM.docvelocity-na8.net&amp;folderid=FXCA5A7048-7B2A-E4A9-0771-FFEEB9283A7C","FX21109091")</f>
        <v>FX21109091</v>
      </c>
      <c r="F1651" t="s">
        <v>19</v>
      </c>
      <c r="G1651" t="s">
        <v>19</v>
      </c>
      <c r="H1651" t="s">
        <v>83</v>
      </c>
      <c r="I1651" t="s">
        <v>3499</v>
      </c>
      <c r="J1651">
        <v>26</v>
      </c>
      <c r="K1651" t="s">
        <v>85</v>
      </c>
      <c r="L1651" t="s">
        <v>86</v>
      </c>
      <c r="M1651" t="s">
        <v>87</v>
      </c>
      <c r="N1651">
        <v>2</v>
      </c>
      <c r="O1651" s="1">
        <v>44502.411851851852</v>
      </c>
      <c r="P1651" s="1">
        <v>44502.525509259256</v>
      </c>
      <c r="Q1651">
        <v>9509</v>
      </c>
      <c r="R1651">
        <v>311</v>
      </c>
      <c r="S1651" t="b">
        <v>0</v>
      </c>
      <c r="T1651" t="s">
        <v>88</v>
      </c>
      <c r="U1651" t="b">
        <v>0</v>
      </c>
      <c r="V1651" t="s">
        <v>153</v>
      </c>
      <c r="W1651" s="1">
        <v>44502.417314814818</v>
      </c>
      <c r="X1651">
        <v>200</v>
      </c>
      <c r="Y1651">
        <v>21</v>
      </c>
      <c r="Z1651">
        <v>0</v>
      </c>
      <c r="AA1651">
        <v>21</v>
      </c>
      <c r="AB1651">
        <v>0</v>
      </c>
      <c r="AC1651">
        <v>6</v>
      </c>
      <c r="AD1651">
        <v>5</v>
      </c>
      <c r="AE1651">
        <v>0</v>
      </c>
      <c r="AF1651">
        <v>0</v>
      </c>
      <c r="AG1651">
        <v>0</v>
      </c>
      <c r="AH1651" t="s">
        <v>118</v>
      </c>
      <c r="AI1651" s="1">
        <v>44502.525509259256</v>
      </c>
      <c r="AJ1651">
        <v>107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5</v>
      </c>
      <c r="AQ1651">
        <v>0</v>
      </c>
      <c r="AR1651">
        <v>0</v>
      </c>
      <c r="AS1651">
        <v>0</v>
      </c>
      <c r="AT1651" t="s">
        <v>88</v>
      </c>
      <c r="AU1651" t="s">
        <v>88</v>
      </c>
      <c r="AV1651" t="s">
        <v>88</v>
      </c>
      <c r="AW1651" t="s">
        <v>88</v>
      </c>
      <c r="AX1651" t="s">
        <v>88</v>
      </c>
      <c r="AY1651" t="s">
        <v>88</v>
      </c>
      <c r="AZ1651" t="s">
        <v>88</v>
      </c>
      <c r="BA1651" t="s">
        <v>88</v>
      </c>
      <c r="BB1651" t="s">
        <v>88</v>
      </c>
      <c r="BC1651" t="s">
        <v>88</v>
      </c>
      <c r="BD1651" t="s">
        <v>88</v>
      </c>
      <c r="BE1651" t="s">
        <v>88</v>
      </c>
    </row>
    <row r="1652" spans="1:57">
      <c r="A1652" t="s">
        <v>3500</v>
      </c>
      <c r="B1652" t="s">
        <v>80</v>
      </c>
      <c r="C1652" t="s">
        <v>3493</v>
      </c>
      <c r="D1652" t="s">
        <v>82</v>
      </c>
      <c r="E1652" s="2" t="str">
        <f>HYPERLINK("capsilon://?command=openfolder&amp;siteaddress=FAM.docvelocity-na8.net&amp;folderid=FX44866AE8-C496-293C-E6C4-225F86638ACA","FX211012862")</f>
        <v>FX211012862</v>
      </c>
      <c r="F1652" t="s">
        <v>19</v>
      </c>
      <c r="G1652" t="s">
        <v>19</v>
      </c>
      <c r="H1652" t="s">
        <v>83</v>
      </c>
      <c r="I1652" t="s">
        <v>3501</v>
      </c>
      <c r="J1652">
        <v>215</v>
      </c>
      <c r="K1652" t="s">
        <v>85</v>
      </c>
      <c r="L1652" t="s">
        <v>86</v>
      </c>
      <c r="M1652" t="s">
        <v>87</v>
      </c>
      <c r="N1652">
        <v>1</v>
      </c>
      <c r="O1652" s="1">
        <v>44516.716805555552</v>
      </c>
      <c r="P1652" s="1">
        <v>44517.222442129627</v>
      </c>
      <c r="Q1652">
        <v>43448</v>
      </c>
      <c r="R1652">
        <v>239</v>
      </c>
      <c r="S1652" t="b">
        <v>0</v>
      </c>
      <c r="T1652" t="s">
        <v>88</v>
      </c>
      <c r="U1652" t="b">
        <v>0</v>
      </c>
      <c r="V1652" t="s">
        <v>190</v>
      </c>
      <c r="W1652" s="1">
        <v>44517.222442129627</v>
      </c>
      <c r="X1652">
        <v>148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215</v>
      </c>
      <c r="AE1652">
        <v>210</v>
      </c>
      <c r="AF1652">
        <v>0</v>
      </c>
      <c r="AG1652">
        <v>2</v>
      </c>
      <c r="AH1652" t="s">
        <v>88</v>
      </c>
      <c r="AI1652" t="s">
        <v>88</v>
      </c>
      <c r="AJ1652" t="s">
        <v>88</v>
      </c>
      <c r="AK1652" t="s">
        <v>88</v>
      </c>
      <c r="AL1652" t="s">
        <v>88</v>
      </c>
      <c r="AM1652" t="s">
        <v>88</v>
      </c>
      <c r="AN1652" t="s">
        <v>88</v>
      </c>
      <c r="AO1652" t="s">
        <v>88</v>
      </c>
      <c r="AP1652" t="s">
        <v>88</v>
      </c>
      <c r="AQ1652" t="s">
        <v>88</v>
      </c>
      <c r="AR1652" t="s">
        <v>88</v>
      </c>
      <c r="AS1652" t="s">
        <v>88</v>
      </c>
      <c r="AT1652" t="s">
        <v>88</v>
      </c>
      <c r="AU1652" t="s">
        <v>88</v>
      </c>
      <c r="AV1652" t="s">
        <v>88</v>
      </c>
      <c r="AW1652" t="s">
        <v>88</v>
      </c>
      <c r="AX1652" t="s">
        <v>88</v>
      </c>
      <c r="AY1652" t="s">
        <v>88</v>
      </c>
      <c r="AZ1652" t="s">
        <v>88</v>
      </c>
      <c r="BA1652" t="s">
        <v>88</v>
      </c>
      <c r="BB1652" t="s">
        <v>88</v>
      </c>
      <c r="BC1652" t="s">
        <v>88</v>
      </c>
      <c r="BD1652" t="s">
        <v>88</v>
      </c>
      <c r="BE1652" t="s">
        <v>88</v>
      </c>
    </row>
    <row r="1653" spans="1:57">
      <c r="A1653" t="s">
        <v>3502</v>
      </c>
      <c r="B1653" t="s">
        <v>80</v>
      </c>
      <c r="C1653" t="s">
        <v>3493</v>
      </c>
      <c r="D1653" t="s">
        <v>82</v>
      </c>
      <c r="E1653" s="2" t="str">
        <f>HYPERLINK("capsilon://?command=openfolder&amp;siteaddress=FAM.docvelocity-na8.net&amp;folderid=FX44866AE8-C496-293C-E6C4-225F86638ACA","FX211012862")</f>
        <v>FX211012862</v>
      </c>
      <c r="F1653" t="s">
        <v>19</v>
      </c>
      <c r="G1653" t="s">
        <v>19</v>
      </c>
      <c r="H1653" t="s">
        <v>83</v>
      </c>
      <c r="I1653" t="s">
        <v>3503</v>
      </c>
      <c r="J1653">
        <v>85</v>
      </c>
      <c r="K1653" t="s">
        <v>85</v>
      </c>
      <c r="L1653" t="s">
        <v>86</v>
      </c>
      <c r="M1653" t="s">
        <v>87</v>
      </c>
      <c r="N1653">
        <v>2</v>
      </c>
      <c r="O1653" s="1">
        <v>44516.716874999998</v>
      </c>
      <c r="P1653" s="1">
        <v>44517.436307870368</v>
      </c>
      <c r="Q1653">
        <v>61265</v>
      </c>
      <c r="R1653">
        <v>894</v>
      </c>
      <c r="S1653" t="b">
        <v>0</v>
      </c>
      <c r="T1653" t="s">
        <v>88</v>
      </c>
      <c r="U1653" t="b">
        <v>0</v>
      </c>
      <c r="V1653" t="s">
        <v>186</v>
      </c>
      <c r="W1653" s="1">
        <v>44516.834537037037</v>
      </c>
      <c r="X1653">
        <v>273</v>
      </c>
      <c r="Y1653">
        <v>80</v>
      </c>
      <c r="Z1653">
        <v>0</v>
      </c>
      <c r="AA1653">
        <v>80</v>
      </c>
      <c r="AB1653">
        <v>0</v>
      </c>
      <c r="AC1653">
        <v>26</v>
      </c>
      <c r="AD1653">
        <v>5</v>
      </c>
      <c r="AE1653">
        <v>0</v>
      </c>
      <c r="AF1653">
        <v>0</v>
      </c>
      <c r="AG1653">
        <v>0</v>
      </c>
      <c r="AH1653" t="s">
        <v>90</v>
      </c>
      <c r="AI1653" s="1">
        <v>44517.436307870368</v>
      </c>
      <c r="AJ1653">
        <v>521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5</v>
      </c>
      <c r="AQ1653">
        <v>0</v>
      </c>
      <c r="AR1653">
        <v>0</v>
      </c>
      <c r="AS1653">
        <v>0</v>
      </c>
      <c r="AT1653" t="s">
        <v>88</v>
      </c>
      <c r="AU1653" t="s">
        <v>88</v>
      </c>
      <c r="AV1653" t="s">
        <v>88</v>
      </c>
      <c r="AW1653" t="s">
        <v>88</v>
      </c>
      <c r="AX1653" t="s">
        <v>88</v>
      </c>
      <c r="AY1653" t="s">
        <v>88</v>
      </c>
      <c r="AZ1653" t="s">
        <v>88</v>
      </c>
      <c r="BA1653" t="s">
        <v>88</v>
      </c>
      <c r="BB1653" t="s">
        <v>88</v>
      </c>
      <c r="BC1653" t="s">
        <v>88</v>
      </c>
      <c r="BD1653" t="s">
        <v>88</v>
      </c>
      <c r="BE1653" t="s">
        <v>88</v>
      </c>
    </row>
    <row r="1654" spans="1:57">
      <c r="A1654" t="s">
        <v>3504</v>
      </c>
      <c r="B1654" t="s">
        <v>80</v>
      </c>
      <c r="C1654" t="s">
        <v>3493</v>
      </c>
      <c r="D1654" t="s">
        <v>82</v>
      </c>
      <c r="E1654" s="2" t="str">
        <f>HYPERLINK("capsilon://?command=openfolder&amp;siteaddress=FAM.docvelocity-na8.net&amp;folderid=FX44866AE8-C496-293C-E6C4-225F86638ACA","FX211012862")</f>
        <v>FX211012862</v>
      </c>
      <c r="F1654" t="s">
        <v>19</v>
      </c>
      <c r="G1654" t="s">
        <v>19</v>
      </c>
      <c r="H1654" t="s">
        <v>83</v>
      </c>
      <c r="I1654" t="s">
        <v>3505</v>
      </c>
      <c r="J1654">
        <v>146</v>
      </c>
      <c r="K1654" t="s">
        <v>85</v>
      </c>
      <c r="L1654" t="s">
        <v>86</v>
      </c>
      <c r="M1654" t="s">
        <v>87</v>
      </c>
      <c r="N1654">
        <v>1</v>
      </c>
      <c r="O1654" s="1">
        <v>44516.716909722221</v>
      </c>
      <c r="P1654" s="1">
        <v>44517.223715277774</v>
      </c>
      <c r="Q1654">
        <v>43582</v>
      </c>
      <c r="R1654">
        <v>206</v>
      </c>
      <c r="S1654" t="b">
        <v>0</v>
      </c>
      <c r="T1654" t="s">
        <v>88</v>
      </c>
      <c r="U1654" t="b">
        <v>0</v>
      </c>
      <c r="V1654" t="s">
        <v>190</v>
      </c>
      <c r="W1654" s="1">
        <v>44517.223715277774</v>
      </c>
      <c r="X1654">
        <v>109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146</v>
      </c>
      <c r="AE1654">
        <v>141</v>
      </c>
      <c r="AF1654">
        <v>0</v>
      </c>
      <c r="AG1654">
        <v>2</v>
      </c>
      <c r="AH1654" t="s">
        <v>88</v>
      </c>
      <c r="AI1654" t="s">
        <v>88</v>
      </c>
      <c r="AJ1654" t="s">
        <v>88</v>
      </c>
      <c r="AK1654" t="s">
        <v>88</v>
      </c>
      <c r="AL1654" t="s">
        <v>88</v>
      </c>
      <c r="AM1654" t="s">
        <v>88</v>
      </c>
      <c r="AN1654" t="s">
        <v>88</v>
      </c>
      <c r="AO1654" t="s">
        <v>88</v>
      </c>
      <c r="AP1654" t="s">
        <v>88</v>
      </c>
      <c r="AQ1654" t="s">
        <v>88</v>
      </c>
      <c r="AR1654" t="s">
        <v>88</v>
      </c>
      <c r="AS1654" t="s">
        <v>88</v>
      </c>
      <c r="AT1654" t="s">
        <v>88</v>
      </c>
      <c r="AU1654" t="s">
        <v>88</v>
      </c>
      <c r="AV1654" t="s">
        <v>88</v>
      </c>
      <c r="AW1654" t="s">
        <v>88</v>
      </c>
      <c r="AX1654" t="s">
        <v>88</v>
      </c>
      <c r="AY1654" t="s">
        <v>88</v>
      </c>
      <c r="AZ1654" t="s">
        <v>88</v>
      </c>
      <c r="BA1654" t="s">
        <v>88</v>
      </c>
      <c r="BB1654" t="s">
        <v>88</v>
      </c>
      <c r="BC1654" t="s">
        <v>88</v>
      </c>
      <c r="BD1654" t="s">
        <v>88</v>
      </c>
      <c r="BE1654" t="s">
        <v>88</v>
      </c>
    </row>
    <row r="1655" spans="1:57">
      <c r="A1655" t="s">
        <v>3506</v>
      </c>
      <c r="B1655" t="s">
        <v>80</v>
      </c>
      <c r="C1655" t="s">
        <v>3493</v>
      </c>
      <c r="D1655" t="s">
        <v>82</v>
      </c>
      <c r="E1655" s="2" t="str">
        <f>HYPERLINK("capsilon://?command=openfolder&amp;siteaddress=FAM.docvelocity-na8.net&amp;folderid=FX44866AE8-C496-293C-E6C4-225F86638ACA","FX211012862")</f>
        <v>FX211012862</v>
      </c>
      <c r="F1655" t="s">
        <v>19</v>
      </c>
      <c r="G1655" t="s">
        <v>19</v>
      </c>
      <c r="H1655" t="s">
        <v>83</v>
      </c>
      <c r="I1655" t="s">
        <v>3507</v>
      </c>
      <c r="J1655">
        <v>66</v>
      </c>
      <c r="K1655" t="s">
        <v>85</v>
      </c>
      <c r="L1655" t="s">
        <v>86</v>
      </c>
      <c r="M1655" t="s">
        <v>87</v>
      </c>
      <c r="N1655">
        <v>2</v>
      </c>
      <c r="O1655" s="1">
        <v>44516.71702546296</v>
      </c>
      <c r="P1655" s="1">
        <v>44517.439710648148</v>
      </c>
      <c r="Q1655">
        <v>62009</v>
      </c>
      <c r="R1655">
        <v>431</v>
      </c>
      <c r="S1655" t="b">
        <v>0</v>
      </c>
      <c r="T1655" t="s">
        <v>88</v>
      </c>
      <c r="U1655" t="b">
        <v>0</v>
      </c>
      <c r="V1655" t="s">
        <v>186</v>
      </c>
      <c r="W1655" s="1">
        <v>44516.836273148147</v>
      </c>
      <c r="X1655">
        <v>138</v>
      </c>
      <c r="Y1655">
        <v>52</v>
      </c>
      <c r="Z1655">
        <v>0</v>
      </c>
      <c r="AA1655">
        <v>52</v>
      </c>
      <c r="AB1655">
        <v>0</v>
      </c>
      <c r="AC1655">
        <v>19</v>
      </c>
      <c r="AD1655">
        <v>14</v>
      </c>
      <c r="AE1655">
        <v>0</v>
      </c>
      <c r="AF1655">
        <v>0</v>
      </c>
      <c r="AG1655">
        <v>0</v>
      </c>
      <c r="AH1655" t="s">
        <v>90</v>
      </c>
      <c r="AI1655" s="1">
        <v>44517.439710648148</v>
      </c>
      <c r="AJ1655">
        <v>293</v>
      </c>
      <c r="AK1655">
        <v>1</v>
      </c>
      <c r="AL1655">
        <v>0</v>
      </c>
      <c r="AM1655">
        <v>1</v>
      </c>
      <c r="AN1655">
        <v>0</v>
      </c>
      <c r="AO1655">
        <v>0</v>
      </c>
      <c r="AP1655">
        <v>13</v>
      </c>
      <c r="AQ1655">
        <v>0</v>
      </c>
      <c r="AR1655">
        <v>0</v>
      </c>
      <c r="AS1655">
        <v>0</v>
      </c>
      <c r="AT1655" t="s">
        <v>88</v>
      </c>
      <c r="AU1655" t="s">
        <v>88</v>
      </c>
      <c r="AV1655" t="s">
        <v>88</v>
      </c>
      <c r="AW1655" t="s">
        <v>88</v>
      </c>
      <c r="AX1655" t="s">
        <v>88</v>
      </c>
      <c r="AY1655" t="s">
        <v>88</v>
      </c>
      <c r="AZ1655" t="s">
        <v>88</v>
      </c>
      <c r="BA1655" t="s">
        <v>88</v>
      </c>
      <c r="BB1655" t="s">
        <v>88</v>
      </c>
      <c r="BC1655" t="s">
        <v>88</v>
      </c>
      <c r="BD1655" t="s">
        <v>88</v>
      </c>
      <c r="BE1655" t="s">
        <v>88</v>
      </c>
    </row>
    <row r="1656" spans="1:57">
      <c r="A1656" t="s">
        <v>3508</v>
      </c>
      <c r="B1656" t="s">
        <v>80</v>
      </c>
      <c r="C1656" t="s">
        <v>3493</v>
      </c>
      <c r="D1656" t="s">
        <v>82</v>
      </c>
      <c r="E1656" s="2" t="str">
        <f>HYPERLINK("capsilon://?command=openfolder&amp;siteaddress=FAM.docvelocity-na8.net&amp;folderid=FX44866AE8-C496-293C-E6C4-225F86638ACA","FX211012862")</f>
        <v>FX211012862</v>
      </c>
      <c r="F1656" t="s">
        <v>19</v>
      </c>
      <c r="G1656" t="s">
        <v>19</v>
      </c>
      <c r="H1656" t="s">
        <v>83</v>
      </c>
      <c r="I1656" t="s">
        <v>3509</v>
      </c>
      <c r="J1656">
        <v>215</v>
      </c>
      <c r="K1656" t="s">
        <v>85</v>
      </c>
      <c r="L1656" t="s">
        <v>86</v>
      </c>
      <c r="M1656" t="s">
        <v>87</v>
      </c>
      <c r="N1656">
        <v>1</v>
      </c>
      <c r="O1656" s="1">
        <v>44516.717187499999</v>
      </c>
      <c r="P1656" s="1">
        <v>44517.229027777779</v>
      </c>
      <c r="Q1656">
        <v>43958</v>
      </c>
      <c r="R1656">
        <v>265</v>
      </c>
      <c r="S1656" t="b">
        <v>0</v>
      </c>
      <c r="T1656" t="s">
        <v>88</v>
      </c>
      <c r="U1656" t="b">
        <v>0</v>
      </c>
      <c r="V1656" t="s">
        <v>190</v>
      </c>
      <c r="W1656" s="1">
        <v>44517.229027777779</v>
      </c>
      <c r="X1656">
        <v>85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215</v>
      </c>
      <c r="AE1656">
        <v>210</v>
      </c>
      <c r="AF1656">
        <v>0</v>
      </c>
      <c r="AG1656">
        <v>2</v>
      </c>
      <c r="AH1656" t="s">
        <v>88</v>
      </c>
      <c r="AI1656" t="s">
        <v>88</v>
      </c>
      <c r="AJ1656" t="s">
        <v>88</v>
      </c>
      <c r="AK1656" t="s">
        <v>88</v>
      </c>
      <c r="AL1656" t="s">
        <v>88</v>
      </c>
      <c r="AM1656" t="s">
        <v>88</v>
      </c>
      <c r="AN1656" t="s">
        <v>88</v>
      </c>
      <c r="AO1656" t="s">
        <v>88</v>
      </c>
      <c r="AP1656" t="s">
        <v>88</v>
      </c>
      <c r="AQ1656" t="s">
        <v>88</v>
      </c>
      <c r="AR1656" t="s">
        <v>88</v>
      </c>
      <c r="AS1656" t="s">
        <v>88</v>
      </c>
      <c r="AT1656" t="s">
        <v>88</v>
      </c>
      <c r="AU1656" t="s">
        <v>88</v>
      </c>
      <c r="AV1656" t="s">
        <v>88</v>
      </c>
      <c r="AW1656" t="s">
        <v>88</v>
      </c>
      <c r="AX1656" t="s">
        <v>88</v>
      </c>
      <c r="AY1656" t="s">
        <v>88</v>
      </c>
      <c r="AZ1656" t="s">
        <v>88</v>
      </c>
      <c r="BA1656" t="s">
        <v>88</v>
      </c>
      <c r="BB1656" t="s">
        <v>88</v>
      </c>
      <c r="BC1656" t="s">
        <v>88</v>
      </c>
      <c r="BD1656" t="s">
        <v>88</v>
      </c>
      <c r="BE1656" t="s">
        <v>88</v>
      </c>
    </row>
    <row r="1657" spans="1:57">
      <c r="A1657" t="s">
        <v>3510</v>
      </c>
      <c r="B1657" t="s">
        <v>80</v>
      </c>
      <c r="C1657" t="s">
        <v>3493</v>
      </c>
      <c r="D1657" t="s">
        <v>82</v>
      </c>
      <c r="E1657" s="2" t="str">
        <f>HYPERLINK("capsilon://?command=openfolder&amp;siteaddress=FAM.docvelocity-na8.net&amp;folderid=FX44866AE8-C496-293C-E6C4-225F86638ACA","FX211012862")</f>
        <v>FX211012862</v>
      </c>
      <c r="F1657" t="s">
        <v>19</v>
      </c>
      <c r="G1657" t="s">
        <v>19</v>
      </c>
      <c r="H1657" t="s">
        <v>83</v>
      </c>
      <c r="I1657" t="s">
        <v>3511</v>
      </c>
      <c r="J1657">
        <v>66</v>
      </c>
      <c r="K1657" t="s">
        <v>85</v>
      </c>
      <c r="L1657" t="s">
        <v>86</v>
      </c>
      <c r="M1657" t="s">
        <v>87</v>
      </c>
      <c r="N1657">
        <v>2</v>
      </c>
      <c r="O1657" s="1">
        <v>44516.717511574076</v>
      </c>
      <c r="P1657" s="1">
        <v>44517.444351851853</v>
      </c>
      <c r="Q1657">
        <v>62037</v>
      </c>
      <c r="R1657">
        <v>762</v>
      </c>
      <c r="S1657" t="b">
        <v>0</v>
      </c>
      <c r="T1657" t="s">
        <v>88</v>
      </c>
      <c r="U1657" t="b">
        <v>0</v>
      </c>
      <c r="V1657" t="s">
        <v>186</v>
      </c>
      <c r="W1657" s="1">
        <v>44516.837766203702</v>
      </c>
      <c r="X1657">
        <v>117</v>
      </c>
      <c r="Y1657">
        <v>52</v>
      </c>
      <c r="Z1657">
        <v>0</v>
      </c>
      <c r="AA1657">
        <v>52</v>
      </c>
      <c r="AB1657">
        <v>0</v>
      </c>
      <c r="AC1657">
        <v>22</v>
      </c>
      <c r="AD1657">
        <v>14</v>
      </c>
      <c r="AE1657">
        <v>0</v>
      </c>
      <c r="AF1657">
        <v>0</v>
      </c>
      <c r="AG1657">
        <v>0</v>
      </c>
      <c r="AH1657" t="s">
        <v>106</v>
      </c>
      <c r="AI1657" s="1">
        <v>44517.444351851853</v>
      </c>
      <c r="AJ1657">
        <v>341</v>
      </c>
      <c r="AK1657">
        <v>2</v>
      </c>
      <c r="AL1657">
        <v>0</v>
      </c>
      <c r="AM1657">
        <v>2</v>
      </c>
      <c r="AN1657">
        <v>0</v>
      </c>
      <c r="AO1657">
        <v>2</v>
      </c>
      <c r="AP1657">
        <v>12</v>
      </c>
      <c r="AQ1657">
        <v>0</v>
      </c>
      <c r="AR1657">
        <v>0</v>
      </c>
      <c r="AS1657">
        <v>0</v>
      </c>
      <c r="AT1657" t="s">
        <v>88</v>
      </c>
      <c r="AU1657" t="s">
        <v>88</v>
      </c>
      <c r="AV1657" t="s">
        <v>88</v>
      </c>
      <c r="AW1657" t="s">
        <v>88</v>
      </c>
      <c r="AX1657" t="s">
        <v>88</v>
      </c>
      <c r="AY1657" t="s">
        <v>88</v>
      </c>
      <c r="AZ1657" t="s">
        <v>88</v>
      </c>
      <c r="BA1657" t="s">
        <v>88</v>
      </c>
      <c r="BB1657" t="s">
        <v>88</v>
      </c>
      <c r="BC1657" t="s">
        <v>88</v>
      </c>
      <c r="BD1657" t="s">
        <v>88</v>
      </c>
      <c r="BE1657" t="s">
        <v>88</v>
      </c>
    </row>
    <row r="1658" spans="1:57">
      <c r="A1658" t="s">
        <v>3512</v>
      </c>
      <c r="B1658" t="s">
        <v>80</v>
      </c>
      <c r="C1658" t="s">
        <v>3513</v>
      </c>
      <c r="D1658" t="s">
        <v>82</v>
      </c>
      <c r="E1658" s="2" t="str">
        <f>HYPERLINK("capsilon://?command=openfolder&amp;siteaddress=FAM.docvelocity-na8.net&amp;folderid=FX26138C22-C175-A85C-FBF1-A2680EE78D91","FX21116281")</f>
        <v>FX21116281</v>
      </c>
      <c r="F1658" t="s">
        <v>19</v>
      </c>
      <c r="G1658" t="s">
        <v>19</v>
      </c>
      <c r="H1658" t="s">
        <v>83</v>
      </c>
      <c r="I1658" t="s">
        <v>3514</v>
      </c>
      <c r="J1658">
        <v>59</v>
      </c>
      <c r="K1658" t="s">
        <v>85</v>
      </c>
      <c r="L1658" t="s">
        <v>86</v>
      </c>
      <c r="M1658" t="s">
        <v>87</v>
      </c>
      <c r="N1658">
        <v>2</v>
      </c>
      <c r="O1658" s="1">
        <v>44516.718182870369</v>
      </c>
      <c r="P1658" s="1">
        <v>44517.443506944444</v>
      </c>
      <c r="Q1658">
        <v>62167</v>
      </c>
      <c r="R1658">
        <v>501</v>
      </c>
      <c r="S1658" t="b">
        <v>0</v>
      </c>
      <c r="T1658" t="s">
        <v>88</v>
      </c>
      <c r="U1658" t="b">
        <v>0</v>
      </c>
      <c r="V1658" t="s">
        <v>186</v>
      </c>
      <c r="W1658" s="1">
        <v>44516.839780092596</v>
      </c>
      <c r="X1658">
        <v>173</v>
      </c>
      <c r="Y1658">
        <v>48</v>
      </c>
      <c r="Z1658">
        <v>0</v>
      </c>
      <c r="AA1658">
        <v>48</v>
      </c>
      <c r="AB1658">
        <v>0</v>
      </c>
      <c r="AC1658">
        <v>1</v>
      </c>
      <c r="AD1658">
        <v>11</v>
      </c>
      <c r="AE1658">
        <v>0</v>
      </c>
      <c r="AF1658">
        <v>0</v>
      </c>
      <c r="AG1658">
        <v>0</v>
      </c>
      <c r="AH1658" t="s">
        <v>90</v>
      </c>
      <c r="AI1658" s="1">
        <v>44517.443506944444</v>
      </c>
      <c r="AJ1658">
        <v>328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11</v>
      </c>
      <c r="AQ1658">
        <v>0</v>
      </c>
      <c r="AR1658">
        <v>0</v>
      </c>
      <c r="AS1658">
        <v>0</v>
      </c>
      <c r="AT1658" t="s">
        <v>88</v>
      </c>
      <c r="AU1658" t="s">
        <v>88</v>
      </c>
      <c r="AV1658" t="s">
        <v>88</v>
      </c>
      <c r="AW1658" t="s">
        <v>88</v>
      </c>
      <c r="AX1658" t="s">
        <v>88</v>
      </c>
      <c r="AY1658" t="s">
        <v>88</v>
      </c>
      <c r="AZ1658" t="s">
        <v>88</v>
      </c>
      <c r="BA1658" t="s">
        <v>88</v>
      </c>
      <c r="BB1658" t="s">
        <v>88</v>
      </c>
      <c r="BC1658" t="s">
        <v>88</v>
      </c>
      <c r="BD1658" t="s">
        <v>88</v>
      </c>
      <c r="BE1658" t="s">
        <v>88</v>
      </c>
    </row>
    <row r="1659" spans="1:57">
      <c r="A1659" t="s">
        <v>3515</v>
      </c>
      <c r="B1659" t="s">
        <v>80</v>
      </c>
      <c r="C1659" t="s">
        <v>3493</v>
      </c>
      <c r="D1659" t="s">
        <v>82</v>
      </c>
      <c r="E1659" s="2" t="str">
        <f>HYPERLINK("capsilon://?command=openfolder&amp;siteaddress=FAM.docvelocity-na8.net&amp;folderid=FX44866AE8-C496-293C-E6C4-225F86638ACA","FX211012862")</f>
        <v>FX211012862</v>
      </c>
      <c r="F1659" t="s">
        <v>19</v>
      </c>
      <c r="G1659" t="s">
        <v>19</v>
      </c>
      <c r="H1659" t="s">
        <v>83</v>
      </c>
      <c r="I1659" t="s">
        <v>3516</v>
      </c>
      <c r="J1659">
        <v>28</v>
      </c>
      <c r="K1659" t="s">
        <v>85</v>
      </c>
      <c r="L1659" t="s">
        <v>86</v>
      </c>
      <c r="M1659" t="s">
        <v>87</v>
      </c>
      <c r="N1659">
        <v>2</v>
      </c>
      <c r="O1659" s="1">
        <v>44516.718182870369</v>
      </c>
      <c r="P1659" s="1">
        <v>44517.446157407408</v>
      </c>
      <c r="Q1659">
        <v>62532</v>
      </c>
      <c r="R1659">
        <v>365</v>
      </c>
      <c r="S1659" t="b">
        <v>0</v>
      </c>
      <c r="T1659" t="s">
        <v>88</v>
      </c>
      <c r="U1659" t="b">
        <v>0</v>
      </c>
      <c r="V1659" t="s">
        <v>186</v>
      </c>
      <c r="W1659" s="1">
        <v>44516.841377314813</v>
      </c>
      <c r="X1659">
        <v>137</v>
      </c>
      <c r="Y1659">
        <v>21</v>
      </c>
      <c r="Z1659">
        <v>0</v>
      </c>
      <c r="AA1659">
        <v>21</v>
      </c>
      <c r="AB1659">
        <v>0</v>
      </c>
      <c r="AC1659">
        <v>12</v>
      </c>
      <c r="AD1659">
        <v>7</v>
      </c>
      <c r="AE1659">
        <v>0</v>
      </c>
      <c r="AF1659">
        <v>0</v>
      </c>
      <c r="AG1659">
        <v>0</v>
      </c>
      <c r="AH1659" t="s">
        <v>90</v>
      </c>
      <c r="AI1659" s="1">
        <v>44517.446157407408</v>
      </c>
      <c r="AJ1659">
        <v>228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7</v>
      </c>
      <c r="AQ1659">
        <v>0</v>
      </c>
      <c r="AR1659">
        <v>0</v>
      </c>
      <c r="AS1659">
        <v>0</v>
      </c>
      <c r="AT1659" t="s">
        <v>88</v>
      </c>
      <c r="AU1659" t="s">
        <v>88</v>
      </c>
      <c r="AV1659" t="s">
        <v>88</v>
      </c>
      <c r="AW1659" t="s">
        <v>88</v>
      </c>
      <c r="AX1659" t="s">
        <v>88</v>
      </c>
      <c r="AY1659" t="s">
        <v>88</v>
      </c>
      <c r="AZ1659" t="s">
        <v>88</v>
      </c>
      <c r="BA1659" t="s">
        <v>88</v>
      </c>
      <c r="BB1659" t="s">
        <v>88</v>
      </c>
      <c r="BC1659" t="s">
        <v>88</v>
      </c>
      <c r="BD1659" t="s">
        <v>88</v>
      </c>
      <c r="BE1659" t="s">
        <v>88</v>
      </c>
    </row>
    <row r="1660" spans="1:57">
      <c r="A1660" t="s">
        <v>3517</v>
      </c>
      <c r="B1660" t="s">
        <v>80</v>
      </c>
      <c r="C1660" t="s">
        <v>3493</v>
      </c>
      <c r="D1660" t="s">
        <v>82</v>
      </c>
      <c r="E1660" s="2" t="str">
        <f>HYPERLINK("capsilon://?command=openfolder&amp;siteaddress=FAM.docvelocity-na8.net&amp;folderid=FX44866AE8-C496-293C-E6C4-225F86638ACA","FX211012862")</f>
        <v>FX211012862</v>
      </c>
      <c r="F1660" t="s">
        <v>19</v>
      </c>
      <c r="G1660" t="s">
        <v>19</v>
      </c>
      <c r="H1660" t="s">
        <v>83</v>
      </c>
      <c r="I1660" t="s">
        <v>3518</v>
      </c>
      <c r="J1660">
        <v>28</v>
      </c>
      <c r="K1660" t="s">
        <v>85</v>
      </c>
      <c r="L1660" t="s">
        <v>86</v>
      </c>
      <c r="M1660" t="s">
        <v>87</v>
      </c>
      <c r="N1660">
        <v>2</v>
      </c>
      <c r="O1660" s="1">
        <v>44516.718252314815</v>
      </c>
      <c r="P1660" s="1">
        <v>44517.446932870371</v>
      </c>
      <c r="Q1660">
        <v>62603</v>
      </c>
      <c r="R1660">
        <v>355</v>
      </c>
      <c r="S1660" t="b">
        <v>0</v>
      </c>
      <c r="T1660" t="s">
        <v>88</v>
      </c>
      <c r="U1660" t="b">
        <v>0</v>
      </c>
      <c r="V1660" t="s">
        <v>186</v>
      </c>
      <c r="W1660" s="1">
        <v>44516.842928240738</v>
      </c>
      <c r="X1660">
        <v>133</v>
      </c>
      <c r="Y1660">
        <v>21</v>
      </c>
      <c r="Z1660">
        <v>0</v>
      </c>
      <c r="AA1660">
        <v>21</v>
      </c>
      <c r="AB1660">
        <v>0</v>
      </c>
      <c r="AC1660">
        <v>6</v>
      </c>
      <c r="AD1660">
        <v>7</v>
      </c>
      <c r="AE1660">
        <v>0</v>
      </c>
      <c r="AF1660">
        <v>0</v>
      </c>
      <c r="AG1660">
        <v>0</v>
      </c>
      <c r="AH1660" t="s">
        <v>106</v>
      </c>
      <c r="AI1660" s="1">
        <v>44517.446932870371</v>
      </c>
      <c r="AJ1660">
        <v>222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7</v>
      </c>
      <c r="AQ1660">
        <v>0</v>
      </c>
      <c r="AR1660">
        <v>0</v>
      </c>
      <c r="AS1660">
        <v>0</v>
      </c>
      <c r="AT1660" t="s">
        <v>88</v>
      </c>
      <c r="AU1660" t="s">
        <v>88</v>
      </c>
      <c r="AV1660" t="s">
        <v>88</v>
      </c>
      <c r="AW1660" t="s">
        <v>88</v>
      </c>
      <c r="AX1660" t="s">
        <v>88</v>
      </c>
      <c r="AY1660" t="s">
        <v>88</v>
      </c>
      <c r="AZ1660" t="s">
        <v>88</v>
      </c>
      <c r="BA1660" t="s">
        <v>88</v>
      </c>
      <c r="BB1660" t="s">
        <v>88</v>
      </c>
      <c r="BC1660" t="s">
        <v>88</v>
      </c>
      <c r="BD1660" t="s">
        <v>88</v>
      </c>
      <c r="BE1660" t="s">
        <v>88</v>
      </c>
    </row>
    <row r="1661" spans="1:57">
      <c r="A1661" t="s">
        <v>3519</v>
      </c>
      <c r="B1661" t="s">
        <v>80</v>
      </c>
      <c r="C1661" t="s">
        <v>3513</v>
      </c>
      <c r="D1661" t="s">
        <v>82</v>
      </c>
      <c r="E1661" s="2" t="str">
        <f>HYPERLINK("capsilon://?command=openfolder&amp;siteaddress=FAM.docvelocity-na8.net&amp;folderid=FX26138C22-C175-A85C-FBF1-A2680EE78D91","FX21116281")</f>
        <v>FX21116281</v>
      </c>
      <c r="F1661" t="s">
        <v>19</v>
      </c>
      <c r="G1661" t="s">
        <v>19</v>
      </c>
      <c r="H1661" t="s">
        <v>83</v>
      </c>
      <c r="I1661" t="s">
        <v>3520</v>
      </c>
      <c r="J1661">
        <v>28</v>
      </c>
      <c r="K1661" t="s">
        <v>85</v>
      </c>
      <c r="L1661" t="s">
        <v>86</v>
      </c>
      <c r="M1661" t="s">
        <v>87</v>
      </c>
      <c r="N1661">
        <v>2</v>
      </c>
      <c r="O1661" s="1">
        <v>44516.718414351853</v>
      </c>
      <c r="P1661" s="1">
        <v>44517.448125000003</v>
      </c>
      <c r="Q1661">
        <v>62796</v>
      </c>
      <c r="R1661">
        <v>251</v>
      </c>
      <c r="S1661" t="b">
        <v>0</v>
      </c>
      <c r="T1661" t="s">
        <v>88</v>
      </c>
      <c r="U1661" t="b">
        <v>0</v>
      </c>
      <c r="V1661" t="s">
        <v>186</v>
      </c>
      <c r="W1661" s="1">
        <v>44516.843888888892</v>
      </c>
      <c r="X1661">
        <v>82</v>
      </c>
      <c r="Y1661">
        <v>21</v>
      </c>
      <c r="Z1661">
        <v>0</v>
      </c>
      <c r="AA1661">
        <v>21</v>
      </c>
      <c r="AB1661">
        <v>0</v>
      </c>
      <c r="AC1661">
        <v>0</v>
      </c>
      <c r="AD1661">
        <v>7</v>
      </c>
      <c r="AE1661">
        <v>0</v>
      </c>
      <c r="AF1661">
        <v>0</v>
      </c>
      <c r="AG1661">
        <v>0</v>
      </c>
      <c r="AH1661" t="s">
        <v>90</v>
      </c>
      <c r="AI1661" s="1">
        <v>44517.448125000003</v>
      </c>
      <c r="AJ1661">
        <v>169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7</v>
      </c>
      <c r="AQ1661">
        <v>0</v>
      </c>
      <c r="AR1661">
        <v>0</v>
      </c>
      <c r="AS1661">
        <v>0</v>
      </c>
      <c r="AT1661" t="s">
        <v>88</v>
      </c>
      <c r="AU1661" t="s">
        <v>88</v>
      </c>
      <c r="AV1661" t="s">
        <v>88</v>
      </c>
      <c r="AW1661" t="s">
        <v>88</v>
      </c>
      <c r="AX1661" t="s">
        <v>88</v>
      </c>
      <c r="AY1661" t="s">
        <v>88</v>
      </c>
      <c r="AZ1661" t="s">
        <v>88</v>
      </c>
      <c r="BA1661" t="s">
        <v>88</v>
      </c>
      <c r="BB1661" t="s">
        <v>88</v>
      </c>
      <c r="BC1661" t="s">
        <v>88</v>
      </c>
      <c r="BD1661" t="s">
        <v>88</v>
      </c>
      <c r="BE1661" t="s">
        <v>88</v>
      </c>
    </row>
    <row r="1662" spans="1:57">
      <c r="A1662" t="s">
        <v>3521</v>
      </c>
      <c r="B1662" t="s">
        <v>80</v>
      </c>
      <c r="C1662" t="s">
        <v>3493</v>
      </c>
      <c r="D1662" t="s">
        <v>82</v>
      </c>
      <c r="E1662" s="2" t="str">
        <f>HYPERLINK("capsilon://?command=openfolder&amp;siteaddress=FAM.docvelocity-na8.net&amp;folderid=FX44866AE8-C496-293C-E6C4-225F86638ACA","FX211012862")</f>
        <v>FX211012862</v>
      </c>
      <c r="F1662" t="s">
        <v>19</v>
      </c>
      <c r="G1662" t="s">
        <v>19</v>
      </c>
      <c r="H1662" t="s">
        <v>83</v>
      </c>
      <c r="I1662" t="s">
        <v>3522</v>
      </c>
      <c r="J1662">
        <v>28</v>
      </c>
      <c r="K1662" t="s">
        <v>85</v>
      </c>
      <c r="L1662" t="s">
        <v>86</v>
      </c>
      <c r="M1662" t="s">
        <v>87</v>
      </c>
      <c r="N1662">
        <v>2</v>
      </c>
      <c r="O1662" s="1">
        <v>44516.718541666669</v>
      </c>
      <c r="P1662" s="1">
        <v>44517.451215277775</v>
      </c>
      <c r="Q1662">
        <v>62782</v>
      </c>
      <c r="R1662">
        <v>521</v>
      </c>
      <c r="S1662" t="b">
        <v>0</v>
      </c>
      <c r="T1662" t="s">
        <v>88</v>
      </c>
      <c r="U1662" t="b">
        <v>0</v>
      </c>
      <c r="V1662" t="s">
        <v>186</v>
      </c>
      <c r="W1662" s="1">
        <v>44516.845648148148</v>
      </c>
      <c r="X1662">
        <v>151</v>
      </c>
      <c r="Y1662">
        <v>21</v>
      </c>
      <c r="Z1662">
        <v>0</v>
      </c>
      <c r="AA1662">
        <v>21</v>
      </c>
      <c r="AB1662">
        <v>0</v>
      </c>
      <c r="AC1662">
        <v>13</v>
      </c>
      <c r="AD1662">
        <v>7</v>
      </c>
      <c r="AE1662">
        <v>0</v>
      </c>
      <c r="AF1662">
        <v>0</v>
      </c>
      <c r="AG1662">
        <v>0</v>
      </c>
      <c r="AH1662" t="s">
        <v>106</v>
      </c>
      <c r="AI1662" s="1">
        <v>44517.451215277775</v>
      </c>
      <c r="AJ1662">
        <v>370</v>
      </c>
      <c r="AK1662">
        <v>1</v>
      </c>
      <c r="AL1662">
        <v>0</v>
      </c>
      <c r="AM1662">
        <v>1</v>
      </c>
      <c r="AN1662">
        <v>0</v>
      </c>
      <c r="AO1662">
        <v>1</v>
      </c>
      <c r="AP1662">
        <v>6</v>
      </c>
      <c r="AQ1662">
        <v>0</v>
      </c>
      <c r="AR1662">
        <v>0</v>
      </c>
      <c r="AS1662">
        <v>0</v>
      </c>
      <c r="AT1662" t="s">
        <v>88</v>
      </c>
      <c r="AU1662" t="s">
        <v>88</v>
      </c>
      <c r="AV1662" t="s">
        <v>88</v>
      </c>
      <c r="AW1662" t="s">
        <v>88</v>
      </c>
      <c r="AX1662" t="s">
        <v>88</v>
      </c>
      <c r="AY1662" t="s">
        <v>88</v>
      </c>
      <c r="AZ1662" t="s">
        <v>88</v>
      </c>
      <c r="BA1662" t="s">
        <v>88</v>
      </c>
      <c r="BB1662" t="s">
        <v>88</v>
      </c>
      <c r="BC1662" t="s">
        <v>88</v>
      </c>
      <c r="BD1662" t="s">
        <v>88</v>
      </c>
      <c r="BE1662" t="s">
        <v>88</v>
      </c>
    </row>
    <row r="1663" spans="1:57">
      <c r="A1663" t="s">
        <v>3523</v>
      </c>
      <c r="B1663" t="s">
        <v>80</v>
      </c>
      <c r="C1663" t="s">
        <v>2947</v>
      </c>
      <c r="D1663" t="s">
        <v>82</v>
      </c>
      <c r="E1663" s="2" t="str">
        <f>HYPERLINK("capsilon://?command=openfolder&amp;siteaddress=FAM.docvelocity-na8.net&amp;folderid=FX99B5C67D-BE6D-0093-5771-78E9F53F1B7C","FX21115148")</f>
        <v>FX21115148</v>
      </c>
      <c r="F1663" t="s">
        <v>19</v>
      </c>
      <c r="G1663" t="s">
        <v>19</v>
      </c>
      <c r="H1663" t="s">
        <v>83</v>
      </c>
      <c r="I1663" t="s">
        <v>3524</v>
      </c>
      <c r="J1663">
        <v>74</v>
      </c>
      <c r="K1663" t="s">
        <v>85</v>
      </c>
      <c r="L1663" t="s">
        <v>86</v>
      </c>
      <c r="M1663" t="s">
        <v>87</v>
      </c>
      <c r="N1663">
        <v>1</v>
      </c>
      <c r="O1663" s="1">
        <v>44516.718773148146</v>
      </c>
      <c r="P1663" s="1">
        <v>44517.235717592594</v>
      </c>
      <c r="Q1663">
        <v>43950</v>
      </c>
      <c r="R1663">
        <v>714</v>
      </c>
      <c r="S1663" t="b">
        <v>0</v>
      </c>
      <c r="T1663" t="s">
        <v>88</v>
      </c>
      <c r="U1663" t="b">
        <v>0</v>
      </c>
      <c r="V1663" t="s">
        <v>190</v>
      </c>
      <c r="W1663" s="1">
        <v>44517.235717592594</v>
      </c>
      <c r="X1663">
        <v>578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74</v>
      </c>
      <c r="AE1663">
        <v>69</v>
      </c>
      <c r="AF1663">
        <v>0</v>
      </c>
      <c r="AG1663">
        <v>2</v>
      </c>
      <c r="AH1663" t="s">
        <v>88</v>
      </c>
      <c r="AI1663" t="s">
        <v>88</v>
      </c>
      <c r="AJ1663" t="s">
        <v>88</v>
      </c>
      <c r="AK1663" t="s">
        <v>88</v>
      </c>
      <c r="AL1663" t="s">
        <v>88</v>
      </c>
      <c r="AM1663" t="s">
        <v>88</v>
      </c>
      <c r="AN1663" t="s">
        <v>88</v>
      </c>
      <c r="AO1663" t="s">
        <v>88</v>
      </c>
      <c r="AP1663" t="s">
        <v>88</v>
      </c>
      <c r="AQ1663" t="s">
        <v>88</v>
      </c>
      <c r="AR1663" t="s">
        <v>88</v>
      </c>
      <c r="AS1663" t="s">
        <v>88</v>
      </c>
      <c r="AT1663" t="s">
        <v>88</v>
      </c>
      <c r="AU1663" t="s">
        <v>88</v>
      </c>
      <c r="AV1663" t="s">
        <v>88</v>
      </c>
      <c r="AW1663" t="s">
        <v>88</v>
      </c>
      <c r="AX1663" t="s">
        <v>88</v>
      </c>
      <c r="AY1663" t="s">
        <v>88</v>
      </c>
      <c r="AZ1663" t="s">
        <v>88</v>
      </c>
      <c r="BA1663" t="s">
        <v>88</v>
      </c>
      <c r="BB1663" t="s">
        <v>88</v>
      </c>
      <c r="BC1663" t="s">
        <v>88</v>
      </c>
      <c r="BD1663" t="s">
        <v>88</v>
      </c>
      <c r="BE1663" t="s">
        <v>88</v>
      </c>
    </row>
    <row r="1664" spans="1:57">
      <c r="A1664" t="s">
        <v>3525</v>
      </c>
      <c r="B1664" t="s">
        <v>80</v>
      </c>
      <c r="C1664" t="s">
        <v>3526</v>
      </c>
      <c r="D1664" t="s">
        <v>82</v>
      </c>
      <c r="E1664" s="2" t="str">
        <f>HYPERLINK("capsilon://?command=openfolder&amp;siteaddress=FAM.docvelocity-na8.net&amp;folderid=FXDDB37EF5-E7B5-94DC-C9DE-87FBB701F503","FX21118106")</f>
        <v>FX21118106</v>
      </c>
      <c r="F1664" t="s">
        <v>19</v>
      </c>
      <c r="G1664" t="s">
        <v>19</v>
      </c>
      <c r="H1664" t="s">
        <v>83</v>
      </c>
      <c r="I1664" t="s">
        <v>3527</v>
      </c>
      <c r="J1664">
        <v>522</v>
      </c>
      <c r="K1664" t="s">
        <v>85</v>
      </c>
      <c r="L1664" t="s">
        <v>86</v>
      </c>
      <c r="M1664" t="s">
        <v>87</v>
      </c>
      <c r="N1664">
        <v>1</v>
      </c>
      <c r="O1664" s="1">
        <v>44516.729548611111</v>
      </c>
      <c r="P1664" s="1">
        <v>44517.228043981479</v>
      </c>
      <c r="Q1664">
        <v>42687</v>
      </c>
      <c r="R1664">
        <v>383</v>
      </c>
      <c r="S1664" t="b">
        <v>0</v>
      </c>
      <c r="T1664" t="s">
        <v>88</v>
      </c>
      <c r="U1664" t="b">
        <v>0</v>
      </c>
      <c r="V1664" t="s">
        <v>190</v>
      </c>
      <c r="W1664" s="1">
        <v>44517.228043981479</v>
      </c>
      <c r="X1664">
        <v>355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522</v>
      </c>
      <c r="AE1664">
        <v>498</v>
      </c>
      <c r="AF1664">
        <v>0</v>
      </c>
      <c r="AG1664">
        <v>10</v>
      </c>
      <c r="AH1664" t="s">
        <v>88</v>
      </c>
      <c r="AI1664" t="s">
        <v>88</v>
      </c>
      <c r="AJ1664" t="s">
        <v>88</v>
      </c>
      <c r="AK1664" t="s">
        <v>88</v>
      </c>
      <c r="AL1664" t="s">
        <v>88</v>
      </c>
      <c r="AM1664" t="s">
        <v>88</v>
      </c>
      <c r="AN1664" t="s">
        <v>88</v>
      </c>
      <c r="AO1664" t="s">
        <v>88</v>
      </c>
      <c r="AP1664" t="s">
        <v>88</v>
      </c>
      <c r="AQ1664" t="s">
        <v>88</v>
      </c>
      <c r="AR1664" t="s">
        <v>88</v>
      </c>
      <c r="AS1664" t="s">
        <v>88</v>
      </c>
      <c r="AT1664" t="s">
        <v>88</v>
      </c>
      <c r="AU1664" t="s">
        <v>88</v>
      </c>
      <c r="AV1664" t="s">
        <v>88</v>
      </c>
      <c r="AW1664" t="s">
        <v>88</v>
      </c>
      <c r="AX1664" t="s">
        <v>88</v>
      </c>
      <c r="AY1664" t="s">
        <v>88</v>
      </c>
      <c r="AZ1664" t="s">
        <v>88</v>
      </c>
      <c r="BA1664" t="s">
        <v>88</v>
      </c>
      <c r="BB1664" t="s">
        <v>88</v>
      </c>
      <c r="BC1664" t="s">
        <v>88</v>
      </c>
      <c r="BD1664" t="s">
        <v>88</v>
      </c>
      <c r="BE1664" t="s">
        <v>88</v>
      </c>
    </row>
    <row r="1665" spans="1:57">
      <c r="A1665" t="s">
        <v>3528</v>
      </c>
      <c r="B1665" t="s">
        <v>80</v>
      </c>
      <c r="C1665" t="s">
        <v>3529</v>
      </c>
      <c r="D1665" t="s">
        <v>82</v>
      </c>
      <c r="E1665" s="2" t="str">
        <f>HYPERLINK("capsilon://?command=openfolder&amp;siteaddress=FAM.docvelocity-na8.net&amp;folderid=FXE0CC916C-F4BA-9314-6AAD-9B84F7B9AB21","FX21115396")</f>
        <v>FX21115396</v>
      </c>
      <c r="F1665" t="s">
        <v>19</v>
      </c>
      <c r="G1665" t="s">
        <v>19</v>
      </c>
      <c r="H1665" t="s">
        <v>83</v>
      </c>
      <c r="I1665" t="s">
        <v>3530</v>
      </c>
      <c r="J1665">
        <v>28</v>
      </c>
      <c r="K1665" t="s">
        <v>85</v>
      </c>
      <c r="L1665" t="s">
        <v>86</v>
      </c>
      <c r="M1665" t="s">
        <v>87</v>
      </c>
      <c r="N1665">
        <v>2</v>
      </c>
      <c r="O1665" s="1">
        <v>44516.733576388891</v>
      </c>
      <c r="P1665" s="1">
        <v>44517.451365740744</v>
      </c>
      <c r="Q1665">
        <v>61672</v>
      </c>
      <c r="R1665">
        <v>345</v>
      </c>
      <c r="S1665" t="b">
        <v>0</v>
      </c>
      <c r="T1665" t="s">
        <v>88</v>
      </c>
      <c r="U1665" t="b">
        <v>0</v>
      </c>
      <c r="V1665" t="s">
        <v>186</v>
      </c>
      <c r="W1665" s="1">
        <v>44516.846712962964</v>
      </c>
      <c r="X1665">
        <v>65</v>
      </c>
      <c r="Y1665">
        <v>21</v>
      </c>
      <c r="Z1665">
        <v>0</v>
      </c>
      <c r="AA1665">
        <v>21</v>
      </c>
      <c r="AB1665">
        <v>0</v>
      </c>
      <c r="AC1665">
        <v>1</v>
      </c>
      <c r="AD1665">
        <v>7</v>
      </c>
      <c r="AE1665">
        <v>0</v>
      </c>
      <c r="AF1665">
        <v>0</v>
      </c>
      <c r="AG1665">
        <v>0</v>
      </c>
      <c r="AH1665" t="s">
        <v>90</v>
      </c>
      <c r="AI1665" s="1">
        <v>44517.451365740744</v>
      </c>
      <c r="AJ1665">
        <v>280</v>
      </c>
      <c r="AK1665">
        <v>1</v>
      </c>
      <c r="AL1665">
        <v>0</v>
      </c>
      <c r="AM1665">
        <v>1</v>
      </c>
      <c r="AN1665">
        <v>0</v>
      </c>
      <c r="AO1665">
        <v>0</v>
      </c>
      <c r="AP1665">
        <v>6</v>
      </c>
      <c r="AQ1665">
        <v>0</v>
      </c>
      <c r="AR1665">
        <v>0</v>
      </c>
      <c r="AS1665">
        <v>0</v>
      </c>
      <c r="AT1665" t="s">
        <v>88</v>
      </c>
      <c r="AU1665" t="s">
        <v>88</v>
      </c>
      <c r="AV1665" t="s">
        <v>88</v>
      </c>
      <c r="AW1665" t="s">
        <v>88</v>
      </c>
      <c r="AX1665" t="s">
        <v>88</v>
      </c>
      <c r="AY1665" t="s">
        <v>88</v>
      </c>
      <c r="AZ1665" t="s">
        <v>88</v>
      </c>
      <c r="BA1665" t="s">
        <v>88</v>
      </c>
      <c r="BB1665" t="s">
        <v>88</v>
      </c>
      <c r="BC1665" t="s">
        <v>88</v>
      </c>
      <c r="BD1665" t="s">
        <v>88</v>
      </c>
      <c r="BE1665" t="s">
        <v>88</v>
      </c>
    </row>
    <row r="1666" spans="1:57">
      <c r="A1666" t="s">
        <v>3531</v>
      </c>
      <c r="B1666" t="s">
        <v>80</v>
      </c>
      <c r="C1666" t="s">
        <v>3529</v>
      </c>
      <c r="D1666" t="s">
        <v>82</v>
      </c>
      <c r="E1666" s="2" t="str">
        <f>HYPERLINK("capsilon://?command=openfolder&amp;siteaddress=FAM.docvelocity-na8.net&amp;folderid=FXE0CC916C-F4BA-9314-6AAD-9B84F7B9AB21","FX21115396")</f>
        <v>FX21115396</v>
      </c>
      <c r="F1666" t="s">
        <v>19</v>
      </c>
      <c r="G1666" t="s">
        <v>19</v>
      </c>
      <c r="H1666" t="s">
        <v>83</v>
      </c>
      <c r="I1666" t="s">
        <v>3532</v>
      </c>
      <c r="J1666">
        <v>28</v>
      </c>
      <c r="K1666" t="s">
        <v>85</v>
      </c>
      <c r="L1666" t="s">
        <v>86</v>
      </c>
      <c r="M1666" t="s">
        <v>87</v>
      </c>
      <c r="N1666">
        <v>2</v>
      </c>
      <c r="O1666" s="1">
        <v>44516.733657407407</v>
      </c>
      <c r="P1666" s="1">
        <v>44517.454189814816</v>
      </c>
      <c r="Q1666">
        <v>61859</v>
      </c>
      <c r="R1666">
        <v>395</v>
      </c>
      <c r="S1666" t="b">
        <v>0</v>
      </c>
      <c r="T1666" t="s">
        <v>88</v>
      </c>
      <c r="U1666" t="b">
        <v>0</v>
      </c>
      <c r="V1666" t="s">
        <v>186</v>
      </c>
      <c r="W1666" s="1">
        <v>44516.848321759258</v>
      </c>
      <c r="X1666">
        <v>138</v>
      </c>
      <c r="Y1666">
        <v>21</v>
      </c>
      <c r="Z1666">
        <v>0</v>
      </c>
      <c r="AA1666">
        <v>21</v>
      </c>
      <c r="AB1666">
        <v>0</v>
      </c>
      <c r="AC1666">
        <v>0</v>
      </c>
      <c r="AD1666">
        <v>7</v>
      </c>
      <c r="AE1666">
        <v>0</v>
      </c>
      <c r="AF1666">
        <v>0</v>
      </c>
      <c r="AG1666">
        <v>0</v>
      </c>
      <c r="AH1666" t="s">
        <v>106</v>
      </c>
      <c r="AI1666" s="1">
        <v>44517.454189814816</v>
      </c>
      <c r="AJ1666">
        <v>257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7</v>
      </c>
      <c r="AQ1666">
        <v>0</v>
      </c>
      <c r="AR1666">
        <v>0</v>
      </c>
      <c r="AS1666">
        <v>0</v>
      </c>
      <c r="AT1666" t="s">
        <v>88</v>
      </c>
      <c r="AU1666" t="s">
        <v>88</v>
      </c>
      <c r="AV1666" t="s">
        <v>88</v>
      </c>
      <c r="AW1666" t="s">
        <v>88</v>
      </c>
      <c r="AX1666" t="s">
        <v>88</v>
      </c>
      <c r="AY1666" t="s">
        <v>88</v>
      </c>
      <c r="AZ1666" t="s">
        <v>88</v>
      </c>
      <c r="BA1666" t="s">
        <v>88</v>
      </c>
      <c r="BB1666" t="s">
        <v>88</v>
      </c>
      <c r="BC1666" t="s">
        <v>88</v>
      </c>
      <c r="BD1666" t="s">
        <v>88</v>
      </c>
      <c r="BE1666" t="s">
        <v>88</v>
      </c>
    </row>
    <row r="1667" spans="1:57">
      <c r="A1667" t="s">
        <v>3533</v>
      </c>
      <c r="B1667" t="s">
        <v>80</v>
      </c>
      <c r="C1667" t="s">
        <v>3529</v>
      </c>
      <c r="D1667" t="s">
        <v>82</v>
      </c>
      <c r="E1667" s="2" t="str">
        <f>HYPERLINK("capsilon://?command=openfolder&amp;siteaddress=FAM.docvelocity-na8.net&amp;folderid=FXE0CC916C-F4BA-9314-6AAD-9B84F7B9AB21","FX21115396")</f>
        <v>FX21115396</v>
      </c>
      <c r="F1667" t="s">
        <v>19</v>
      </c>
      <c r="G1667" t="s">
        <v>19</v>
      </c>
      <c r="H1667" t="s">
        <v>83</v>
      </c>
      <c r="I1667" t="s">
        <v>3534</v>
      </c>
      <c r="J1667">
        <v>28</v>
      </c>
      <c r="K1667" t="s">
        <v>85</v>
      </c>
      <c r="L1667" t="s">
        <v>86</v>
      </c>
      <c r="M1667" t="s">
        <v>87</v>
      </c>
      <c r="N1667">
        <v>2</v>
      </c>
      <c r="O1667" s="1">
        <v>44516.733981481484</v>
      </c>
      <c r="P1667" s="1">
        <v>44517.464490740742</v>
      </c>
      <c r="Q1667">
        <v>62639</v>
      </c>
      <c r="R1667">
        <v>477</v>
      </c>
      <c r="S1667" t="b">
        <v>0</v>
      </c>
      <c r="T1667" t="s">
        <v>88</v>
      </c>
      <c r="U1667" t="b">
        <v>0</v>
      </c>
      <c r="V1667" t="s">
        <v>186</v>
      </c>
      <c r="W1667" s="1">
        <v>44516.851238425923</v>
      </c>
      <c r="X1667">
        <v>251</v>
      </c>
      <c r="Y1667">
        <v>21</v>
      </c>
      <c r="Z1667">
        <v>0</v>
      </c>
      <c r="AA1667">
        <v>21</v>
      </c>
      <c r="AB1667">
        <v>0</v>
      </c>
      <c r="AC1667">
        <v>0</v>
      </c>
      <c r="AD1667">
        <v>7</v>
      </c>
      <c r="AE1667">
        <v>0</v>
      </c>
      <c r="AF1667">
        <v>0</v>
      </c>
      <c r="AG1667">
        <v>0</v>
      </c>
      <c r="AH1667" t="s">
        <v>90</v>
      </c>
      <c r="AI1667" s="1">
        <v>44517.464490740742</v>
      </c>
      <c r="AJ1667">
        <v>220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7</v>
      </c>
      <c r="AQ1667">
        <v>0</v>
      </c>
      <c r="AR1667">
        <v>0</v>
      </c>
      <c r="AS1667">
        <v>0</v>
      </c>
      <c r="AT1667" t="s">
        <v>88</v>
      </c>
      <c r="AU1667" t="s">
        <v>88</v>
      </c>
      <c r="AV1667" t="s">
        <v>88</v>
      </c>
      <c r="AW1667" t="s">
        <v>88</v>
      </c>
      <c r="AX1667" t="s">
        <v>88</v>
      </c>
      <c r="AY1667" t="s">
        <v>88</v>
      </c>
      <c r="AZ1667" t="s">
        <v>88</v>
      </c>
      <c r="BA1667" t="s">
        <v>88</v>
      </c>
      <c r="BB1667" t="s">
        <v>88</v>
      </c>
      <c r="BC1667" t="s">
        <v>88</v>
      </c>
      <c r="BD1667" t="s">
        <v>88</v>
      </c>
      <c r="BE1667" t="s">
        <v>88</v>
      </c>
    </row>
    <row r="1668" spans="1:57">
      <c r="A1668" t="s">
        <v>3535</v>
      </c>
      <c r="B1668" t="s">
        <v>80</v>
      </c>
      <c r="C1668" t="s">
        <v>3529</v>
      </c>
      <c r="D1668" t="s">
        <v>82</v>
      </c>
      <c r="E1668" s="2" t="str">
        <f>HYPERLINK("capsilon://?command=openfolder&amp;siteaddress=FAM.docvelocity-na8.net&amp;folderid=FXE0CC916C-F4BA-9314-6AAD-9B84F7B9AB21","FX21115396")</f>
        <v>FX21115396</v>
      </c>
      <c r="F1668" t="s">
        <v>19</v>
      </c>
      <c r="G1668" t="s">
        <v>19</v>
      </c>
      <c r="H1668" t="s">
        <v>83</v>
      </c>
      <c r="I1668" t="s">
        <v>3536</v>
      </c>
      <c r="J1668">
        <v>38</v>
      </c>
      <c r="K1668" t="s">
        <v>85</v>
      </c>
      <c r="L1668" t="s">
        <v>86</v>
      </c>
      <c r="M1668" t="s">
        <v>87</v>
      </c>
      <c r="N1668">
        <v>2</v>
      </c>
      <c r="O1668" s="1">
        <v>44516.734351851854</v>
      </c>
      <c r="P1668" s="1">
        <v>44517.467175925929</v>
      </c>
      <c r="Q1668">
        <v>62949</v>
      </c>
      <c r="R1668">
        <v>367</v>
      </c>
      <c r="S1668" t="b">
        <v>0</v>
      </c>
      <c r="T1668" t="s">
        <v>88</v>
      </c>
      <c r="U1668" t="b">
        <v>0</v>
      </c>
      <c r="V1668" t="s">
        <v>110</v>
      </c>
      <c r="W1668" s="1">
        <v>44517.16511574074</v>
      </c>
      <c r="X1668">
        <v>132</v>
      </c>
      <c r="Y1668">
        <v>33</v>
      </c>
      <c r="Z1668">
        <v>0</v>
      </c>
      <c r="AA1668">
        <v>33</v>
      </c>
      <c r="AB1668">
        <v>0</v>
      </c>
      <c r="AC1668">
        <v>4</v>
      </c>
      <c r="AD1668">
        <v>5</v>
      </c>
      <c r="AE1668">
        <v>0</v>
      </c>
      <c r="AF1668">
        <v>0</v>
      </c>
      <c r="AG1668">
        <v>0</v>
      </c>
      <c r="AH1668" t="s">
        <v>90</v>
      </c>
      <c r="AI1668" s="1">
        <v>44517.467175925929</v>
      </c>
      <c r="AJ1668">
        <v>231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5</v>
      </c>
      <c r="AQ1668">
        <v>0</v>
      </c>
      <c r="AR1668">
        <v>0</v>
      </c>
      <c r="AS1668">
        <v>0</v>
      </c>
      <c r="AT1668" t="s">
        <v>88</v>
      </c>
      <c r="AU1668" t="s">
        <v>88</v>
      </c>
      <c r="AV1668" t="s">
        <v>88</v>
      </c>
      <c r="AW1668" t="s">
        <v>88</v>
      </c>
      <c r="AX1668" t="s">
        <v>88</v>
      </c>
      <c r="AY1668" t="s">
        <v>88</v>
      </c>
      <c r="AZ1668" t="s">
        <v>88</v>
      </c>
      <c r="BA1668" t="s">
        <v>88</v>
      </c>
      <c r="BB1668" t="s">
        <v>88</v>
      </c>
      <c r="BC1668" t="s">
        <v>88</v>
      </c>
      <c r="BD1668" t="s">
        <v>88</v>
      </c>
      <c r="BE1668" t="s">
        <v>88</v>
      </c>
    </row>
    <row r="1669" spans="1:57">
      <c r="A1669" t="s">
        <v>3537</v>
      </c>
      <c r="B1669" t="s">
        <v>80</v>
      </c>
      <c r="C1669" t="s">
        <v>3529</v>
      </c>
      <c r="D1669" t="s">
        <v>82</v>
      </c>
      <c r="E1669" s="2" t="str">
        <f>HYPERLINK("capsilon://?command=openfolder&amp;siteaddress=FAM.docvelocity-na8.net&amp;folderid=FXE0CC916C-F4BA-9314-6AAD-9B84F7B9AB21","FX21115396")</f>
        <v>FX21115396</v>
      </c>
      <c r="F1669" t="s">
        <v>19</v>
      </c>
      <c r="G1669" t="s">
        <v>19</v>
      </c>
      <c r="H1669" t="s">
        <v>83</v>
      </c>
      <c r="I1669" t="s">
        <v>3538</v>
      </c>
      <c r="J1669">
        <v>63</v>
      </c>
      <c r="K1669" t="s">
        <v>85</v>
      </c>
      <c r="L1669" t="s">
        <v>86</v>
      </c>
      <c r="M1669" t="s">
        <v>87</v>
      </c>
      <c r="N1669">
        <v>2</v>
      </c>
      <c r="O1669" s="1">
        <v>44516.734606481485</v>
      </c>
      <c r="P1669" s="1">
        <v>44517.472372685188</v>
      </c>
      <c r="Q1669">
        <v>63055</v>
      </c>
      <c r="R1669">
        <v>688</v>
      </c>
      <c r="S1669" t="b">
        <v>0</v>
      </c>
      <c r="T1669" t="s">
        <v>88</v>
      </c>
      <c r="U1669" t="b">
        <v>0</v>
      </c>
      <c r="V1669" t="s">
        <v>110</v>
      </c>
      <c r="W1669" s="1">
        <v>44517.167905092596</v>
      </c>
      <c r="X1669">
        <v>240</v>
      </c>
      <c r="Y1669">
        <v>58</v>
      </c>
      <c r="Z1669">
        <v>0</v>
      </c>
      <c r="AA1669">
        <v>58</v>
      </c>
      <c r="AB1669">
        <v>0</v>
      </c>
      <c r="AC1669">
        <v>6</v>
      </c>
      <c r="AD1669">
        <v>5</v>
      </c>
      <c r="AE1669">
        <v>0</v>
      </c>
      <c r="AF1669">
        <v>0</v>
      </c>
      <c r="AG1669">
        <v>0</v>
      </c>
      <c r="AH1669" t="s">
        <v>90</v>
      </c>
      <c r="AI1669" s="1">
        <v>44517.472372685188</v>
      </c>
      <c r="AJ1669">
        <v>448</v>
      </c>
      <c r="AK1669">
        <v>1</v>
      </c>
      <c r="AL1669">
        <v>0</v>
      </c>
      <c r="AM1669">
        <v>1</v>
      </c>
      <c r="AN1669">
        <v>0</v>
      </c>
      <c r="AO1669">
        <v>0</v>
      </c>
      <c r="AP1669">
        <v>4</v>
      </c>
      <c r="AQ1669">
        <v>0</v>
      </c>
      <c r="AR1669">
        <v>0</v>
      </c>
      <c r="AS1669">
        <v>0</v>
      </c>
      <c r="AT1669" t="s">
        <v>88</v>
      </c>
      <c r="AU1669" t="s">
        <v>88</v>
      </c>
      <c r="AV1669" t="s">
        <v>88</v>
      </c>
      <c r="AW1669" t="s">
        <v>88</v>
      </c>
      <c r="AX1669" t="s">
        <v>88</v>
      </c>
      <c r="AY1669" t="s">
        <v>88</v>
      </c>
      <c r="AZ1669" t="s">
        <v>88</v>
      </c>
      <c r="BA1669" t="s">
        <v>88</v>
      </c>
      <c r="BB1669" t="s">
        <v>88</v>
      </c>
      <c r="BC1669" t="s">
        <v>88</v>
      </c>
      <c r="BD1669" t="s">
        <v>88</v>
      </c>
      <c r="BE1669" t="s">
        <v>88</v>
      </c>
    </row>
    <row r="1670" spans="1:57">
      <c r="A1670" t="s">
        <v>3539</v>
      </c>
      <c r="B1670" t="s">
        <v>80</v>
      </c>
      <c r="C1670" t="s">
        <v>3529</v>
      </c>
      <c r="D1670" t="s">
        <v>82</v>
      </c>
      <c r="E1670" s="2" t="str">
        <f>HYPERLINK("capsilon://?command=openfolder&amp;siteaddress=FAM.docvelocity-na8.net&amp;folderid=FXE0CC916C-F4BA-9314-6AAD-9B84F7B9AB21","FX21115396")</f>
        <v>FX21115396</v>
      </c>
      <c r="F1670" t="s">
        <v>19</v>
      </c>
      <c r="G1670" t="s">
        <v>19</v>
      </c>
      <c r="H1670" t="s">
        <v>83</v>
      </c>
      <c r="I1670" t="s">
        <v>3540</v>
      </c>
      <c r="J1670">
        <v>38</v>
      </c>
      <c r="K1670" t="s">
        <v>85</v>
      </c>
      <c r="L1670" t="s">
        <v>86</v>
      </c>
      <c r="M1670" t="s">
        <v>87</v>
      </c>
      <c r="N1670">
        <v>2</v>
      </c>
      <c r="O1670" s="1">
        <v>44516.73474537037</v>
      </c>
      <c r="P1670" s="1">
        <v>44517.475590277776</v>
      </c>
      <c r="Q1670">
        <v>63507</v>
      </c>
      <c r="R1670">
        <v>502</v>
      </c>
      <c r="S1670" t="b">
        <v>0</v>
      </c>
      <c r="T1670" t="s">
        <v>88</v>
      </c>
      <c r="U1670" t="b">
        <v>0</v>
      </c>
      <c r="V1670" t="s">
        <v>110</v>
      </c>
      <c r="W1670" s="1">
        <v>44517.181018518517</v>
      </c>
      <c r="X1670">
        <v>224</v>
      </c>
      <c r="Y1670">
        <v>33</v>
      </c>
      <c r="Z1670">
        <v>0</v>
      </c>
      <c r="AA1670">
        <v>33</v>
      </c>
      <c r="AB1670">
        <v>0</v>
      </c>
      <c r="AC1670">
        <v>4</v>
      </c>
      <c r="AD1670">
        <v>5</v>
      </c>
      <c r="AE1670">
        <v>0</v>
      </c>
      <c r="AF1670">
        <v>0</v>
      </c>
      <c r="AG1670">
        <v>0</v>
      </c>
      <c r="AH1670" t="s">
        <v>90</v>
      </c>
      <c r="AI1670" s="1">
        <v>44517.475590277776</v>
      </c>
      <c r="AJ1670">
        <v>278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5</v>
      </c>
      <c r="AQ1670">
        <v>0</v>
      </c>
      <c r="AR1670">
        <v>0</v>
      </c>
      <c r="AS1670">
        <v>0</v>
      </c>
      <c r="AT1670" t="s">
        <v>88</v>
      </c>
      <c r="AU1670" t="s">
        <v>88</v>
      </c>
      <c r="AV1670" t="s">
        <v>88</v>
      </c>
      <c r="AW1670" t="s">
        <v>88</v>
      </c>
      <c r="AX1670" t="s">
        <v>88</v>
      </c>
      <c r="AY1670" t="s">
        <v>88</v>
      </c>
      <c r="AZ1670" t="s">
        <v>88</v>
      </c>
      <c r="BA1670" t="s">
        <v>88</v>
      </c>
      <c r="BB1670" t="s">
        <v>88</v>
      </c>
      <c r="BC1670" t="s">
        <v>88</v>
      </c>
      <c r="BD1670" t="s">
        <v>88</v>
      </c>
      <c r="BE1670" t="s">
        <v>88</v>
      </c>
    </row>
    <row r="1671" spans="1:57">
      <c r="A1671" t="s">
        <v>3541</v>
      </c>
      <c r="B1671" t="s">
        <v>80</v>
      </c>
      <c r="C1671" t="s">
        <v>3529</v>
      </c>
      <c r="D1671" t="s">
        <v>82</v>
      </c>
      <c r="E1671" s="2" t="str">
        <f>HYPERLINK("capsilon://?command=openfolder&amp;siteaddress=FAM.docvelocity-na8.net&amp;folderid=FXE0CC916C-F4BA-9314-6AAD-9B84F7B9AB21","FX21115396")</f>
        <v>FX21115396</v>
      </c>
      <c r="F1671" t="s">
        <v>19</v>
      </c>
      <c r="G1671" t="s">
        <v>19</v>
      </c>
      <c r="H1671" t="s">
        <v>83</v>
      </c>
      <c r="I1671" t="s">
        <v>3542</v>
      </c>
      <c r="J1671">
        <v>63</v>
      </c>
      <c r="K1671" t="s">
        <v>85</v>
      </c>
      <c r="L1671" t="s">
        <v>86</v>
      </c>
      <c r="M1671" t="s">
        <v>87</v>
      </c>
      <c r="N1671">
        <v>2</v>
      </c>
      <c r="O1671" s="1">
        <v>44516.734768518516</v>
      </c>
      <c r="P1671" s="1">
        <v>44517.47892361111</v>
      </c>
      <c r="Q1671">
        <v>63822</v>
      </c>
      <c r="R1671">
        <v>473</v>
      </c>
      <c r="S1671" t="b">
        <v>0</v>
      </c>
      <c r="T1671" t="s">
        <v>88</v>
      </c>
      <c r="U1671" t="b">
        <v>0</v>
      </c>
      <c r="V1671" t="s">
        <v>89</v>
      </c>
      <c r="W1671" s="1">
        <v>44517.231006944443</v>
      </c>
      <c r="X1671">
        <v>174</v>
      </c>
      <c r="Y1671">
        <v>58</v>
      </c>
      <c r="Z1671">
        <v>0</v>
      </c>
      <c r="AA1671">
        <v>58</v>
      </c>
      <c r="AB1671">
        <v>0</v>
      </c>
      <c r="AC1671">
        <v>2</v>
      </c>
      <c r="AD1671">
        <v>5</v>
      </c>
      <c r="AE1671">
        <v>0</v>
      </c>
      <c r="AF1671">
        <v>0</v>
      </c>
      <c r="AG1671">
        <v>0</v>
      </c>
      <c r="AH1671" t="s">
        <v>90</v>
      </c>
      <c r="AI1671" s="1">
        <v>44517.47892361111</v>
      </c>
      <c r="AJ1671">
        <v>287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5</v>
      </c>
      <c r="AQ1671">
        <v>0</v>
      </c>
      <c r="AR1671">
        <v>0</v>
      </c>
      <c r="AS1671">
        <v>0</v>
      </c>
      <c r="AT1671" t="s">
        <v>88</v>
      </c>
      <c r="AU1671" t="s">
        <v>88</v>
      </c>
      <c r="AV1671" t="s">
        <v>88</v>
      </c>
      <c r="AW1671" t="s">
        <v>88</v>
      </c>
      <c r="AX1671" t="s">
        <v>88</v>
      </c>
      <c r="AY1671" t="s">
        <v>88</v>
      </c>
      <c r="AZ1671" t="s">
        <v>88</v>
      </c>
      <c r="BA1671" t="s">
        <v>88</v>
      </c>
      <c r="BB1671" t="s">
        <v>88</v>
      </c>
      <c r="BC1671" t="s">
        <v>88</v>
      </c>
      <c r="BD1671" t="s">
        <v>88</v>
      </c>
      <c r="BE1671" t="s">
        <v>88</v>
      </c>
    </row>
    <row r="1672" spans="1:57">
      <c r="A1672" t="s">
        <v>3543</v>
      </c>
      <c r="B1672" t="s">
        <v>80</v>
      </c>
      <c r="C1672" t="s">
        <v>3529</v>
      </c>
      <c r="D1672" t="s">
        <v>82</v>
      </c>
      <c r="E1672" s="2" t="str">
        <f>HYPERLINK("capsilon://?command=openfolder&amp;siteaddress=FAM.docvelocity-na8.net&amp;folderid=FXE0CC916C-F4BA-9314-6AAD-9B84F7B9AB21","FX21115396")</f>
        <v>FX21115396</v>
      </c>
      <c r="F1672" t="s">
        <v>19</v>
      </c>
      <c r="G1672" t="s">
        <v>19</v>
      </c>
      <c r="H1672" t="s">
        <v>83</v>
      </c>
      <c r="I1672" t="s">
        <v>3544</v>
      </c>
      <c r="J1672">
        <v>28</v>
      </c>
      <c r="K1672" t="s">
        <v>85</v>
      </c>
      <c r="L1672" t="s">
        <v>86</v>
      </c>
      <c r="M1672" t="s">
        <v>87</v>
      </c>
      <c r="N1672">
        <v>2</v>
      </c>
      <c r="O1672" s="1">
        <v>44516.734837962962</v>
      </c>
      <c r="P1672" s="1">
        <v>44517.482071759259</v>
      </c>
      <c r="Q1672">
        <v>64184</v>
      </c>
      <c r="R1672">
        <v>377</v>
      </c>
      <c r="S1672" t="b">
        <v>0</v>
      </c>
      <c r="T1672" t="s">
        <v>88</v>
      </c>
      <c r="U1672" t="b">
        <v>0</v>
      </c>
      <c r="V1672" t="s">
        <v>190</v>
      </c>
      <c r="W1672" s="1">
        <v>44517.236956018518</v>
      </c>
      <c r="X1672">
        <v>106</v>
      </c>
      <c r="Y1672">
        <v>21</v>
      </c>
      <c r="Z1672">
        <v>0</v>
      </c>
      <c r="AA1672">
        <v>21</v>
      </c>
      <c r="AB1672">
        <v>0</v>
      </c>
      <c r="AC1672">
        <v>0</v>
      </c>
      <c r="AD1672">
        <v>7</v>
      </c>
      <c r="AE1672">
        <v>0</v>
      </c>
      <c r="AF1672">
        <v>0</v>
      </c>
      <c r="AG1672">
        <v>0</v>
      </c>
      <c r="AH1672" t="s">
        <v>90</v>
      </c>
      <c r="AI1672" s="1">
        <v>44517.482071759259</v>
      </c>
      <c r="AJ1672">
        <v>271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7</v>
      </c>
      <c r="AQ1672">
        <v>0</v>
      </c>
      <c r="AR1672">
        <v>0</v>
      </c>
      <c r="AS1672">
        <v>0</v>
      </c>
      <c r="AT1672" t="s">
        <v>88</v>
      </c>
      <c r="AU1672" t="s">
        <v>88</v>
      </c>
      <c r="AV1672" t="s">
        <v>88</v>
      </c>
      <c r="AW1672" t="s">
        <v>88</v>
      </c>
      <c r="AX1672" t="s">
        <v>88</v>
      </c>
      <c r="AY1672" t="s">
        <v>88</v>
      </c>
      <c r="AZ1672" t="s">
        <v>88</v>
      </c>
      <c r="BA1672" t="s">
        <v>88</v>
      </c>
      <c r="BB1672" t="s">
        <v>88</v>
      </c>
      <c r="BC1672" t="s">
        <v>88</v>
      </c>
      <c r="BD1672" t="s">
        <v>88</v>
      </c>
      <c r="BE1672" t="s">
        <v>88</v>
      </c>
    </row>
    <row r="1673" spans="1:57">
      <c r="A1673" t="s">
        <v>3545</v>
      </c>
      <c r="B1673" t="s">
        <v>80</v>
      </c>
      <c r="C1673" t="s">
        <v>3498</v>
      </c>
      <c r="D1673" t="s">
        <v>82</v>
      </c>
      <c r="E1673" s="2" t="str">
        <f>HYPERLINK("capsilon://?command=openfolder&amp;siteaddress=FAM.docvelocity-na8.net&amp;folderid=FXCA5A7048-7B2A-E4A9-0771-FFEEB9283A7C","FX21109091")</f>
        <v>FX21109091</v>
      </c>
      <c r="F1673" t="s">
        <v>19</v>
      </c>
      <c r="G1673" t="s">
        <v>19</v>
      </c>
      <c r="H1673" t="s">
        <v>83</v>
      </c>
      <c r="I1673" t="s">
        <v>3546</v>
      </c>
      <c r="J1673">
        <v>116</v>
      </c>
      <c r="K1673" t="s">
        <v>85</v>
      </c>
      <c r="L1673" t="s">
        <v>86</v>
      </c>
      <c r="M1673" t="s">
        <v>87</v>
      </c>
      <c r="N1673">
        <v>2</v>
      </c>
      <c r="O1673" s="1">
        <v>44502.412974537037</v>
      </c>
      <c r="P1673" s="1">
        <v>44502.527592592596</v>
      </c>
      <c r="Q1673">
        <v>9331</v>
      </c>
      <c r="R1673">
        <v>572</v>
      </c>
      <c r="S1673" t="b">
        <v>0</v>
      </c>
      <c r="T1673" t="s">
        <v>88</v>
      </c>
      <c r="U1673" t="b">
        <v>0</v>
      </c>
      <c r="V1673" t="s">
        <v>153</v>
      </c>
      <c r="W1673" s="1">
        <v>44502.421817129631</v>
      </c>
      <c r="X1673">
        <v>388</v>
      </c>
      <c r="Y1673">
        <v>67</v>
      </c>
      <c r="Z1673">
        <v>0</v>
      </c>
      <c r="AA1673">
        <v>67</v>
      </c>
      <c r="AB1673">
        <v>0</v>
      </c>
      <c r="AC1673">
        <v>8</v>
      </c>
      <c r="AD1673">
        <v>49</v>
      </c>
      <c r="AE1673">
        <v>0</v>
      </c>
      <c r="AF1673">
        <v>0</v>
      </c>
      <c r="AG1673">
        <v>0</v>
      </c>
      <c r="AH1673" t="s">
        <v>118</v>
      </c>
      <c r="AI1673" s="1">
        <v>44502.527592592596</v>
      </c>
      <c r="AJ1673">
        <v>180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49</v>
      </c>
      <c r="AQ1673">
        <v>0</v>
      </c>
      <c r="AR1673">
        <v>0</v>
      </c>
      <c r="AS1673">
        <v>0</v>
      </c>
      <c r="AT1673" t="s">
        <v>88</v>
      </c>
      <c r="AU1673" t="s">
        <v>88</v>
      </c>
      <c r="AV1673" t="s">
        <v>88</v>
      </c>
      <c r="AW1673" t="s">
        <v>88</v>
      </c>
      <c r="AX1673" t="s">
        <v>88</v>
      </c>
      <c r="AY1673" t="s">
        <v>88</v>
      </c>
      <c r="AZ1673" t="s">
        <v>88</v>
      </c>
      <c r="BA1673" t="s">
        <v>88</v>
      </c>
      <c r="BB1673" t="s">
        <v>88</v>
      </c>
      <c r="BC1673" t="s">
        <v>88</v>
      </c>
      <c r="BD1673" t="s">
        <v>88</v>
      </c>
      <c r="BE1673" t="s">
        <v>88</v>
      </c>
    </row>
    <row r="1674" spans="1:57">
      <c r="A1674" t="s">
        <v>3547</v>
      </c>
      <c r="B1674" t="s">
        <v>80</v>
      </c>
      <c r="C1674" t="s">
        <v>1387</v>
      </c>
      <c r="D1674" t="s">
        <v>82</v>
      </c>
      <c r="E1674" s="2" t="str">
        <f>HYPERLINK("capsilon://?command=openfolder&amp;siteaddress=FAM.docvelocity-na8.net&amp;folderid=FXF9890A87-0D3B-3D86-F80D-926ADE34CCFA","FX21112775")</f>
        <v>FX21112775</v>
      </c>
      <c r="F1674" t="s">
        <v>19</v>
      </c>
      <c r="G1674" t="s">
        <v>19</v>
      </c>
      <c r="H1674" t="s">
        <v>83</v>
      </c>
      <c r="I1674" t="s">
        <v>3548</v>
      </c>
      <c r="J1674">
        <v>189</v>
      </c>
      <c r="K1674" t="s">
        <v>85</v>
      </c>
      <c r="L1674" t="s">
        <v>86</v>
      </c>
      <c r="M1674" t="s">
        <v>87</v>
      </c>
      <c r="N1674">
        <v>1</v>
      </c>
      <c r="O1674" s="1">
        <v>44516.746319444443</v>
      </c>
      <c r="P1674" s="1">
        <v>44517.246944444443</v>
      </c>
      <c r="Q1674">
        <v>42493</v>
      </c>
      <c r="R1674">
        <v>761</v>
      </c>
      <c r="S1674" t="b">
        <v>0</v>
      </c>
      <c r="T1674" t="s">
        <v>88</v>
      </c>
      <c r="U1674" t="b">
        <v>0</v>
      </c>
      <c r="V1674" t="s">
        <v>190</v>
      </c>
      <c r="W1674" s="1">
        <v>44517.246944444443</v>
      </c>
      <c r="X1674">
        <v>761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189</v>
      </c>
      <c r="AE1674">
        <v>177</v>
      </c>
      <c r="AF1674">
        <v>0</v>
      </c>
      <c r="AG1674">
        <v>4</v>
      </c>
      <c r="AH1674" t="s">
        <v>88</v>
      </c>
      <c r="AI1674" t="s">
        <v>88</v>
      </c>
      <c r="AJ1674" t="s">
        <v>88</v>
      </c>
      <c r="AK1674" t="s">
        <v>88</v>
      </c>
      <c r="AL1674" t="s">
        <v>88</v>
      </c>
      <c r="AM1674" t="s">
        <v>88</v>
      </c>
      <c r="AN1674" t="s">
        <v>88</v>
      </c>
      <c r="AO1674" t="s">
        <v>88</v>
      </c>
      <c r="AP1674" t="s">
        <v>88</v>
      </c>
      <c r="AQ1674" t="s">
        <v>88</v>
      </c>
      <c r="AR1674" t="s">
        <v>88</v>
      </c>
      <c r="AS1674" t="s">
        <v>88</v>
      </c>
      <c r="AT1674" t="s">
        <v>88</v>
      </c>
      <c r="AU1674" t="s">
        <v>88</v>
      </c>
      <c r="AV1674" t="s">
        <v>88</v>
      </c>
      <c r="AW1674" t="s">
        <v>88</v>
      </c>
      <c r="AX1674" t="s">
        <v>88</v>
      </c>
      <c r="AY1674" t="s">
        <v>88</v>
      </c>
      <c r="AZ1674" t="s">
        <v>88</v>
      </c>
      <c r="BA1674" t="s">
        <v>88</v>
      </c>
      <c r="BB1674" t="s">
        <v>88</v>
      </c>
      <c r="BC1674" t="s">
        <v>88</v>
      </c>
      <c r="BD1674" t="s">
        <v>88</v>
      </c>
      <c r="BE1674" t="s">
        <v>88</v>
      </c>
    </row>
    <row r="1675" spans="1:57">
      <c r="A1675" t="s">
        <v>3549</v>
      </c>
      <c r="B1675" t="s">
        <v>80</v>
      </c>
      <c r="C1675" t="s">
        <v>3550</v>
      </c>
      <c r="D1675" t="s">
        <v>82</v>
      </c>
      <c r="E1675" s="2" t="str">
        <f>HYPERLINK("capsilon://?command=openfolder&amp;siteaddress=FAM.docvelocity-na8.net&amp;folderid=FXE6DDE802-CB62-21EC-66DB-A9CD3E8964BD","FX21117875")</f>
        <v>FX21117875</v>
      </c>
      <c r="F1675" t="s">
        <v>19</v>
      </c>
      <c r="G1675" t="s">
        <v>19</v>
      </c>
      <c r="H1675" t="s">
        <v>83</v>
      </c>
      <c r="I1675" t="s">
        <v>3551</v>
      </c>
      <c r="J1675">
        <v>158</v>
      </c>
      <c r="K1675" t="s">
        <v>85</v>
      </c>
      <c r="L1675" t="s">
        <v>86</v>
      </c>
      <c r="M1675" t="s">
        <v>87</v>
      </c>
      <c r="N1675">
        <v>2</v>
      </c>
      <c r="O1675" s="1">
        <v>44516.746481481481</v>
      </c>
      <c r="P1675" s="1">
        <v>44517.508611111109</v>
      </c>
      <c r="Q1675">
        <v>62606</v>
      </c>
      <c r="R1675">
        <v>3242</v>
      </c>
      <c r="S1675" t="b">
        <v>0</v>
      </c>
      <c r="T1675" t="s">
        <v>88</v>
      </c>
      <c r="U1675" t="b">
        <v>0</v>
      </c>
      <c r="V1675" t="s">
        <v>388</v>
      </c>
      <c r="W1675" s="1">
        <v>44517.269386574073</v>
      </c>
      <c r="X1675">
        <v>917</v>
      </c>
      <c r="Y1675">
        <v>148</v>
      </c>
      <c r="Z1675">
        <v>0</v>
      </c>
      <c r="AA1675">
        <v>148</v>
      </c>
      <c r="AB1675">
        <v>0</v>
      </c>
      <c r="AC1675">
        <v>27</v>
      </c>
      <c r="AD1675">
        <v>10</v>
      </c>
      <c r="AE1675">
        <v>0</v>
      </c>
      <c r="AF1675">
        <v>0</v>
      </c>
      <c r="AG1675">
        <v>0</v>
      </c>
      <c r="AH1675" t="s">
        <v>90</v>
      </c>
      <c r="AI1675" s="1">
        <v>44517.508611111109</v>
      </c>
      <c r="AJ1675">
        <v>2292</v>
      </c>
      <c r="AK1675">
        <v>21</v>
      </c>
      <c r="AL1675">
        <v>0</v>
      </c>
      <c r="AM1675">
        <v>21</v>
      </c>
      <c r="AN1675">
        <v>0</v>
      </c>
      <c r="AO1675">
        <v>13</v>
      </c>
      <c r="AP1675">
        <v>-11</v>
      </c>
      <c r="AQ1675">
        <v>0</v>
      </c>
      <c r="AR1675">
        <v>0</v>
      </c>
      <c r="AS1675">
        <v>0</v>
      </c>
      <c r="AT1675" t="s">
        <v>88</v>
      </c>
      <c r="AU1675" t="s">
        <v>88</v>
      </c>
      <c r="AV1675" t="s">
        <v>88</v>
      </c>
      <c r="AW1675" t="s">
        <v>88</v>
      </c>
      <c r="AX1675" t="s">
        <v>88</v>
      </c>
      <c r="AY1675" t="s">
        <v>88</v>
      </c>
      <c r="AZ1675" t="s">
        <v>88</v>
      </c>
      <c r="BA1675" t="s">
        <v>88</v>
      </c>
      <c r="BB1675" t="s">
        <v>88</v>
      </c>
      <c r="BC1675" t="s">
        <v>88</v>
      </c>
      <c r="BD1675" t="s">
        <v>88</v>
      </c>
      <c r="BE1675" t="s">
        <v>88</v>
      </c>
    </row>
    <row r="1676" spans="1:57">
      <c r="A1676" t="s">
        <v>3552</v>
      </c>
      <c r="B1676" t="s">
        <v>80</v>
      </c>
      <c r="C1676" t="s">
        <v>3553</v>
      </c>
      <c r="D1676" t="s">
        <v>82</v>
      </c>
      <c r="E1676" s="2" t="str">
        <f>HYPERLINK("capsilon://?command=openfolder&amp;siteaddress=FAM.docvelocity-na8.net&amp;folderid=FX030EF336-633B-4446-30B3-09AC97B61859","FX21118007")</f>
        <v>FX21118007</v>
      </c>
      <c r="F1676" t="s">
        <v>19</v>
      </c>
      <c r="G1676" t="s">
        <v>19</v>
      </c>
      <c r="H1676" t="s">
        <v>83</v>
      </c>
      <c r="I1676" t="s">
        <v>3554</v>
      </c>
      <c r="J1676">
        <v>66</v>
      </c>
      <c r="K1676" t="s">
        <v>85</v>
      </c>
      <c r="L1676" t="s">
        <v>86</v>
      </c>
      <c r="M1676" t="s">
        <v>87</v>
      </c>
      <c r="N1676">
        <v>1</v>
      </c>
      <c r="O1676" s="1">
        <v>44516.755937499998</v>
      </c>
      <c r="P1676" s="1">
        <v>44517.249861111108</v>
      </c>
      <c r="Q1676">
        <v>42368</v>
      </c>
      <c r="R1676">
        <v>307</v>
      </c>
      <c r="S1676" t="b">
        <v>0</v>
      </c>
      <c r="T1676" t="s">
        <v>88</v>
      </c>
      <c r="U1676" t="b">
        <v>0</v>
      </c>
      <c r="V1676" t="s">
        <v>190</v>
      </c>
      <c r="W1676" s="1">
        <v>44517.249861111108</v>
      </c>
      <c r="X1676">
        <v>251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66</v>
      </c>
      <c r="AE1676">
        <v>61</v>
      </c>
      <c r="AF1676">
        <v>0</v>
      </c>
      <c r="AG1676">
        <v>3</v>
      </c>
      <c r="AH1676" t="s">
        <v>88</v>
      </c>
      <c r="AI1676" t="s">
        <v>88</v>
      </c>
      <c r="AJ1676" t="s">
        <v>88</v>
      </c>
      <c r="AK1676" t="s">
        <v>88</v>
      </c>
      <c r="AL1676" t="s">
        <v>88</v>
      </c>
      <c r="AM1676" t="s">
        <v>88</v>
      </c>
      <c r="AN1676" t="s">
        <v>88</v>
      </c>
      <c r="AO1676" t="s">
        <v>88</v>
      </c>
      <c r="AP1676" t="s">
        <v>88</v>
      </c>
      <c r="AQ1676" t="s">
        <v>88</v>
      </c>
      <c r="AR1676" t="s">
        <v>88</v>
      </c>
      <c r="AS1676" t="s">
        <v>88</v>
      </c>
      <c r="AT1676" t="s">
        <v>88</v>
      </c>
      <c r="AU1676" t="s">
        <v>88</v>
      </c>
      <c r="AV1676" t="s">
        <v>88</v>
      </c>
      <c r="AW1676" t="s">
        <v>88</v>
      </c>
      <c r="AX1676" t="s">
        <v>88</v>
      </c>
      <c r="AY1676" t="s">
        <v>88</v>
      </c>
      <c r="AZ1676" t="s">
        <v>88</v>
      </c>
      <c r="BA1676" t="s">
        <v>88</v>
      </c>
      <c r="BB1676" t="s">
        <v>88</v>
      </c>
      <c r="BC1676" t="s">
        <v>88</v>
      </c>
      <c r="BD1676" t="s">
        <v>88</v>
      </c>
      <c r="BE1676" t="s">
        <v>88</v>
      </c>
    </row>
    <row r="1677" spans="1:57">
      <c r="A1677" t="s">
        <v>3555</v>
      </c>
      <c r="B1677" t="s">
        <v>80</v>
      </c>
      <c r="C1677" t="s">
        <v>3556</v>
      </c>
      <c r="D1677" t="s">
        <v>82</v>
      </c>
      <c r="E1677" s="2" t="str">
        <f>HYPERLINK("capsilon://?command=openfolder&amp;siteaddress=FAM.docvelocity-na8.net&amp;folderid=FXF65029DD-4916-9B28-84C0-93BC3F9E8CF2","FX21117481")</f>
        <v>FX21117481</v>
      </c>
      <c r="F1677" t="s">
        <v>19</v>
      </c>
      <c r="G1677" t="s">
        <v>19</v>
      </c>
      <c r="H1677" t="s">
        <v>83</v>
      </c>
      <c r="I1677" t="s">
        <v>3557</v>
      </c>
      <c r="J1677">
        <v>139</v>
      </c>
      <c r="K1677" t="s">
        <v>85</v>
      </c>
      <c r="L1677" t="s">
        <v>86</v>
      </c>
      <c r="M1677" t="s">
        <v>87</v>
      </c>
      <c r="N1677">
        <v>1</v>
      </c>
      <c r="O1677" s="1">
        <v>44516.764120370368</v>
      </c>
      <c r="P1677" s="1">
        <v>44517.265810185185</v>
      </c>
      <c r="Q1677">
        <v>42595</v>
      </c>
      <c r="R1677">
        <v>751</v>
      </c>
      <c r="S1677" t="b">
        <v>0</v>
      </c>
      <c r="T1677" t="s">
        <v>88</v>
      </c>
      <c r="U1677" t="b">
        <v>0</v>
      </c>
      <c r="V1677" t="s">
        <v>190</v>
      </c>
      <c r="W1677" s="1">
        <v>44517.265810185185</v>
      </c>
      <c r="X1677">
        <v>612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139</v>
      </c>
      <c r="AE1677">
        <v>127</v>
      </c>
      <c r="AF1677">
        <v>0</v>
      </c>
      <c r="AG1677">
        <v>4</v>
      </c>
      <c r="AH1677" t="s">
        <v>88</v>
      </c>
      <c r="AI1677" t="s">
        <v>88</v>
      </c>
      <c r="AJ1677" t="s">
        <v>88</v>
      </c>
      <c r="AK1677" t="s">
        <v>88</v>
      </c>
      <c r="AL1677" t="s">
        <v>88</v>
      </c>
      <c r="AM1677" t="s">
        <v>88</v>
      </c>
      <c r="AN1677" t="s">
        <v>88</v>
      </c>
      <c r="AO1677" t="s">
        <v>88</v>
      </c>
      <c r="AP1677" t="s">
        <v>88</v>
      </c>
      <c r="AQ1677" t="s">
        <v>88</v>
      </c>
      <c r="AR1677" t="s">
        <v>88</v>
      </c>
      <c r="AS1677" t="s">
        <v>88</v>
      </c>
      <c r="AT1677" t="s">
        <v>88</v>
      </c>
      <c r="AU1677" t="s">
        <v>88</v>
      </c>
      <c r="AV1677" t="s">
        <v>88</v>
      </c>
      <c r="AW1677" t="s">
        <v>88</v>
      </c>
      <c r="AX1677" t="s">
        <v>88</v>
      </c>
      <c r="AY1677" t="s">
        <v>88</v>
      </c>
      <c r="AZ1677" t="s">
        <v>88</v>
      </c>
      <c r="BA1677" t="s">
        <v>88</v>
      </c>
      <c r="BB1677" t="s">
        <v>88</v>
      </c>
      <c r="BC1677" t="s">
        <v>88</v>
      </c>
      <c r="BD1677" t="s">
        <v>88</v>
      </c>
      <c r="BE1677" t="s">
        <v>88</v>
      </c>
    </row>
    <row r="1678" spans="1:57">
      <c r="A1678" t="s">
        <v>3558</v>
      </c>
      <c r="B1678" t="s">
        <v>80</v>
      </c>
      <c r="C1678" t="s">
        <v>3559</v>
      </c>
      <c r="D1678" t="s">
        <v>82</v>
      </c>
      <c r="E1678" s="2" t="str">
        <f>HYPERLINK("capsilon://?command=openfolder&amp;siteaddress=FAM.docvelocity-na8.net&amp;folderid=FXD4E38114-5F82-A612-EB36-94CE0EAD5A96","FX21117622")</f>
        <v>FX21117622</v>
      </c>
      <c r="F1678" t="s">
        <v>19</v>
      </c>
      <c r="G1678" t="s">
        <v>19</v>
      </c>
      <c r="H1678" t="s">
        <v>83</v>
      </c>
      <c r="I1678" t="s">
        <v>3560</v>
      </c>
      <c r="J1678">
        <v>76</v>
      </c>
      <c r="K1678" t="s">
        <v>85</v>
      </c>
      <c r="L1678" t="s">
        <v>86</v>
      </c>
      <c r="M1678" t="s">
        <v>87</v>
      </c>
      <c r="N1678">
        <v>1</v>
      </c>
      <c r="O1678" s="1">
        <v>44516.785115740742</v>
      </c>
      <c r="P1678" s="1">
        <v>44517.258321759262</v>
      </c>
      <c r="Q1678">
        <v>40008</v>
      </c>
      <c r="R1678">
        <v>877</v>
      </c>
      <c r="S1678" t="b">
        <v>0</v>
      </c>
      <c r="T1678" t="s">
        <v>88</v>
      </c>
      <c r="U1678" t="b">
        <v>0</v>
      </c>
      <c r="V1678" t="s">
        <v>190</v>
      </c>
      <c r="W1678" s="1">
        <v>44517.258321759262</v>
      </c>
      <c r="X1678">
        <v>731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76</v>
      </c>
      <c r="AE1678">
        <v>64</v>
      </c>
      <c r="AF1678">
        <v>0</v>
      </c>
      <c r="AG1678">
        <v>4</v>
      </c>
      <c r="AH1678" t="s">
        <v>88</v>
      </c>
      <c r="AI1678" t="s">
        <v>88</v>
      </c>
      <c r="AJ1678" t="s">
        <v>88</v>
      </c>
      <c r="AK1678" t="s">
        <v>88</v>
      </c>
      <c r="AL1678" t="s">
        <v>88</v>
      </c>
      <c r="AM1678" t="s">
        <v>88</v>
      </c>
      <c r="AN1678" t="s">
        <v>88</v>
      </c>
      <c r="AO1678" t="s">
        <v>88</v>
      </c>
      <c r="AP1678" t="s">
        <v>88</v>
      </c>
      <c r="AQ1678" t="s">
        <v>88</v>
      </c>
      <c r="AR1678" t="s">
        <v>88</v>
      </c>
      <c r="AS1678" t="s">
        <v>88</v>
      </c>
      <c r="AT1678" t="s">
        <v>88</v>
      </c>
      <c r="AU1678" t="s">
        <v>88</v>
      </c>
      <c r="AV1678" t="s">
        <v>88</v>
      </c>
      <c r="AW1678" t="s">
        <v>88</v>
      </c>
      <c r="AX1678" t="s">
        <v>88</v>
      </c>
      <c r="AY1678" t="s">
        <v>88</v>
      </c>
      <c r="AZ1678" t="s">
        <v>88</v>
      </c>
      <c r="BA1678" t="s">
        <v>88</v>
      </c>
      <c r="BB1678" t="s">
        <v>88</v>
      </c>
      <c r="BC1678" t="s">
        <v>88</v>
      </c>
      <c r="BD1678" t="s">
        <v>88</v>
      </c>
      <c r="BE1678" t="s">
        <v>88</v>
      </c>
    </row>
    <row r="1679" spans="1:57">
      <c r="A1679" t="s">
        <v>3561</v>
      </c>
      <c r="B1679" t="s">
        <v>80</v>
      </c>
      <c r="C1679" t="s">
        <v>3562</v>
      </c>
      <c r="D1679" t="s">
        <v>82</v>
      </c>
      <c r="E1679" s="2" t="str">
        <f>HYPERLINK("capsilon://?command=openfolder&amp;siteaddress=FAM.docvelocity-na8.net&amp;folderid=FX9D045EC1-8D4E-C7DD-3ABF-483237B60550","FX21117412")</f>
        <v>FX21117412</v>
      </c>
      <c r="F1679" t="s">
        <v>19</v>
      </c>
      <c r="G1679" t="s">
        <v>19</v>
      </c>
      <c r="H1679" t="s">
        <v>83</v>
      </c>
      <c r="I1679" t="s">
        <v>3563</v>
      </c>
      <c r="J1679">
        <v>84</v>
      </c>
      <c r="K1679" t="s">
        <v>85</v>
      </c>
      <c r="L1679" t="s">
        <v>86</v>
      </c>
      <c r="M1679" t="s">
        <v>87</v>
      </c>
      <c r="N1679">
        <v>2</v>
      </c>
      <c r="O1679" s="1">
        <v>44516.7971875</v>
      </c>
      <c r="P1679" s="1">
        <v>44517.487905092596</v>
      </c>
      <c r="Q1679">
        <v>59093</v>
      </c>
      <c r="R1679">
        <v>585</v>
      </c>
      <c r="S1679" t="b">
        <v>0</v>
      </c>
      <c r="T1679" t="s">
        <v>88</v>
      </c>
      <c r="U1679" t="b">
        <v>0</v>
      </c>
      <c r="V1679" t="s">
        <v>110</v>
      </c>
      <c r="W1679" s="1">
        <v>44517.249756944446</v>
      </c>
      <c r="X1679">
        <v>202</v>
      </c>
      <c r="Y1679">
        <v>79</v>
      </c>
      <c r="Z1679">
        <v>0</v>
      </c>
      <c r="AA1679">
        <v>79</v>
      </c>
      <c r="AB1679">
        <v>0</v>
      </c>
      <c r="AC1679">
        <v>0</v>
      </c>
      <c r="AD1679">
        <v>5</v>
      </c>
      <c r="AE1679">
        <v>0</v>
      </c>
      <c r="AF1679">
        <v>0</v>
      </c>
      <c r="AG1679">
        <v>0</v>
      </c>
      <c r="AH1679" t="s">
        <v>606</v>
      </c>
      <c r="AI1679" s="1">
        <v>44517.487905092596</v>
      </c>
      <c r="AJ1679">
        <v>383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5</v>
      </c>
      <c r="AQ1679">
        <v>0</v>
      </c>
      <c r="AR1679">
        <v>0</v>
      </c>
      <c r="AS1679">
        <v>0</v>
      </c>
      <c r="AT1679" t="s">
        <v>88</v>
      </c>
      <c r="AU1679" t="s">
        <v>88</v>
      </c>
      <c r="AV1679" t="s">
        <v>88</v>
      </c>
      <c r="AW1679" t="s">
        <v>88</v>
      </c>
      <c r="AX1679" t="s">
        <v>88</v>
      </c>
      <c r="AY1679" t="s">
        <v>88</v>
      </c>
      <c r="AZ1679" t="s">
        <v>88</v>
      </c>
      <c r="BA1679" t="s">
        <v>88</v>
      </c>
      <c r="BB1679" t="s">
        <v>88</v>
      </c>
      <c r="BC1679" t="s">
        <v>88</v>
      </c>
      <c r="BD1679" t="s">
        <v>88</v>
      </c>
      <c r="BE1679" t="s">
        <v>88</v>
      </c>
    </row>
    <row r="1680" spans="1:57">
      <c r="A1680" t="s">
        <v>3564</v>
      </c>
      <c r="B1680" t="s">
        <v>80</v>
      </c>
      <c r="C1680" t="s">
        <v>3562</v>
      </c>
      <c r="D1680" t="s">
        <v>82</v>
      </c>
      <c r="E1680" s="2" t="str">
        <f>HYPERLINK("capsilon://?command=openfolder&amp;siteaddress=FAM.docvelocity-na8.net&amp;folderid=FX9D045EC1-8D4E-C7DD-3ABF-483237B60550","FX21117412")</f>
        <v>FX21117412</v>
      </c>
      <c r="F1680" t="s">
        <v>19</v>
      </c>
      <c r="G1680" t="s">
        <v>19</v>
      </c>
      <c r="H1680" t="s">
        <v>83</v>
      </c>
      <c r="I1680" t="s">
        <v>3565</v>
      </c>
      <c r="J1680">
        <v>28</v>
      </c>
      <c r="K1680" t="s">
        <v>85</v>
      </c>
      <c r="L1680" t="s">
        <v>86</v>
      </c>
      <c r="M1680" t="s">
        <v>87</v>
      </c>
      <c r="N1680">
        <v>2</v>
      </c>
      <c r="O1680" s="1">
        <v>44516.797824074078</v>
      </c>
      <c r="P1680" s="1">
        <v>44517.488900462966</v>
      </c>
      <c r="Q1680">
        <v>59202</v>
      </c>
      <c r="R1680">
        <v>507</v>
      </c>
      <c r="S1680" t="b">
        <v>0</v>
      </c>
      <c r="T1680" t="s">
        <v>88</v>
      </c>
      <c r="U1680" t="b">
        <v>0</v>
      </c>
      <c r="V1680" t="s">
        <v>110</v>
      </c>
      <c r="W1680" s="1">
        <v>44517.250891203701</v>
      </c>
      <c r="X1680">
        <v>98</v>
      </c>
      <c r="Y1680">
        <v>21</v>
      </c>
      <c r="Z1680">
        <v>0</v>
      </c>
      <c r="AA1680">
        <v>21</v>
      </c>
      <c r="AB1680">
        <v>0</v>
      </c>
      <c r="AC1680">
        <v>0</v>
      </c>
      <c r="AD1680">
        <v>7</v>
      </c>
      <c r="AE1680">
        <v>0</v>
      </c>
      <c r="AF1680">
        <v>0</v>
      </c>
      <c r="AG1680">
        <v>0</v>
      </c>
      <c r="AH1680" t="s">
        <v>90</v>
      </c>
      <c r="AI1680" s="1">
        <v>44517.488900462966</v>
      </c>
      <c r="AJ1680">
        <v>409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7</v>
      </c>
      <c r="AQ1680">
        <v>0</v>
      </c>
      <c r="AR1680">
        <v>0</v>
      </c>
      <c r="AS1680">
        <v>0</v>
      </c>
      <c r="AT1680" t="s">
        <v>88</v>
      </c>
      <c r="AU1680" t="s">
        <v>88</v>
      </c>
      <c r="AV1680" t="s">
        <v>88</v>
      </c>
      <c r="AW1680" t="s">
        <v>88</v>
      </c>
      <c r="AX1680" t="s">
        <v>88</v>
      </c>
      <c r="AY1680" t="s">
        <v>88</v>
      </c>
      <c r="AZ1680" t="s">
        <v>88</v>
      </c>
      <c r="BA1680" t="s">
        <v>88</v>
      </c>
      <c r="BB1680" t="s">
        <v>88</v>
      </c>
      <c r="BC1680" t="s">
        <v>88</v>
      </c>
      <c r="BD1680" t="s">
        <v>88</v>
      </c>
      <c r="BE1680" t="s">
        <v>88</v>
      </c>
    </row>
    <row r="1681" spans="1:57">
      <c r="A1681" t="s">
        <v>3566</v>
      </c>
      <c r="B1681" t="s">
        <v>80</v>
      </c>
      <c r="C1681" t="s">
        <v>3567</v>
      </c>
      <c r="D1681" t="s">
        <v>82</v>
      </c>
      <c r="E1681" s="2" t="str">
        <f>HYPERLINK("capsilon://?command=openfolder&amp;siteaddress=FAM.docvelocity-na8.net&amp;folderid=FX89AC299C-FD72-08FD-705E-6F8E86D66B29","FX21117531")</f>
        <v>FX21117531</v>
      </c>
      <c r="F1681" t="s">
        <v>19</v>
      </c>
      <c r="G1681" t="s">
        <v>19</v>
      </c>
      <c r="H1681" t="s">
        <v>83</v>
      </c>
      <c r="I1681" t="s">
        <v>3568</v>
      </c>
      <c r="J1681">
        <v>94</v>
      </c>
      <c r="K1681" t="s">
        <v>85</v>
      </c>
      <c r="L1681" t="s">
        <v>86</v>
      </c>
      <c r="M1681" t="s">
        <v>87</v>
      </c>
      <c r="N1681">
        <v>1</v>
      </c>
      <c r="O1681" s="1">
        <v>44516.803182870368</v>
      </c>
      <c r="P1681" s="1">
        <v>44517.267939814818</v>
      </c>
      <c r="Q1681">
        <v>39971</v>
      </c>
      <c r="R1681">
        <v>184</v>
      </c>
      <c r="S1681" t="b">
        <v>0</v>
      </c>
      <c r="T1681" t="s">
        <v>88</v>
      </c>
      <c r="U1681" t="b">
        <v>0</v>
      </c>
      <c r="V1681" t="s">
        <v>190</v>
      </c>
      <c r="W1681" s="1">
        <v>44517.267939814818</v>
      </c>
      <c r="X1681">
        <v>144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94</v>
      </c>
      <c r="AE1681">
        <v>82</v>
      </c>
      <c r="AF1681">
        <v>0</v>
      </c>
      <c r="AG1681">
        <v>4</v>
      </c>
      <c r="AH1681" t="s">
        <v>88</v>
      </c>
      <c r="AI1681" t="s">
        <v>88</v>
      </c>
      <c r="AJ1681" t="s">
        <v>88</v>
      </c>
      <c r="AK1681" t="s">
        <v>88</v>
      </c>
      <c r="AL1681" t="s">
        <v>88</v>
      </c>
      <c r="AM1681" t="s">
        <v>88</v>
      </c>
      <c r="AN1681" t="s">
        <v>88</v>
      </c>
      <c r="AO1681" t="s">
        <v>88</v>
      </c>
      <c r="AP1681" t="s">
        <v>88</v>
      </c>
      <c r="AQ1681" t="s">
        <v>88</v>
      </c>
      <c r="AR1681" t="s">
        <v>88</v>
      </c>
      <c r="AS1681" t="s">
        <v>88</v>
      </c>
      <c r="AT1681" t="s">
        <v>88</v>
      </c>
      <c r="AU1681" t="s">
        <v>88</v>
      </c>
      <c r="AV1681" t="s">
        <v>88</v>
      </c>
      <c r="AW1681" t="s">
        <v>88</v>
      </c>
      <c r="AX1681" t="s">
        <v>88</v>
      </c>
      <c r="AY1681" t="s">
        <v>88</v>
      </c>
      <c r="AZ1681" t="s">
        <v>88</v>
      </c>
      <c r="BA1681" t="s">
        <v>88</v>
      </c>
      <c r="BB1681" t="s">
        <v>88</v>
      </c>
      <c r="BC1681" t="s">
        <v>88</v>
      </c>
      <c r="BD1681" t="s">
        <v>88</v>
      </c>
      <c r="BE1681" t="s">
        <v>88</v>
      </c>
    </row>
    <row r="1682" spans="1:57">
      <c r="A1682" t="s">
        <v>3569</v>
      </c>
      <c r="B1682" t="s">
        <v>80</v>
      </c>
      <c r="C1682" t="s">
        <v>2247</v>
      </c>
      <c r="D1682" t="s">
        <v>82</v>
      </c>
      <c r="E1682" s="2" t="str">
        <f>HYPERLINK("capsilon://?command=openfolder&amp;siteaddress=FAM.docvelocity-na8.net&amp;folderid=FX5990E67D-05D1-B853-DFD3-1AFA749FE16F","FX21115235")</f>
        <v>FX21115235</v>
      </c>
      <c r="F1682" t="s">
        <v>19</v>
      </c>
      <c r="G1682" t="s">
        <v>19</v>
      </c>
      <c r="H1682" t="s">
        <v>83</v>
      </c>
      <c r="I1682" t="s">
        <v>3570</v>
      </c>
      <c r="J1682">
        <v>86</v>
      </c>
      <c r="K1682" t="s">
        <v>85</v>
      </c>
      <c r="L1682" t="s">
        <v>86</v>
      </c>
      <c r="M1682" t="s">
        <v>87</v>
      </c>
      <c r="N1682">
        <v>2</v>
      </c>
      <c r="O1682" s="1">
        <v>44516.816435185188</v>
      </c>
      <c r="P1682" s="1">
        <v>44517.491840277777</v>
      </c>
      <c r="Q1682">
        <v>57583</v>
      </c>
      <c r="R1682">
        <v>772</v>
      </c>
      <c r="S1682" t="b">
        <v>0</v>
      </c>
      <c r="T1682" t="s">
        <v>88</v>
      </c>
      <c r="U1682" t="b">
        <v>0</v>
      </c>
      <c r="V1682" t="s">
        <v>89</v>
      </c>
      <c r="W1682" s="1">
        <v>44517.268750000003</v>
      </c>
      <c r="X1682">
        <v>216</v>
      </c>
      <c r="Y1682">
        <v>81</v>
      </c>
      <c r="Z1682">
        <v>0</v>
      </c>
      <c r="AA1682">
        <v>81</v>
      </c>
      <c r="AB1682">
        <v>0</v>
      </c>
      <c r="AC1682">
        <v>1</v>
      </c>
      <c r="AD1682">
        <v>5</v>
      </c>
      <c r="AE1682">
        <v>0</v>
      </c>
      <c r="AF1682">
        <v>0</v>
      </c>
      <c r="AG1682">
        <v>0</v>
      </c>
      <c r="AH1682" t="s">
        <v>99</v>
      </c>
      <c r="AI1682" s="1">
        <v>44517.491840277777</v>
      </c>
      <c r="AJ1682">
        <v>556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5</v>
      </c>
      <c r="AQ1682">
        <v>0</v>
      </c>
      <c r="AR1682">
        <v>0</v>
      </c>
      <c r="AS1682">
        <v>0</v>
      </c>
      <c r="AT1682" t="s">
        <v>88</v>
      </c>
      <c r="AU1682" t="s">
        <v>88</v>
      </c>
      <c r="AV1682" t="s">
        <v>88</v>
      </c>
      <c r="AW1682" t="s">
        <v>88</v>
      </c>
      <c r="AX1682" t="s">
        <v>88</v>
      </c>
      <c r="AY1682" t="s">
        <v>88</v>
      </c>
      <c r="AZ1682" t="s">
        <v>88</v>
      </c>
      <c r="BA1682" t="s">
        <v>88</v>
      </c>
      <c r="BB1682" t="s">
        <v>88</v>
      </c>
      <c r="BC1682" t="s">
        <v>88</v>
      </c>
      <c r="BD1682" t="s">
        <v>88</v>
      </c>
      <c r="BE1682" t="s">
        <v>88</v>
      </c>
    </row>
    <row r="1683" spans="1:57">
      <c r="A1683" t="s">
        <v>3571</v>
      </c>
      <c r="B1683" t="s">
        <v>80</v>
      </c>
      <c r="C1683" t="s">
        <v>2247</v>
      </c>
      <c r="D1683" t="s">
        <v>82</v>
      </c>
      <c r="E1683" s="2" t="str">
        <f>HYPERLINK("capsilon://?command=openfolder&amp;siteaddress=FAM.docvelocity-na8.net&amp;folderid=FX5990E67D-05D1-B853-DFD3-1AFA749FE16F","FX21115235")</f>
        <v>FX21115235</v>
      </c>
      <c r="F1683" t="s">
        <v>19</v>
      </c>
      <c r="G1683" t="s">
        <v>19</v>
      </c>
      <c r="H1683" t="s">
        <v>83</v>
      </c>
      <c r="I1683" t="s">
        <v>3572</v>
      </c>
      <c r="J1683">
        <v>86</v>
      </c>
      <c r="K1683" t="s">
        <v>85</v>
      </c>
      <c r="L1683" t="s">
        <v>86</v>
      </c>
      <c r="M1683" t="s">
        <v>87</v>
      </c>
      <c r="N1683">
        <v>2</v>
      </c>
      <c r="O1683" s="1">
        <v>44516.816689814812</v>
      </c>
      <c r="P1683" s="1">
        <v>44517.489699074074</v>
      </c>
      <c r="Q1683">
        <v>57764</v>
      </c>
      <c r="R1683">
        <v>384</v>
      </c>
      <c r="S1683" t="b">
        <v>0</v>
      </c>
      <c r="T1683" t="s">
        <v>88</v>
      </c>
      <c r="U1683" t="b">
        <v>0</v>
      </c>
      <c r="V1683" t="s">
        <v>190</v>
      </c>
      <c r="W1683" s="1">
        <v>44517.270185185182</v>
      </c>
      <c r="X1683">
        <v>184</v>
      </c>
      <c r="Y1683">
        <v>81</v>
      </c>
      <c r="Z1683">
        <v>0</v>
      </c>
      <c r="AA1683">
        <v>81</v>
      </c>
      <c r="AB1683">
        <v>0</v>
      </c>
      <c r="AC1683">
        <v>5</v>
      </c>
      <c r="AD1683">
        <v>5</v>
      </c>
      <c r="AE1683">
        <v>0</v>
      </c>
      <c r="AF1683">
        <v>0</v>
      </c>
      <c r="AG1683">
        <v>0</v>
      </c>
      <c r="AH1683" t="s">
        <v>1043</v>
      </c>
      <c r="AI1683" s="1">
        <v>44517.489699074074</v>
      </c>
      <c r="AJ1683">
        <v>200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5</v>
      </c>
      <c r="AQ1683">
        <v>0</v>
      </c>
      <c r="AR1683">
        <v>0</v>
      </c>
      <c r="AS1683">
        <v>0</v>
      </c>
      <c r="AT1683" t="s">
        <v>88</v>
      </c>
      <c r="AU1683" t="s">
        <v>88</v>
      </c>
      <c r="AV1683" t="s">
        <v>88</v>
      </c>
      <c r="AW1683" t="s">
        <v>88</v>
      </c>
      <c r="AX1683" t="s">
        <v>88</v>
      </c>
      <c r="AY1683" t="s">
        <v>88</v>
      </c>
      <c r="AZ1683" t="s">
        <v>88</v>
      </c>
      <c r="BA1683" t="s">
        <v>88</v>
      </c>
      <c r="BB1683" t="s">
        <v>88</v>
      </c>
      <c r="BC1683" t="s">
        <v>88</v>
      </c>
      <c r="BD1683" t="s">
        <v>88</v>
      </c>
      <c r="BE1683" t="s">
        <v>88</v>
      </c>
    </row>
    <row r="1684" spans="1:57">
      <c r="A1684" t="s">
        <v>3573</v>
      </c>
      <c r="B1684" t="s">
        <v>80</v>
      </c>
      <c r="C1684" t="s">
        <v>3574</v>
      </c>
      <c r="D1684" t="s">
        <v>82</v>
      </c>
      <c r="E1684" s="2" t="str">
        <f>HYPERLINK("capsilon://?command=openfolder&amp;siteaddress=FAM.docvelocity-na8.net&amp;folderid=FX04794D2B-1DE4-9F4A-4C0A-721626F555EA","FX21118264")</f>
        <v>FX21118264</v>
      </c>
      <c r="F1684" t="s">
        <v>19</v>
      </c>
      <c r="G1684" t="s">
        <v>19</v>
      </c>
      <c r="H1684" t="s">
        <v>83</v>
      </c>
      <c r="I1684" t="s">
        <v>3575</v>
      </c>
      <c r="J1684">
        <v>505</v>
      </c>
      <c r="K1684" t="s">
        <v>85</v>
      </c>
      <c r="L1684" t="s">
        <v>86</v>
      </c>
      <c r="M1684" t="s">
        <v>87</v>
      </c>
      <c r="N1684">
        <v>1</v>
      </c>
      <c r="O1684" s="1">
        <v>44516.817523148151</v>
      </c>
      <c r="P1684" s="1">
        <v>44517.285115740742</v>
      </c>
      <c r="Q1684">
        <v>39370</v>
      </c>
      <c r="R1684">
        <v>1030</v>
      </c>
      <c r="S1684" t="b">
        <v>0</v>
      </c>
      <c r="T1684" t="s">
        <v>88</v>
      </c>
      <c r="U1684" t="b">
        <v>0</v>
      </c>
      <c r="V1684" t="s">
        <v>190</v>
      </c>
      <c r="W1684" s="1">
        <v>44517.285115740742</v>
      </c>
      <c r="X1684">
        <v>1013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505</v>
      </c>
      <c r="AE1684">
        <v>481</v>
      </c>
      <c r="AF1684">
        <v>0</v>
      </c>
      <c r="AG1684">
        <v>14</v>
      </c>
      <c r="AH1684" t="s">
        <v>88</v>
      </c>
      <c r="AI1684" t="s">
        <v>88</v>
      </c>
      <c r="AJ1684" t="s">
        <v>88</v>
      </c>
      <c r="AK1684" t="s">
        <v>88</v>
      </c>
      <c r="AL1684" t="s">
        <v>88</v>
      </c>
      <c r="AM1684" t="s">
        <v>88</v>
      </c>
      <c r="AN1684" t="s">
        <v>88</v>
      </c>
      <c r="AO1684" t="s">
        <v>88</v>
      </c>
      <c r="AP1684" t="s">
        <v>88</v>
      </c>
      <c r="AQ1684" t="s">
        <v>88</v>
      </c>
      <c r="AR1684" t="s">
        <v>88</v>
      </c>
      <c r="AS1684" t="s">
        <v>88</v>
      </c>
      <c r="AT1684" t="s">
        <v>88</v>
      </c>
      <c r="AU1684" t="s">
        <v>88</v>
      </c>
      <c r="AV1684" t="s">
        <v>88</v>
      </c>
      <c r="AW1684" t="s">
        <v>88</v>
      </c>
      <c r="AX1684" t="s">
        <v>88</v>
      </c>
      <c r="AY1684" t="s">
        <v>88</v>
      </c>
      <c r="AZ1684" t="s">
        <v>88</v>
      </c>
      <c r="BA1684" t="s">
        <v>88</v>
      </c>
      <c r="BB1684" t="s">
        <v>88</v>
      </c>
      <c r="BC1684" t="s">
        <v>88</v>
      </c>
      <c r="BD1684" t="s">
        <v>88</v>
      </c>
      <c r="BE1684" t="s">
        <v>88</v>
      </c>
    </row>
    <row r="1685" spans="1:57">
      <c r="A1685" t="s">
        <v>3576</v>
      </c>
      <c r="B1685" t="s">
        <v>80</v>
      </c>
      <c r="C1685" t="s">
        <v>2247</v>
      </c>
      <c r="D1685" t="s">
        <v>82</v>
      </c>
      <c r="E1685" s="2" t="str">
        <f>HYPERLINK("capsilon://?command=openfolder&amp;siteaddress=FAM.docvelocity-na8.net&amp;folderid=FX5990E67D-05D1-B853-DFD3-1AFA749FE16F","FX21115235")</f>
        <v>FX21115235</v>
      </c>
      <c r="F1685" t="s">
        <v>19</v>
      </c>
      <c r="G1685" t="s">
        <v>19</v>
      </c>
      <c r="H1685" t="s">
        <v>83</v>
      </c>
      <c r="I1685" t="s">
        <v>3577</v>
      </c>
      <c r="J1685">
        <v>41</v>
      </c>
      <c r="K1685" t="s">
        <v>85</v>
      </c>
      <c r="L1685" t="s">
        <v>86</v>
      </c>
      <c r="M1685" t="s">
        <v>87</v>
      </c>
      <c r="N1685">
        <v>2</v>
      </c>
      <c r="O1685" s="1">
        <v>44516.819444444445</v>
      </c>
      <c r="P1685" s="1">
        <v>44517.492986111109</v>
      </c>
      <c r="Q1685">
        <v>57518</v>
      </c>
      <c r="R1685">
        <v>676</v>
      </c>
      <c r="S1685" t="b">
        <v>0</v>
      </c>
      <c r="T1685" t="s">
        <v>88</v>
      </c>
      <c r="U1685" t="b">
        <v>0</v>
      </c>
      <c r="V1685" t="s">
        <v>110</v>
      </c>
      <c r="W1685" s="1">
        <v>44517.273842592593</v>
      </c>
      <c r="X1685">
        <v>237</v>
      </c>
      <c r="Y1685">
        <v>36</v>
      </c>
      <c r="Z1685">
        <v>0</v>
      </c>
      <c r="AA1685">
        <v>36</v>
      </c>
      <c r="AB1685">
        <v>0</v>
      </c>
      <c r="AC1685">
        <v>5</v>
      </c>
      <c r="AD1685">
        <v>5</v>
      </c>
      <c r="AE1685">
        <v>0</v>
      </c>
      <c r="AF1685">
        <v>0</v>
      </c>
      <c r="AG1685">
        <v>0</v>
      </c>
      <c r="AH1685" t="s">
        <v>606</v>
      </c>
      <c r="AI1685" s="1">
        <v>44517.492986111109</v>
      </c>
      <c r="AJ1685">
        <v>439</v>
      </c>
      <c r="AK1685">
        <v>2</v>
      </c>
      <c r="AL1685">
        <v>0</v>
      </c>
      <c r="AM1685">
        <v>2</v>
      </c>
      <c r="AN1685">
        <v>0</v>
      </c>
      <c r="AO1685">
        <v>2</v>
      </c>
      <c r="AP1685">
        <v>3</v>
      </c>
      <c r="AQ1685">
        <v>0</v>
      </c>
      <c r="AR1685">
        <v>0</v>
      </c>
      <c r="AS1685">
        <v>0</v>
      </c>
      <c r="AT1685" t="s">
        <v>88</v>
      </c>
      <c r="AU1685" t="s">
        <v>88</v>
      </c>
      <c r="AV1685" t="s">
        <v>88</v>
      </c>
      <c r="AW1685" t="s">
        <v>88</v>
      </c>
      <c r="AX1685" t="s">
        <v>88</v>
      </c>
      <c r="AY1685" t="s">
        <v>88</v>
      </c>
      <c r="AZ1685" t="s">
        <v>88</v>
      </c>
      <c r="BA1685" t="s">
        <v>88</v>
      </c>
      <c r="BB1685" t="s">
        <v>88</v>
      </c>
      <c r="BC1685" t="s">
        <v>88</v>
      </c>
      <c r="BD1685" t="s">
        <v>88</v>
      </c>
      <c r="BE1685" t="s">
        <v>88</v>
      </c>
    </row>
    <row r="1686" spans="1:57">
      <c r="A1686" t="s">
        <v>3578</v>
      </c>
      <c r="B1686" t="s">
        <v>80</v>
      </c>
      <c r="C1686" t="s">
        <v>2247</v>
      </c>
      <c r="D1686" t="s">
        <v>82</v>
      </c>
      <c r="E1686" s="2" t="str">
        <f>HYPERLINK("capsilon://?command=openfolder&amp;siteaddress=FAM.docvelocity-na8.net&amp;folderid=FX5990E67D-05D1-B853-DFD3-1AFA749FE16F","FX21115235")</f>
        <v>FX21115235</v>
      </c>
      <c r="F1686" t="s">
        <v>19</v>
      </c>
      <c r="G1686" t="s">
        <v>19</v>
      </c>
      <c r="H1686" t="s">
        <v>83</v>
      </c>
      <c r="I1686" t="s">
        <v>3579</v>
      </c>
      <c r="J1686">
        <v>61</v>
      </c>
      <c r="K1686" t="s">
        <v>85</v>
      </c>
      <c r="L1686" t="s">
        <v>86</v>
      </c>
      <c r="M1686" t="s">
        <v>87</v>
      </c>
      <c r="N1686">
        <v>1</v>
      </c>
      <c r="O1686" s="1">
        <v>44516.819745370369</v>
      </c>
      <c r="P1686" s="1">
        <v>44517.286041666666</v>
      </c>
      <c r="Q1686">
        <v>40118</v>
      </c>
      <c r="R1686">
        <v>170</v>
      </c>
      <c r="S1686" t="b">
        <v>0</v>
      </c>
      <c r="T1686" t="s">
        <v>88</v>
      </c>
      <c r="U1686" t="b">
        <v>0</v>
      </c>
      <c r="V1686" t="s">
        <v>190</v>
      </c>
      <c r="W1686" s="1">
        <v>44517.286041666666</v>
      </c>
      <c r="X1686">
        <v>80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61</v>
      </c>
      <c r="AE1686">
        <v>56</v>
      </c>
      <c r="AF1686">
        <v>0</v>
      </c>
      <c r="AG1686">
        <v>2</v>
      </c>
      <c r="AH1686" t="s">
        <v>88</v>
      </c>
      <c r="AI1686" t="s">
        <v>88</v>
      </c>
      <c r="AJ1686" t="s">
        <v>88</v>
      </c>
      <c r="AK1686" t="s">
        <v>88</v>
      </c>
      <c r="AL1686" t="s">
        <v>88</v>
      </c>
      <c r="AM1686" t="s">
        <v>88</v>
      </c>
      <c r="AN1686" t="s">
        <v>88</v>
      </c>
      <c r="AO1686" t="s">
        <v>88</v>
      </c>
      <c r="AP1686" t="s">
        <v>88</v>
      </c>
      <c r="AQ1686" t="s">
        <v>88</v>
      </c>
      <c r="AR1686" t="s">
        <v>88</v>
      </c>
      <c r="AS1686" t="s">
        <v>88</v>
      </c>
      <c r="AT1686" t="s">
        <v>88</v>
      </c>
      <c r="AU1686" t="s">
        <v>88</v>
      </c>
      <c r="AV1686" t="s">
        <v>88</v>
      </c>
      <c r="AW1686" t="s">
        <v>88</v>
      </c>
      <c r="AX1686" t="s">
        <v>88</v>
      </c>
      <c r="AY1686" t="s">
        <v>88</v>
      </c>
      <c r="AZ1686" t="s">
        <v>88</v>
      </c>
      <c r="BA1686" t="s">
        <v>88</v>
      </c>
      <c r="BB1686" t="s">
        <v>88</v>
      </c>
      <c r="BC1686" t="s">
        <v>88</v>
      </c>
      <c r="BD1686" t="s">
        <v>88</v>
      </c>
      <c r="BE1686" t="s">
        <v>88</v>
      </c>
    </row>
    <row r="1687" spans="1:57">
      <c r="A1687" t="s">
        <v>3580</v>
      </c>
      <c r="B1687" t="s">
        <v>80</v>
      </c>
      <c r="C1687" t="s">
        <v>3581</v>
      </c>
      <c r="D1687" t="s">
        <v>82</v>
      </c>
      <c r="E1687" s="2" t="str">
        <f>HYPERLINK("capsilon://?command=openfolder&amp;siteaddress=FAM.docvelocity-na8.net&amp;folderid=FX8593C51C-4B4D-7AF2-CD77-70DE8D1E9C9F","FX21118234")</f>
        <v>FX21118234</v>
      </c>
      <c r="F1687" t="s">
        <v>19</v>
      </c>
      <c r="G1687" t="s">
        <v>19</v>
      </c>
      <c r="H1687" t="s">
        <v>83</v>
      </c>
      <c r="I1687" t="s">
        <v>3582</v>
      </c>
      <c r="J1687">
        <v>344</v>
      </c>
      <c r="K1687" t="s">
        <v>85</v>
      </c>
      <c r="L1687" t="s">
        <v>86</v>
      </c>
      <c r="M1687" t="s">
        <v>87</v>
      </c>
      <c r="N1687">
        <v>1</v>
      </c>
      <c r="O1687" s="1">
        <v>44516.8278587963</v>
      </c>
      <c r="P1687" s="1">
        <v>44517.304479166669</v>
      </c>
      <c r="Q1687">
        <v>39521</v>
      </c>
      <c r="R1687">
        <v>1659</v>
      </c>
      <c r="S1687" t="b">
        <v>0</v>
      </c>
      <c r="T1687" t="s">
        <v>88</v>
      </c>
      <c r="U1687" t="b">
        <v>0</v>
      </c>
      <c r="V1687" t="s">
        <v>190</v>
      </c>
      <c r="W1687" s="1">
        <v>44517.304479166669</v>
      </c>
      <c r="X1687">
        <v>1592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344</v>
      </c>
      <c r="AE1687">
        <v>327</v>
      </c>
      <c r="AF1687">
        <v>0</v>
      </c>
      <c r="AG1687">
        <v>6</v>
      </c>
      <c r="AH1687" t="s">
        <v>88</v>
      </c>
      <c r="AI1687" t="s">
        <v>88</v>
      </c>
      <c r="AJ1687" t="s">
        <v>88</v>
      </c>
      <c r="AK1687" t="s">
        <v>88</v>
      </c>
      <c r="AL1687" t="s">
        <v>88</v>
      </c>
      <c r="AM1687" t="s">
        <v>88</v>
      </c>
      <c r="AN1687" t="s">
        <v>88</v>
      </c>
      <c r="AO1687" t="s">
        <v>88</v>
      </c>
      <c r="AP1687" t="s">
        <v>88</v>
      </c>
      <c r="AQ1687" t="s">
        <v>88</v>
      </c>
      <c r="AR1687" t="s">
        <v>88</v>
      </c>
      <c r="AS1687" t="s">
        <v>88</v>
      </c>
      <c r="AT1687" t="s">
        <v>88</v>
      </c>
      <c r="AU1687" t="s">
        <v>88</v>
      </c>
      <c r="AV1687" t="s">
        <v>88</v>
      </c>
      <c r="AW1687" t="s">
        <v>88</v>
      </c>
      <c r="AX1687" t="s">
        <v>88</v>
      </c>
      <c r="AY1687" t="s">
        <v>88</v>
      </c>
      <c r="AZ1687" t="s">
        <v>88</v>
      </c>
      <c r="BA1687" t="s">
        <v>88</v>
      </c>
      <c r="BB1687" t="s">
        <v>88</v>
      </c>
      <c r="BC1687" t="s">
        <v>88</v>
      </c>
      <c r="BD1687" t="s">
        <v>88</v>
      </c>
      <c r="BE1687" t="s">
        <v>88</v>
      </c>
    </row>
    <row r="1688" spans="1:57">
      <c r="A1688" t="s">
        <v>3583</v>
      </c>
      <c r="B1688" t="s">
        <v>80</v>
      </c>
      <c r="C1688" t="s">
        <v>2795</v>
      </c>
      <c r="D1688" t="s">
        <v>82</v>
      </c>
      <c r="E1688" s="2" t="str">
        <f>HYPERLINK("capsilon://?command=openfolder&amp;siteaddress=FAM.docvelocity-na8.net&amp;folderid=FXA02F85D5-B114-DC86-9A87-F6500AD29F43","FX21115826")</f>
        <v>FX21115826</v>
      </c>
      <c r="F1688" t="s">
        <v>19</v>
      </c>
      <c r="G1688" t="s">
        <v>19</v>
      </c>
      <c r="H1688" t="s">
        <v>83</v>
      </c>
      <c r="I1688" t="s">
        <v>3584</v>
      </c>
      <c r="J1688">
        <v>133</v>
      </c>
      <c r="K1688" t="s">
        <v>85</v>
      </c>
      <c r="L1688" t="s">
        <v>86</v>
      </c>
      <c r="M1688" t="s">
        <v>87</v>
      </c>
      <c r="N1688">
        <v>1</v>
      </c>
      <c r="O1688" s="1">
        <v>44516.834282407406</v>
      </c>
      <c r="P1688" s="1">
        <v>44517.305196759262</v>
      </c>
      <c r="Q1688">
        <v>40504</v>
      </c>
      <c r="R1688">
        <v>183</v>
      </c>
      <c r="S1688" t="b">
        <v>0</v>
      </c>
      <c r="T1688" t="s">
        <v>88</v>
      </c>
      <c r="U1688" t="b">
        <v>0</v>
      </c>
      <c r="V1688" t="s">
        <v>190</v>
      </c>
      <c r="W1688" s="1">
        <v>44517.305196759262</v>
      </c>
      <c r="X1688">
        <v>61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133</v>
      </c>
      <c r="AE1688">
        <v>128</v>
      </c>
      <c r="AF1688">
        <v>0</v>
      </c>
      <c r="AG1688">
        <v>2</v>
      </c>
      <c r="AH1688" t="s">
        <v>88</v>
      </c>
      <c r="AI1688" t="s">
        <v>88</v>
      </c>
      <c r="AJ1688" t="s">
        <v>88</v>
      </c>
      <c r="AK1688" t="s">
        <v>88</v>
      </c>
      <c r="AL1688" t="s">
        <v>88</v>
      </c>
      <c r="AM1688" t="s">
        <v>88</v>
      </c>
      <c r="AN1688" t="s">
        <v>88</v>
      </c>
      <c r="AO1688" t="s">
        <v>88</v>
      </c>
      <c r="AP1688" t="s">
        <v>88</v>
      </c>
      <c r="AQ1688" t="s">
        <v>88</v>
      </c>
      <c r="AR1688" t="s">
        <v>88</v>
      </c>
      <c r="AS1688" t="s">
        <v>88</v>
      </c>
      <c r="AT1688" t="s">
        <v>88</v>
      </c>
      <c r="AU1688" t="s">
        <v>88</v>
      </c>
      <c r="AV1688" t="s">
        <v>88</v>
      </c>
      <c r="AW1688" t="s">
        <v>88</v>
      </c>
      <c r="AX1688" t="s">
        <v>88</v>
      </c>
      <c r="AY1688" t="s">
        <v>88</v>
      </c>
      <c r="AZ1688" t="s">
        <v>88</v>
      </c>
      <c r="BA1688" t="s">
        <v>88</v>
      </c>
      <c r="BB1688" t="s">
        <v>88</v>
      </c>
      <c r="BC1688" t="s">
        <v>88</v>
      </c>
      <c r="BD1688" t="s">
        <v>88</v>
      </c>
      <c r="BE1688" t="s">
        <v>88</v>
      </c>
    </row>
    <row r="1689" spans="1:57">
      <c r="A1689" t="s">
        <v>3585</v>
      </c>
      <c r="B1689" t="s">
        <v>80</v>
      </c>
      <c r="C1689" t="s">
        <v>3586</v>
      </c>
      <c r="D1689" t="s">
        <v>82</v>
      </c>
      <c r="E1689" s="2" t="str">
        <f>HYPERLINK("capsilon://?command=openfolder&amp;siteaddress=FAM.docvelocity-na8.net&amp;folderid=FX9E097440-595A-4492-193C-097EE912914A","FX21117589")</f>
        <v>FX21117589</v>
      </c>
      <c r="F1689" t="s">
        <v>19</v>
      </c>
      <c r="G1689" t="s">
        <v>19</v>
      </c>
      <c r="H1689" t="s">
        <v>83</v>
      </c>
      <c r="I1689" t="s">
        <v>3587</v>
      </c>
      <c r="J1689">
        <v>71</v>
      </c>
      <c r="K1689" t="s">
        <v>85</v>
      </c>
      <c r="L1689" t="s">
        <v>86</v>
      </c>
      <c r="M1689" t="s">
        <v>87</v>
      </c>
      <c r="N1689">
        <v>2</v>
      </c>
      <c r="O1689" s="1">
        <v>44516.836168981485</v>
      </c>
      <c r="P1689" s="1">
        <v>44517.495567129627</v>
      </c>
      <c r="Q1689">
        <v>56068</v>
      </c>
      <c r="R1689">
        <v>904</v>
      </c>
      <c r="S1689" t="b">
        <v>0</v>
      </c>
      <c r="T1689" t="s">
        <v>88</v>
      </c>
      <c r="U1689" t="b">
        <v>0</v>
      </c>
      <c r="V1689" t="s">
        <v>110</v>
      </c>
      <c r="W1689" s="1">
        <v>44517.277951388889</v>
      </c>
      <c r="X1689">
        <v>328</v>
      </c>
      <c r="Y1689">
        <v>61</v>
      </c>
      <c r="Z1689">
        <v>0</v>
      </c>
      <c r="AA1689">
        <v>61</v>
      </c>
      <c r="AB1689">
        <v>0</v>
      </c>
      <c r="AC1689">
        <v>7</v>
      </c>
      <c r="AD1689">
        <v>10</v>
      </c>
      <c r="AE1689">
        <v>0</v>
      </c>
      <c r="AF1689">
        <v>0</v>
      </c>
      <c r="AG1689">
        <v>0</v>
      </c>
      <c r="AH1689" t="s">
        <v>90</v>
      </c>
      <c r="AI1689" s="1">
        <v>44517.495567129627</v>
      </c>
      <c r="AJ1689">
        <v>576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10</v>
      </c>
      <c r="AQ1689">
        <v>0</v>
      </c>
      <c r="AR1689">
        <v>0</v>
      </c>
      <c r="AS1689">
        <v>0</v>
      </c>
      <c r="AT1689" t="s">
        <v>88</v>
      </c>
      <c r="AU1689" t="s">
        <v>88</v>
      </c>
      <c r="AV1689" t="s">
        <v>88</v>
      </c>
      <c r="AW1689" t="s">
        <v>88</v>
      </c>
      <c r="AX1689" t="s">
        <v>88</v>
      </c>
      <c r="AY1689" t="s">
        <v>88</v>
      </c>
      <c r="AZ1689" t="s">
        <v>88</v>
      </c>
      <c r="BA1689" t="s">
        <v>88</v>
      </c>
      <c r="BB1689" t="s">
        <v>88</v>
      </c>
      <c r="BC1689" t="s">
        <v>88</v>
      </c>
      <c r="BD1689" t="s">
        <v>88</v>
      </c>
      <c r="BE1689" t="s">
        <v>88</v>
      </c>
    </row>
    <row r="1690" spans="1:57">
      <c r="A1690" t="s">
        <v>3588</v>
      </c>
      <c r="B1690" t="s">
        <v>80</v>
      </c>
      <c r="C1690" t="s">
        <v>3586</v>
      </c>
      <c r="D1690" t="s">
        <v>82</v>
      </c>
      <c r="E1690" s="2" t="str">
        <f>HYPERLINK("capsilon://?command=openfolder&amp;siteaddress=FAM.docvelocity-na8.net&amp;folderid=FX9E097440-595A-4492-193C-097EE912914A","FX21117589")</f>
        <v>FX21117589</v>
      </c>
      <c r="F1690" t="s">
        <v>19</v>
      </c>
      <c r="G1690" t="s">
        <v>19</v>
      </c>
      <c r="H1690" t="s">
        <v>83</v>
      </c>
      <c r="I1690" t="s">
        <v>3589</v>
      </c>
      <c r="J1690">
        <v>71</v>
      </c>
      <c r="K1690" t="s">
        <v>85</v>
      </c>
      <c r="L1690" t="s">
        <v>86</v>
      </c>
      <c r="M1690" t="s">
        <v>87</v>
      </c>
      <c r="N1690">
        <v>2</v>
      </c>
      <c r="O1690" s="1">
        <v>44516.8362037037</v>
      </c>
      <c r="P1690" s="1">
        <v>44517.492800925924</v>
      </c>
      <c r="Q1690">
        <v>56242</v>
      </c>
      <c r="R1690">
        <v>488</v>
      </c>
      <c r="S1690" t="b">
        <v>0</v>
      </c>
      <c r="T1690" t="s">
        <v>88</v>
      </c>
      <c r="U1690" t="b">
        <v>0</v>
      </c>
      <c r="V1690" t="s">
        <v>110</v>
      </c>
      <c r="W1690" s="1">
        <v>44517.280127314814</v>
      </c>
      <c r="X1690">
        <v>187</v>
      </c>
      <c r="Y1690">
        <v>61</v>
      </c>
      <c r="Z1690">
        <v>0</v>
      </c>
      <c r="AA1690">
        <v>61</v>
      </c>
      <c r="AB1690">
        <v>0</v>
      </c>
      <c r="AC1690">
        <v>7</v>
      </c>
      <c r="AD1690">
        <v>10</v>
      </c>
      <c r="AE1690">
        <v>0</v>
      </c>
      <c r="AF1690">
        <v>0</v>
      </c>
      <c r="AG1690">
        <v>0</v>
      </c>
      <c r="AH1690" t="s">
        <v>118</v>
      </c>
      <c r="AI1690" s="1">
        <v>44517.492800925924</v>
      </c>
      <c r="AJ1690">
        <v>301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10</v>
      </c>
      <c r="AQ1690">
        <v>0</v>
      </c>
      <c r="AR1690">
        <v>0</v>
      </c>
      <c r="AS1690">
        <v>0</v>
      </c>
      <c r="AT1690" t="s">
        <v>88</v>
      </c>
      <c r="AU1690" t="s">
        <v>88</v>
      </c>
      <c r="AV1690" t="s">
        <v>88</v>
      </c>
      <c r="AW1690" t="s">
        <v>88</v>
      </c>
      <c r="AX1690" t="s">
        <v>88</v>
      </c>
      <c r="AY1690" t="s">
        <v>88</v>
      </c>
      <c r="AZ1690" t="s">
        <v>88</v>
      </c>
      <c r="BA1690" t="s">
        <v>88</v>
      </c>
      <c r="BB1690" t="s">
        <v>88</v>
      </c>
      <c r="BC1690" t="s">
        <v>88</v>
      </c>
      <c r="BD1690" t="s">
        <v>88</v>
      </c>
      <c r="BE1690" t="s">
        <v>88</v>
      </c>
    </row>
    <row r="1691" spans="1:57">
      <c r="A1691" t="s">
        <v>3590</v>
      </c>
      <c r="B1691" t="s">
        <v>80</v>
      </c>
      <c r="C1691" t="s">
        <v>3586</v>
      </c>
      <c r="D1691" t="s">
        <v>82</v>
      </c>
      <c r="E1691" s="2" t="str">
        <f>HYPERLINK("capsilon://?command=openfolder&amp;siteaddress=FAM.docvelocity-na8.net&amp;folderid=FX9E097440-595A-4492-193C-097EE912914A","FX21117589")</f>
        <v>FX21117589</v>
      </c>
      <c r="F1691" t="s">
        <v>19</v>
      </c>
      <c r="G1691" t="s">
        <v>19</v>
      </c>
      <c r="H1691" t="s">
        <v>83</v>
      </c>
      <c r="I1691" t="s">
        <v>3591</v>
      </c>
      <c r="J1691">
        <v>212</v>
      </c>
      <c r="K1691" t="s">
        <v>85</v>
      </c>
      <c r="L1691" t="s">
        <v>86</v>
      </c>
      <c r="M1691" t="s">
        <v>87</v>
      </c>
      <c r="N1691">
        <v>1</v>
      </c>
      <c r="O1691" s="1">
        <v>44516.836458333331</v>
      </c>
      <c r="P1691" s="1">
        <v>44517.306354166663</v>
      </c>
      <c r="Q1691">
        <v>40191</v>
      </c>
      <c r="R1691">
        <v>408</v>
      </c>
      <c r="S1691" t="b">
        <v>0</v>
      </c>
      <c r="T1691" t="s">
        <v>88</v>
      </c>
      <c r="U1691" t="b">
        <v>0</v>
      </c>
      <c r="V1691" t="s">
        <v>190</v>
      </c>
      <c r="W1691" s="1">
        <v>44517.306354166663</v>
      </c>
      <c r="X1691">
        <v>99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212</v>
      </c>
      <c r="AE1691">
        <v>207</v>
      </c>
      <c r="AF1691">
        <v>0</v>
      </c>
      <c r="AG1691">
        <v>4</v>
      </c>
      <c r="AH1691" t="s">
        <v>88</v>
      </c>
      <c r="AI1691" t="s">
        <v>88</v>
      </c>
      <c r="AJ1691" t="s">
        <v>88</v>
      </c>
      <c r="AK1691" t="s">
        <v>88</v>
      </c>
      <c r="AL1691" t="s">
        <v>88</v>
      </c>
      <c r="AM1691" t="s">
        <v>88</v>
      </c>
      <c r="AN1691" t="s">
        <v>88</v>
      </c>
      <c r="AO1691" t="s">
        <v>88</v>
      </c>
      <c r="AP1691" t="s">
        <v>88</v>
      </c>
      <c r="AQ1691" t="s">
        <v>88</v>
      </c>
      <c r="AR1691" t="s">
        <v>88</v>
      </c>
      <c r="AS1691" t="s">
        <v>88</v>
      </c>
      <c r="AT1691" t="s">
        <v>88</v>
      </c>
      <c r="AU1691" t="s">
        <v>88</v>
      </c>
      <c r="AV1691" t="s">
        <v>88</v>
      </c>
      <c r="AW1691" t="s">
        <v>88</v>
      </c>
      <c r="AX1691" t="s">
        <v>88</v>
      </c>
      <c r="AY1691" t="s">
        <v>88</v>
      </c>
      <c r="AZ1691" t="s">
        <v>88</v>
      </c>
      <c r="BA1691" t="s">
        <v>88</v>
      </c>
      <c r="BB1691" t="s">
        <v>88</v>
      </c>
      <c r="BC1691" t="s">
        <v>88</v>
      </c>
      <c r="BD1691" t="s">
        <v>88</v>
      </c>
      <c r="BE1691" t="s">
        <v>88</v>
      </c>
    </row>
    <row r="1692" spans="1:57">
      <c r="A1692" t="s">
        <v>3592</v>
      </c>
      <c r="B1692" t="s">
        <v>80</v>
      </c>
      <c r="C1692" t="s">
        <v>3586</v>
      </c>
      <c r="D1692" t="s">
        <v>82</v>
      </c>
      <c r="E1692" s="2" t="str">
        <f>HYPERLINK("capsilon://?command=openfolder&amp;siteaddress=FAM.docvelocity-na8.net&amp;folderid=FX9E097440-595A-4492-193C-097EE912914A","FX21117589")</f>
        <v>FX21117589</v>
      </c>
      <c r="F1692" t="s">
        <v>19</v>
      </c>
      <c r="G1692" t="s">
        <v>19</v>
      </c>
      <c r="H1692" t="s">
        <v>83</v>
      </c>
      <c r="I1692" t="s">
        <v>3593</v>
      </c>
      <c r="J1692">
        <v>28</v>
      </c>
      <c r="K1692" t="s">
        <v>85</v>
      </c>
      <c r="L1692" t="s">
        <v>86</v>
      </c>
      <c r="M1692" t="s">
        <v>87</v>
      </c>
      <c r="N1692">
        <v>2</v>
      </c>
      <c r="O1692" s="1">
        <v>44516.836840277778</v>
      </c>
      <c r="P1692" s="1">
        <v>44517.491111111114</v>
      </c>
      <c r="Q1692">
        <v>56327</v>
      </c>
      <c r="R1692">
        <v>202</v>
      </c>
      <c r="S1692" t="b">
        <v>0</v>
      </c>
      <c r="T1692" t="s">
        <v>88</v>
      </c>
      <c r="U1692" t="b">
        <v>0</v>
      </c>
      <c r="V1692" t="s">
        <v>110</v>
      </c>
      <c r="W1692" s="1">
        <v>44517.281064814815</v>
      </c>
      <c r="X1692">
        <v>81</v>
      </c>
      <c r="Y1692">
        <v>21</v>
      </c>
      <c r="Z1692">
        <v>0</v>
      </c>
      <c r="AA1692">
        <v>21</v>
      </c>
      <c r="AB1692">
        <v>0</v>
      </c>
      <c r="AC1692">
        <v>0</v>
      </c>
      <c r="AD1692">
        <v>7</v>
      </c>
      <c r="AE1692">
        <v>0</v>
      </c>
      <c r="AF1692">
        <v>0</v>
      </c>
      <c r="AG1692">
        <v>0</v>
      </c>
      <c r="AH1692" t="s">
        <v>1043</v>
      </c>
      <c r="AI1692" s="1">
        <v>44517.491111111114</v>
      </c>
      <c r="AJ1692">
        <v>121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7</v>
      </c>
      <c r="AQ1692">
        <v>0</v>
      </c>
      <c r="AR1692">
        <v>0</v>
      </c>
      <c r="AS1692">
        <v>0</v>
      </c>
      <c r="AT1692" t="s">
        <v>88</v>
      </c>
      <c r="AU1692" t="s">
        <v>88</v>
      </c>
      <c r="AV1692" t="s">
        <v>88</v>
      </c>
      <c r="AW1692" t="s">
        <v>88</v>
      </c>
      <c r="AX1692" t="s">
        <v>88</v>
      </c>
      <c r="AY1692" t="s">
        <v>88</v>
      </c>
      <c r="AZ1692" t="s">
        <v>88</v>
      </c>
      <c r="BA1692" t="s">
        <v>88</v>
      </c>
      <c r="BB1692" t="s">
        <v>88</v>
      </c>
      <c r="BC1692" t="s">
        <v>88</v>
      </c>
      <c r="BD1692" t="s">
        <v>88</v>
      </c>
      <c r="BE1692" t="s">
        <v>88</v>
      </c>
    </row>
    <row r="1693" spans="1:57">
      <c r="A1693" t="s">
        <v>3594</v>
      </c>
      <c r="B1693" t="s">
        <v>80</v>
      </c>
      <c r="C1693" t="s">
        <v>3586</v>
      </c>
      <c r="D1693" t="s">
        <v>82</v>
      </c>
      <c r="E1693" s="2" t="str">
        <f>HYPERLINK("capsilon://?command=openfolder&amp;siteaddress=FAM.docvelocity-na8.net&amp;folderid=FX9E097440-595A-4492-193C-097EE912914A","FX21117589")</f>
        <v>FX21117589</v>
      </c>
      <c r="F1693" t="s">
        <v>19</v>
      </c>
      <c r="G1693" t="s">
        <v>19</v>
      </c>
      <c r="H1693" t="s">
        <v>83</v>
      </c>
      <c r="I1693" t="s">
        <v>3595</v>
      </c>
      <c r="J1693">
        <v>28</v>
      </c>
      <c r="K1693" t="s">
        <v>85</v>
      </c>
      <c r="L1693" t="s">
        <v>86</v>
      </c>
      <c r="M1693" t="s">
        <v>87</v>
      </c>
      <c r="N1693">
        <v>1</v>
      </c>
      <c r="O1693" s="1">
        <v>44516.836921296293</v>
      </c>
      <c r="P1693" s="1">
        <v>44517.308819444443</v>
      </c>
      <c r="Q1693">
        <v>40456</v>
      </c>
      <c r="R1693">
        <v>316</v>
      </c>
      <c r="S1693" t="b">
        <v>0</v>
      </c>
      <c r="T1693" t="s">
        <v>88</v>
      </c>
      <c r="U1693" t="b">
        <v>0</v>
      </c>
      <c r="V1693" t="s">
        <v>190</v>
      </c>
      <c r="W1693" s="1">
        <v>44517.308819444443</v>
      </c>
      <c r="X1693">
        <v>157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28</v>
      </c>
      <c r="AE1693">
        <v>21</v>
      </c>
      <c r="AF1693">
        <v>0</v>
      </c>
      <c r="AG1693">
        <v>2</v>
      </c>
      <c r="AH1693" t="s">
        <v>88</v>
      </c>
      <c r="AI1693" t="s">
        <v>88</v>
      </c>
      <c r="AJ1693" t="s">
        <v>88</v>
      </c>
      <c r="AK1693" t="s">
        <v>88</v>
      </c>
      <c r="AL1693" t="s">
        <v>88</v>
      </c>
      <c r="AM1693" t="s">
        <v>88</v>
      </c>
      <c r="AN1693" t="s">
        <v>88</v>
      </c>
      <c r="AO1693" t="s">
        <v>88</v>
      </c>
      <c r="AP1693" t="s">
        <v>88</v>
      </c>
      <c r="AQ1693" t="s">
        <v>88</v>
      </c>
      <c r="AR1693" t="s">
        <v>88</v>
      </c>
      <c r="AS1693" t="s">
        <v>88</v>
      </c>
      <c r="AT1693" t="s">
        <v>88</v>
      </c>
      <c r="AU1693" t="s">
        <v>88</v>
      </c>
      <c r="AV1693" t="s">
        <v>88</v>
      </c>
      <c r="AW1693" t="s">
        <v>88</v>
      </c>
      <c r="AX1693" t="s">
        <v>88</v>
      </c>
      <c r="AY1693" t="s">
        <v>88</v>
      </c>
      <c r="AZ1693" t="s">
        <v>88</v>
      </c>
      <c r="BA1693" t="s">
        <v>88</v>
      </c>
      <c r="BB1693" t="s">
        <v>88</v>
      </c>
      <c r="BC1693" t="s">
        <v>88</v>
      </c>
      <c r="BD1693" t="s">
        <v>88</v>
      </c>
      <c r="BE1693" t="s">
        <v>88</v>
      </c>
    </row>
    <row r="1694" spans="1:57">
      <c r="A1694" t="s">
        <v>3596</v>
      </c>
      <c r="B1694" t="s">
        <v>80</v>
      </c>
      <c r="C1694" t="s">
        <v>3597</v>
      </c>
      <c r="D1694" t="s">
        <v>82</v>
      </c>
      <c r="E1694" s="2" t="str">
        <f>HYPERLINK("capsilon://?command=openfolder&amp;siteaddress=FAM.docvelocity-na8.net&amp;folderid=FX63761464-F011-CC45-456A-FD4FB7F15B67","FX21113352")</f>
        <v>FX21113352</v>
      </c>
      <c r="F1694" t="s">
        <v>19</v>
      </c>
      <c r="G1694" t="s">
        <v>19</v>
      </c>
      <c r="H1694" t="s">
        <v>83</v>
      </c>
      <c r="I1694" t="s">
        <v>3598</v>
      </c>
      <c r="J1694">
        <v>348</v>
      </c>
      <c r="K1694" t="s">
        <v>85</v>
      </c>
      <c r="L1694" t="s">
        <v>86</v>
      </c>
      <c r="M1694" t="s">
        <v>87</v>
      </c>
      <c r="N1694">
        <v>1</v>
      </c>
      <c r="O1694" s="1">
        <v>44516.854895833334</v>
      </c>
      <c r="P1694" s="1">
        <v>44517.323599537034</v>
      </c>
      <c r="Q1694">
        <v>39619</v>
      </c>
      <c r="R1694">
        <v>877</v>
      </c>
      <c r="S1694" t="b">
        <v>0</v>
      </c>
      <c r="T1694" t="s">
        <v>88</v>
      </c>
      <c r="U1694" t="b">
        <v>0</v>
      </c>
      <c r="V1694" t="s">
        <v>190</v>
      </c>
      <c r="W1694" s="1">
        <v>44517.323599537034</v>
      </c>
      <c r="X1694">
        <v>793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348</v>
      </c>
      <c r="AE1694">
        <v>324</v>
      </c>
      <c r="AF1694">
        <v>0</v>
      </c>
      <c r="AG1694">
        <v>14</v>
      </c>
      <c r="AH1694" t="s">
        <v>88</v>
      </c>
      <c r="AI1694" t="s">
        <v>88</v>
      </c>
      <c r="AJ1694" t="s">
        <v>88</v>
      </c>
      <c r="AK1694" t="s">
        <v>88</v>
      </c>
      <c r="AL1694" t="s">
        <v>88</v>
      </c>
      <c r="AM1694" t="s">
        <v>88</v>
      </c>
      <c r="AN1694" t="s">
        <v>88</v>
      </c>
      <c r="AO1694" t="s">
        <v>88</v>
      </c>
      <c r="AP1694" t="s">
        <v>88</v>
      </c>
      <c r="AQ1694" t="s">
        <v>88</v>
      </c>
      <c r="AR1694" t="s">
        <v>88</v>
      </c>
      <c r="AS1694" t="s">
        <v>88</v>
      </c>
      <c r="AT1694" t="s">
        <v>88</v>
      </c>
      <c r="AU1694" t="s">
        <v>88</v>
      </c>
      <c r="AV1694" t="s">
        <v>88</v>
      </c>
      <c r="AW1694" t="s">
        <v>88</v>
      </c>
      <c r="AX1694" t="s">
        <v>88</v>
      </c>
      <c r="AY1694" t="s">
        <v>88</v>
      </c>
      <c r="AZ1694" t="s">
        <v>88</v>
      </c>
      <c r="BA1694" t="s">
        <v>88</v>
      </c>
      <c r="BB1694" t="s">
        <v>88</v>
      </c>
      <c r="BC1694" t="s">
        <v>88</v>
      </c>
      <c r="BD1694" t="s">
        <v>88</v>
      </c>
      <c r="BE1694" t="s">
        <v>88</v>
      </c>
    </row>
    <row r="1695" spans="1:57">
      <c r="A1695" t="s">
        <v>3599</v>
      </c>
      <c r="B1695" t="s">
        <v>80</v>
      </c>
      <c r="C1695" t="s">
        <v>3600</v>
      </c>
      <c r="D1695" t="s">
        <v>82</v>
      </c>
      <c r="E1695" s="2" t="str">
        <f>HYPERLINK("capsilon://?command=openfolder&amp;siteaddress=FAM.docvelocity-na8.net&amp;folderid=FXB7821250-526F-229E-10F9-D6FB04521E69","FX21116552")</f>
        <v>FX21116552</v>
      </c>
      <c r="F1695" t="s">
        <v>19</v>
      </c>
      <c r="G1695" t="s">
        <v>19</v>
      </c>
      <c r="H1695" t="s">
        <v>83</v>
      </c>
      <c r="I1695" t="s">
        <v>3601</v>
      </c>
      <c r="J1695">
        <v>96</v>
      </c>
      <c r="K1695" t="s">
        <v>85</v>
      </c>
      <c r="L1695" t="s">
        <v>86</v>
      </c>
      <c r="M1695" t="s">
        <v>87</v>
      </c>
      <c r="N1695">
        <v>1</v>
      </c>
      <c r="O1695" s="1">
        <v>44516.854953703703</v>
      </c>
      <c r="P1695" s="1">
        <v>44517.326817129629</v>
      </c>
      <c r="Q1695">
        <v>40347</v>
      </c>
      <c r="R1695">
        <v>422</v>
      </c>
      <c r="S1695" t="b">
        <v>0</v>
      </c>
      <c r="T1695" t="s">
        <v>88</v>
      </c>
      <c r="U1695" t="b">
        <v>0</v>
      </c>
      <c r="V1695" t="s">
        <v>190</v>
      </c>
      <c r="W1695" s="1">
        <v>44517.326817129629</v>
      </c>
      <c r="X1695">
        <v>278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96</v>
      </c>
      <c r="AE1695">
        <v>84</v>
      </c>
      <c r="AF1695">
        <v>0</v>
      </c>
      <c r="AG1695">
        <v>6</v>
      </c>
      <c r="AH1695" t="s">
        <v>88</v>
      </c>
      <c r="AI1695" t="s">
        <v>88</v>
      </c>
      <c r="AJ1695" t="s">
        <v>88</v>
      </c>
      <c r="AK1695" t="s">
        <v>88</v>
      </c>
      <c r="AL1695" t="s">
        <v>88</v>
      </c>
      <c r="AM1695" t="s">
        <v>88</v>
      </c>
      <c r="AN1695" t="s">
        <v>88</v>
      </c>
      <c r="AO1695" t="s">
        <v>88</v>
      </c>
      <c r="AP1695" t="s">
        <v>88</v>
      </c>
      <c r="AQ1695" t="s">
        <v>88</v>
      </c>
      <c r="AR1695" t="s">
        <v>88</v>
      </c>
      <c r="AS1695" t="s">
        <v>88</v>
      </c>
      <c r="AT1695" t="s">
        <v>88</v>
      </c>
      <c r="AU1695" t="s">
        <v>88</v>
      </c>
      <c r="AV1695" t="s">
        <v>88</v>
      </c>
      <c r="AW1695" t="s">
        <v>88</v>
      </c>
      <c r="AX1695" t="s">
        <v>88</v>
      </c>
      <c r="AY1695" t="s">
        <v>88</v>
      </c>
      <c r="AZ1695" t="s">
        <v>88</v>
      </c>
      <c r="BA1695" t="s">
        <v>88</v>
      </c>
      <c r="BB1695" t="s">
        <v>88</v>
      </c>
      <c r="BC1695" t="s">
        <v>88</v>
      </c>
      <c r="BD1695" t="s">
        <v>88</v>
      </c>
      <c r="BE1695" t="s">
        <v>88</v>
      </c>
    </row>
    <row r="1696" spans="1:57">
      <c r="A1696" t="s">
        <v>3602</v>
      </c>
      <c r="B1696" t="s">
        <v>80</v>
      </c>
      <c r="C1696" t="s">
        <v>3603</v>
      </c>
      <c r="D1696" t="s">
        <v>82</v>
      </c>
      <c r="E1696" s="2" t="str">
        <f>HYPERLINK("capsilon://?command=openfolder&amp;siteaddress=FAM.docvelocity-na8.net&amp;folderid=FX958FCBA6-9172-C3A6-C9A4-16CF418B1C02","FX21118111")</f>
        <v>FX21118111</v>
      </c>
      <c r="F1696" t="s">
        <v>19</v>
      </c>
      <c r="G1696" t="s">
        <v>19</v>
      </c>
      <c r="H1696" t="s">
        <v>83</v>
      </c>
      <c r="I1696" t="s">
        <v>3604</v>
      </c>
      <c r="J1696">
        <v>269</v>
      </c>
      <c r="K1696" t="s">
        <v>85</v>
      </c>
      <c r="L1696" t="s">
        <v>86</v>
      </c>
      <c r="M1696" t="s">
        <v>87</v>
      </c>
      <c r="N1696">
        <v>1</v>
      </c>
      <c r="O1696" s="1">
        <v>44516.861886574072</v>
      </c>
      <c r="P1696" s="1">
        <v>44517.333148148151</v>
      </c>
      <c r="Q1696">
        <v>39870</v>
      </c>
      <c r="R1696">
        <v>847</v>
      </c>
      <c r="S1696" t="b">
        <v>0</v>
      </c>
      <c r="T1696" t="s">
        <v>88</v>
      </c>
      <c r="U1696" t="b">
        <v>0</v>
      </c>
      <c r="V1696" t="s">
        <v>190</v>
      </c>
      <c r="W1696" s="1">
        <v>44517.333148148151</v>
      </c>
      <c r="X1696">
        <v>546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269</v>
      </c>
      <c r="AE1696">
        <v>237</v>
      </c>
      <c r="AF1696">
        <v>0</v>
      </c>
      <c r="AG1696">
        <v>14</v>
      </c>
      <c r="AH1696" t="s">
        <v>88</v>
      </c>
      <c r="AI1696" t="s">
        <v>88</v>
      </c>
      <c r="AJ1696" t="s">
        <v>88</v>
      </c>
      <c r="AK1696" t="s">
        <v>88</v>
      </c>
      <c r="AL1696" t="s">
        <v>88</v>
      </c>
      <c r="AM1696" t="s">
        <v>88</v>
      </c>
      <c r="AN1696" t="s">
        <v>88</v>
      </c>
      <c r="AO1696" t="s">
        <v>88</v>
      </c>
      <c r="AP1696" t="s">
        <v>88</v>
      </c>
      <c r="AQ1696" t="s">
        <v>88</v>
      </c>
      <c r="AR1696" t="s">
        <v>88</v>
      </c>
      <c r="AS1696" t="s">
        <v>88</v>
      </c>
      <c r="AT1696" t="s">
        <v>88</v>
      </c>
      <c r="AU1696" t="s">
        <v>88</v>
      </c>
      <c r="AV1696" t="s">
        <v>88</v>
      </c>
      <c r="AW1696" t="s">
        <v>88</v>
      </c>
      <c r="AX1696" t="s">
        <v>88</v>
      </c>
      <c r="AY1696" t="s">
        <v>88</v>
      </c>
      <c r="AZ1696" t="s">
        <v>88</v>
      </c>
      <c r="BA1696" t="s">
        <v>88</v>
      </c>
      <c r="BB1696" t="s">
        <v>88</v>
      </c>
      <c r="BC1696" t="s">
        <v>88</v>
      </c>
      <c r="BD1696" t="s">
        <v>88</v>
      </c>
      <c r="BE1696" t="s">
        <v>88</v>
      </c>
    </row>
    <row r="1697" spans="1:57">
      <c r="A1697" t="s">
        <v>3605</v>
      </c>
      <c r="B1697" t="s">
        <v>80</v>
      </c>
      <c r="C1697" t="s">
        <v>2642</v>
      </c>
      <c r="D1697" t="s">
        <v>82</v>
      </c>
      <c r="E1697" s="2" t="str">
        <f>HYPERLINK("capsilon://?command=openfolder&amp;siteaddress=FAM.docvelocity-na8.net&amp;folderid=FX00EF8789-DDAA-DD7F-BA1B-1729ADE33A5B","FX21113322")</f>
        <v>FX21113322</v>
      </c>
      <c r="F1697" t="s">
        <v>19</v>
      </c>
      <c r="G1697" t="s">
        <v>19</v>
      </c>
      <c r="H1697" t="s">
        <v>83</v>
      </c>
      <c r="I1697" t="s">
        <v>3606</v>
      </c>
      <c r="J1697">
        <v>320</v>
      </c>
      <c r="K1697" t="s">
        <v>85</v>
      </c>
      <c r="L1697" t="s">
        <v>86</v>
      </c>
      <c r="M1697" t="s">
        <v>87</v>
      </c>
      <c r="N1697">
        <v>1</v>
      </c>
      <c r="O1697" s="1">
        <v>44516.866527777776</v>
      </c>
      <c r="P1697" s="1">
        <v>44517.339479166665</v>
      </c>
      <c r="Q1697">
        <v>40024</v>
      </c>
      <c r="R1697">
        <v>839</v>
      </c>
      <c r="S1697" t="b">
        <v>0</v>
      </c>
      <c r="T1697" t="s">
        <v>88</v>
      </c>
      <c r="U1697" t="b">
        <v>0</v>
      </c>
      <c r="V1697" t="s">
        <v>190</v>
      </c>
      <c r="W1697" s="1">
        <v>44517.339479166665</v>
      </c>
      <c r="X1697">
        <v>546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320</v>
      </c>
      <c r="AE1697">
        <v>296</v>
      </c>
      <c r="AF1697">
        <v>0</v>
      </c>
      <c r="AG1697">
        <v>8</v>
      </c>
      <c r="AH1697" t="s">
        <v>88</v>
      </c>
      <c r="AI1697" t="s">
        <v>88</v>
      </c>
      <c r="AJ1697" t="s">
        <v>88</v>
      </c>
      <c r="AK1697" t="s">
        <v>88</v>
      </c>
      <c r="AL1697" t="s">
        <v>88</v>
      </c>
      <c r="AM1697" t="s">
        <v>88</v>
      </c>
      <c r="AN1697" t="s">
        <v>88</v>
      </c>
      <c r="AO1697" t="s">
        <v>88</v>
      </c>
      <c r="AP1697" t="s">
        <v>88</v>
      </c>
      <c r="AQ1697" t="s">
        <v>88</v>
      </c>
      <c r="AR1697" t="s">
        <v>88</v>
      </c>
      <c r="AS1697" t="s">
        <v>88</v>
      </c>
      <c r="AT1697" t="s">
        <v>88</v>
      </c>
      <c r="AU1697" t="s">
        <v>88</v>
      </c>
      <c r="AV1697" t="s">
        <v>88</v>
      </c>
      <c r="AW1697" t="s">
        <v>88</v>
      </c>
      <c r="AX1697" t="s">
        <v>88</v>
      </c>
      <c r="AY1697" t="s">
        <v>88</v>
      </c>
      <c r="AZ1697" t="s">
        <v>88</v>
      </c>
      <c r="BA1697" t="s">
        <v>88</v>
      </c>
      <c r="BB1697" t="s">
        <v>88</v>
      </c>
      <c r="BC1697" t="s">
        <v>88</v>
      </c>
      <c r="BD1697" t="s">
        <v>88</v>
      </c>
      <c r="BE1697" t="s">
        <v>88</v>
      </c>
    </row>
    <row r="1698" spans="1:57">
      <c r="A1698" t="s">
        <v>3607</v>
      </c>
      <c r="B1698" t="s">
        <v>80</v>
      </c>
      <c r="C1698" t="s">
        <v>3608</v>
      </c>
      <c r="D1698" t="s">
        <v>82</v>
      </c>
      <c r="E1698" s="2" t="str">
        <f>HYPERLINK("capsilon://?command=openfolder&amp;siteaddress=FAM.docvelocity-na8.net&amp;folderid=FX51523447-57CB-21AC-F856-1EB5A8E5DF6B","FX21117919")</f>
        <v>FX21117919</v>
      </c>
      <c r="F1698" t="s">
        <v>19</v>
      </c>
      <c r="G1698" t="s">
        <v>19</v>
      </c>
      <c r="H1698" t="s">
        <v>83</v>
      </c>
      <c r="I1698" t="s">
        <v>3609</v>
      </c>
      <c r="J1698">
        <v>245</v>
      </c>
      <c r="K1698" t="s">
        <v>85</v>
      </c>
      <c r="L1698" t="s">
        <v>86</v>
      </c>
      <c r="M1698" t="s">
        <v>87</v>
      </c>
      <c r="N1698">
        <v>1</v>
      </c>
      <c r="O1698" s="1">
        <v>44516.873043981483</v>
      </c>
      <c r="P1698" s="1">
        <v>44517.343599537038</v>
      </c>
      <c r="Q1698">
        <v>40195</v>
      </c>
      <c r="R1698">
        <v>461</v>
      </c>
      <c r="S1698" t="b">
        <v>0</v>
      </c>
      <c r="T1698" t="s">
        <v>88</v>
      </c>
      <c r="U1698" t="b">
        <v>0</v>
      </c>
      <c r="V1698" t="s">
        <v>190</v>
      </c>
      <c r="W1698" s="1">
        <v>44517.343599537038</v>
      </c>
      <c r="X1698">
        <v>355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245</v>
      </c>
      <c r="AE1698">
        <v>221</v>
      </c>
      <c r="AF1698">
        <v>0</v>
      </c>
      <c r="AG1698">
        <v>9</v>
      </c>
      <c r="AH1698" t="s">
        <v>88</v>
      </c>
      <c r="AI1698" t="s">
        <v>88</v>
      </c>
      <c r="AJ1698" t="s">
        <v>88</v>
      </c>
      <c r="AK1698" t="s">
        <v>88</v>
      </c>
      <c r="AL1698" t="s">
        <v>88</v>
      </c>
      <c r="AM1698" t="s">
        <v>88</v>
      </c>
      <c r="AN1698" t="s">
        <v>88</v>
      </c>
      <c r="AO1698" t="s">
        <v>88</v>
      </c>
      <c r="AP1698" t="s">
        <v>88</v>
      </c>
      <c r="AQ1698" t="s">
        <v>88</v>
      </c>
      <c r="AR1698" t="s">
        <v>88</v>
      </c>
      <c r="AS1698" t="s">
        <v>88</v>
      </c>
      <c r="AT1698" t="s">
        <v>88</v>
      </c>
      <c r="AU1698" t="s">
        <v>88</v>
      </c>
      <c r="AV1698" t="s">
        <v>88</v>
      </c>
      <c r="AW1698" t="s">
        <v>88</v>
      </c>
      <c r="AX1698" t="s">
        <v>88</v>
      </c>
      <c r="AY1698" t="s">
        <v>88</v>
      </c>
      <c r="AZ1698" t="s">
        <v>88</v>
      </c>
      <c r="BA1698" t="s">
        <v>88</v>
      </c>
      <c r="BB1698" t="s">
        <v>88</v>
      </c>
      <c r="BC1698" t="s">
        <v>88</v>
      </c>
      <c r="BD1698" t="s">
        <v>88</v>
      </c>
      <c r="BE1698" t="s">
        <v>88</v>
      </c>
    </row>
    <row r="1699" spans="1:57">
      <c r="A1699" t="s">
        <v>3610</v>
      </c>
      <c r="B1699" t="s">
        <v>80</v>
      </c>
      <c r="C1699" t="s">
        <v>3611</v>
      </c>
      <c r="D1699" t="s">
        <v>82</v>
      </c>
      <c r="E1699" s="2" t="str">
        <f>HYPERLINK("capsilon://?command=openfolder&amp;siteaddress=FAM.docvelocity-na8.net&amp;folderid=FX0A2CD9C4-D79D-7621-2B5E-4D29A0AF6FA1","FX21115639")</f>
        <v>FX21115639</v>
      </c>
      <c r="F1699" t="s">
        <v>19</v>
      </c>
      <c r="G1699" t="s">
        <v>19</v>
      </c>
      <c r="H1699" t="s">
        <v>83</v>
      </c>
      <c r="I1699" t="s">
        <v>3612</v>
      </c>
      <c r="J1699">
        <v>28</v>
      </c>
      <c r="K1699" t="s">
        <v>85</v>
      </c>
      <c r="L1699" t="s">
        <v>86</v>
      </c>
      <c r="M1699" t="s">
        <v>87</v>
      </c>
      <c r="N1699">
        <v>2</v>
      </c>
      <c r="O1699" s="1">
        <v>44516.935150462959</v>
      </c>
      <c r="P1699" s="1">
        <v>44517.492569444446</v>
      </c>
      <c r="Q1699">
        <v>47921</v>
      </c>
      <c r="R1699">
        <v>240</v>
      </c>
      <c r="S1699" t="b">
        <v>0</v>
      </c>
      <c r="T1699" t="s">
        <v>88</v>
      </c>
      <c r="U1699" t="b">
        <v>0</v>
      </c>
      <c r="V1699" t="s">
        <v>388</v>
      </c>
      <c r="W1699" s="1">
        <v>44517.285578703704</v>
      </c>
      <c r="X1699">
        <v>115</v>
      </c>
      <c r="Y1699">
        <v>21</v>
      </c>
      <c r="Z1699">
        <v>0</v>
      </c>
      <c r="AA1699">
        <v>21</v>
      </c>
      <c r="AB1699">
        <v>0</v>
      </c>
      <c r="AC1699">
        <v>0</v>
      </c>
      <c r="AD1699">
        <v>7</v>
      </c>
      <c r="AE1699">
        <v>0</v>
      </c>
      <c r="AF1699">
        <v>0</v>
      </c>
      <c r="AG1699">
        <v>0</v>
      </c>
      <c r="AH1699" t="s">
        <v>1043</v>
      </c>
      <c r="AI1699" s="1">
        <v>44517.492569444446</v>
      </c>
      <c r="AJ1699">
        <v>125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7</v>
      </c>
      <c r="AQ1699">
        <v>0</v>
      </c>
      <c r="AR1699">
        <v>0</v>
      </c>
      <c r="AS1699">
        <v>0</v>
      </c>
      <c r="AT1699" t="s">
        <v>88</v>
      </c>
      <c r="AU1699" t="s">
        <v>88</v>
      </c>
      <c r="AV1699" t="s">
        <v>88</v>
      </c>
      <c r="AW1699" t="s">
        <v>88</v>
      </c>
      <c r="AX1699" t="s">
        <v>88</v>
      </c>
      <c r="AY1699" t="s">
        <v>88</v>
      </c>
      <c r="AZ1699" t="s">
        <v>88</v>
      </c>
      <c r="BA1699" t="s">
        <v>88</v>
      </c>
      <c r="BB1699" t="s">
        <v>88</v>
      </c>
      <c r="BC1699" t="s">
        <v>88</v>
      </c>
      <c r="BD1699" t="s">
        <v>88</v>
      </c>
      <c r="BE1699" t="s">
        <v>88</v>
      </c>
    </row>
    <row r="1700" spans="1:57">
      <c r="A1700" t="s">
        <v>3613</v>
      </c>
      <c r="B1700" t="s">
        <v>80</v>
      </c>
      <c r="C1700" t="s">
        <v>3611</v>
      </c>
      <c r="D1700" t="s">
        <v>82</v>
      </c>
      <c r="E1700" s="2" t="str">
        <f>HYPERLINK("capsilon://?command=openfolder&amp;siteaddress=FAM.docvelocity-na8.net&amp;folderid=FX0A2CD9C4-D79D-7621-2B5E-4D29A0AF6FA1","FX21115639")</f>
        <v>FX21115639</v>
      </c>
      <c r="F1700" t="s">
        <v>19</v>
      </c>
      <c r="G1700" t="s">
        <v>19</v>
      </c>
      <c r="H1700" t="s">
        <v>83</v>
      </c>
      <c r="I1700" t="s">
        <v>3614</v>
      </c>
      <c r="J1700">
        <v>28</v>
      </c>
      <c r="K1700" t="s">
        <v>85</v>
      </c>
      <c r="L1700" t="s">
        <v>86</v>
      </c>
      <c r="M1700" t="s">
        <v>87</v>
      </c>
      <c r="N1700">
        <v>1</v>
      </c>
      <c r="O1700" s="1">
        <v>44516.936018518521</v>
      </c>
      <c r="P1700" s="1">
        <v>44517.345729166664</v>
      </c>
      <c r="Q1700">
        <v>35075</v>
      </c>
      <c r="R1700">
        <v>324</v>
      </c>
      <c r="S1700" t="b">
        <v>0</v>
      </c>
      <c r="T1700" t="s">
        <v>88</v>
      </c>
      <c r="U1700" t="b">
        <v>0</v>
      </c>
      <c r="V1700" t="s">
        <v>190</v>
      </c>
      <c r="W1700" s="1">
        <v>44517.345729166664</v>
      </c>
      <c r="X1700">
        <v>183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28</v>
      </c>
      <c r="AE1700">
        <v>21</v>
      </c>
      <c r="AF1700">
        <v>0</v>
      </c>
      <c r="AG1700">
        <v>3</v>
      </c>
      <c r="AH1700" t="s">
        <v>88</v>
      </c>
      <c r="AI1700" t="s">
        <v>88</v>
      </c>
      <c r="AJ1700" t="s">
        <v>88</v>
      </c>
      <c r="AK1700" t="s">
        <v>88</v>
      </c>
      <c r="AL1700" t="s">
        <v>88</v>
      </c>
      <c r="AM1700" t="s">
        <v>88</v>
      </c>
      <c r="AN1700" t="s">
        <v>88</v>
      </c>
      <c r="AO1700" t="s">
        <v>88</v>
      </c>
      <c r="AP1700" t="s">
        <v>88</v>
      </c>
      <c r="AQ1700" t="s">
        <v>88</v>
      </c>
      <c r="AR1700" t="s">
        <v>88</v>
      </c>
      <c r="AS1700" t="s">
        <v>88</v>
      </c>
      <c r="AT1700" t="s">
        <v>88</v>
      </c>
      <c r="AU1700" t="s">
        <v>88</v>
      </c>
      <c r="AV1700" t="s">
        <v>88</v>
      </c>
      <c r="AW1700" t="s">
        <v>88</v>
      </c>
      <c r="AX1700" t="s">
        <v>88</v>
      </c>
      <c r="AY1700" t="s">
        <v>88</v>
      </c>
      <c r="AZ1700" t="s">
        <v>88</v>
      </c>
      <c r="BA1700" t="s">
        <v>88</v>
      </c>
      <c r="BB1700" t="s">
        <v>88</v>
      </c>
      <c r="BC1700" t="s">
        <v>88</v>
      </c>
      <c r="BD1700" t="s">
        <v>88</v>
      </c>
      <c r="BE1700" t="s">
        <v>88</v>
      </c>
    </row>
    <row r="1701" spans="1:57">
      <c r="A1701" t="s">
        <v>3615</v>
      </c>
      <c r="B1701" t="s">
        <v>80</v>
      </c>
      <c r="C1701" t="s">
        <v>3132</v>
      </c>
      <c r="D1701" t="s">
        <v>82</v>
      </c>
      <c r="E1701" s="2" t="str">
        <f>HYPERLINK("capsilon://?command=openfolder&amp;siteaddress=FAM.docvelocity-na8.net&amp;folderid=FX6B137F4B-7657-6D3A-9D86-14623AEBAB95","FX21116704")</f>
        <v>FX21116704</v>
      </c>
      <c r="F1701" t="s">
        <v>19</v>
      </c>
      <c r="G1701" t="s">
        <v>19</v>
      </c>
      <c r="H1701" t="s">
        <v>83</v>
      </c>
      <c r="I1701" t="s">
        <v>3616</v>
      </c>
      <c r="J1701">
        <v>28</v>
      </c>
      <c r="K1701" t="s">
        <v>85</v>
      </c>
      <c r="L1701" t="s">
        <v>86</v>
      </c>
      <c r="M1701" t="s">
        <v>87</v>
      </c>
      <c r="N1701">
        <v>2</v>
      </c>
      <c r="O1701" s="1">
        <v>44516.955972222226</v>
      </c>
      <c r="P1701" s="1">
        <v>44517.496041666665</v>
      </c>
      <c r="Q1701">
        <v>45633</v>
      </c>
      <c r="R1701">
        <v>1029</v>
      </c>
      <c r="S1701" t="b">
        <v>0</v>
      </c>
      <c r="T1701" t="s">
        <v>88</v>
      </c>
      <c r="U1701" t="b">
        <v>0</v>
      </c>
      <c r="V1701" t="s">
        <v>110</v>
      </c>
      <c r="W1701" s="1">
        <v>44517.292986111112</v>
      </c>
      <c r="X1701">
        <v>667</v>
      </c>
      <c r="Y1701">
        <v>21</v>
      </c>
      <c r="Z1701">
        <v>0</v>
      </c>
      <c r="AA1701">
        <v>21</v>
      </c>
      <c r="AB1701">
        <v>0</v>
      </c>
      <c r="AC1701">
        <v>2</v>
      </c>
      <c r="AD1701">
        <v>7</v>
      </c>
      <c r="AE1701">
        <v>0</v>
      </c>
      <c r="AF1701">
        <v>0</v>
      </c>
      <c r="AG1701">
        <v>0</v>
      </c>
      <c r="AH1701" t="s">
        <v>99</v>
      </c>
      <c r="AI1701" s="1">
        <v>44517.496041666665</v>
      </c>
      <c r="AJ1701">
        <v>362</v>
      </c>
      <c r="AK1701">
        <v>4</v>
      </c>
      <c r="AL1701">
        <v>0</v>
      </c>
      <c r="AM1701">
        <v>4</v>
      </c>
      <c r="AN1701">
        <v>0</v>
      </c>
      <c r="AO1701">
        <v>4</v>
      </c>
      <c r="AP1701">
        <v>3</v>
      </c>
      <c r="AQ1701">
        <v>0</v>
      </c>
      <c r="AR1701">
        <v>0</v>
      </c>
      <c r="AS1701">
        <v>0</v>
      </c>
      <c r="AT1701" t="s">
        <v>88</v>
      </c>
      <c r="AU1701" t="s">
        <v>88</v>
      </c>
      <c r="AV1701" t="s">
        <v>88</v>
      </c>
      <c r="AW1701" t="s">
        <v>88</v>
      </c>
      <c r="AX1701" t="s">
        <v>88</v>
      </c>
      <c r="AY1701" t="s">
        <v>88</v>
      </c>
      <c r="AZ1701" t="s">
        <v>88</v>
      </c>
      <c r="BA1701" t="s">
        <v>88</v>
      </c>
      <c r="BB1701" t="s">
        <v>88</v>
      </c>
      <c r="BC1701" t="s">
        <v>88</v>
      </c>
      <c r="BD1701" t="s">
        <v>88</v>
      </c>
      <c r="BE1701" t="s">
        <v>88</v>
      </c>
    </row>
    <row r="1702" spans="1:57">
      <c r="A1702" t="s">
        <v>3617</v>
      </c>
      <c r="B1702" t="s">
        <v>80</v>
      </c>
      <c r="C1702" t="s">
        <v>3132</v>
      </c>
      <c r="D1702" t="s">
        <v>82</v>
      </c>
      <c r="E1702" s="2" t="str">
        <f>HYPERLINK("capsilon://?command=openfolder&amp;siteaddress=FAM.docvelocity-na8.net&amp;folderid=FX6B137F4B-7657-6D3A-9D86-14623AEBAB95","FX21116704")</f>
        <v>FX21116704</v>
      </c>
      <c r="F1702" t="s">
        <v>19</v>
      </c>
      <c r="G1702" t="s">
        <v>19</v>
      </c>
      <c r="H1702" t="s">
        <v>83</v>
      </c>
      <c r="I1702" t="s">
        <v>3618</v>
      </c>
      <c r="J1702">
        <v>28</v>
      </c>
      <c r="K1702" t="s">
        <v>85</v>
      </c>
      <c r="L1702" t="s">
        <v>86</v>
      </c>
      <c r="M1702" t="s">
        <v>87</v>
      </c>
      <c r="N1702">
        <v>2</v>
      </c>
      <c r="O1702" s="1">
        <v>44516.956006944441</v>
      </c>
      <c r="P1702" s="1">
        <v>44517.494502314818</v>
      </c>
      <c r="Q1702">
        <v>46260</v>
      </c>
      <c r="R1702">
        <v>266</v>
      </c>
      <c r="S1702" t="b">
        <v>0</v>
      </c>
      <c r="T1702" t="s">
        <v>88</v>
      </c>
      <c r="U1702" t="b">
        <v>0</v>
      </c>
      <c r="V1702" t="s">
        <v>110</v>
      </c>
      <c r="W1702" s="1">
        <v>44517.29415509259</v>
      </c>
      <c r="X1702">
        <v>100</v>
      </c>
      <c r="Y1702">
        <v>21</v>
      </c>
      <c r="Z1702">
        <v>0</v>
      </c>
      <c r="AA1702">
        <v>21</v>
      </c>
      <c r="AB1702">
        <v>0</v>
      </c>
      <c r="AC1702">
        <v>3</v>
      </c>
      <c r="AD1702">
        <v>7</v>
      </c>
      <c r="AE1702">
        <v>0</v>
      </c>
      <c r="AF1702">
        <v>0</v>
      </c>
      <c r="AG1702">
        <v>0</v>
      </c>
      <c r="AH1702" t="s">
        <v>1043</v>
      </c>
      <c r="AI1702" s="1">
        <v>44517.494502314818</v>
      </c>
      <c r="AJ1702">
        <v>166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7</v>
      </c>
      <c r="AQ1702">
        <v>0</v>
      </c>
      <c r="AR1702">
        <v>0</v>
      </c>
      <c r="AS1702">
        <v>0</v>
      </c>
      <c r="AT1702" t="s">
        <v>88</v>
      </c>
      <c r="AU1702" t="s">
        <v>88</v>
      </c>
      <c r="AV1702" t="s">
        <v>88</v>
      </c>
      <c r="AW1702" t="s">
        <v>88</v>
      </c>
      <c r="AX1702" t="s">
        <v>88</v>
      </c>
      <c r="AY1702" t="s">
        <v>88</v>
      </c>
      <c r="AZ1702" t="s">
        <v>88</v>
      </c>
      <c r="BA1702" t="s">
        <v>88</v>
      </c>
      <c r="BB1702" t="s">
        <v>88</v>
      </c>
      <c r="BC1702" t="s">
        <v>88</v>
      </c>
      <c r="BD1702" t="s">
        <v>88</v>
      </c>
      <c r="BE1702" t="s">
        <v>88</v>
      </c>
    </row>
    <row r="1703" spans="1:57">
      <c r="A1703" t="s">
        <v>3619</v>
      </c>
      <c r="B1703" t="s">
        <v>80</v>
      </c>
      <c r="C1703" t="s">
        <v>3132</v>
      </c>
      <c r="D1703" t="s">
        <v>82</v>
      </c>
      <c r="E1703" s="2" t="str">
        <f>HYPERLINK("capsilon://?command=openfolder&amp;siteaddress=FAM.docvelocity-na8.net&amp;folderid=FX6B137F4B-7657-6D3A-9D86-14623AEBAB95","FX21116704")</f>
        <v>FX21116704</v>
      </c>
      <c r="F1703" t="s">
        <v>19</v>
      </c>
      <c r="G1703" t="s">
        <v>19</v>
      </c>
      <c r="H1703" t="s">
        <v>83</v>
      </c>
      <c r="I1703" t="s">
        <v>3620</v>
      </c>
      <c r="J1703">
        <v>62</v>
      </c>
      <c r="K1703" t="s">
        <v>85</v>
      </c>
      <c r="L1703" t="s">
        <v>86</v>
      </c>
      <c r="M1703" t="s">
        <v>87</v>
      </c>
      <c r="N1703">
        <v>2</v>
      </c>
      <c r="O1703" s="1">
        <v>44516.956412037034</v>
      </c>
      <c r="P1703" s="1">
        <v>44517.495729166665</v>
      </c>
      <c r="Q1703">
        <v>44860</v>
      </c>
      <c r="R1703">
        <v>1737</v>
      </c>
      <c r="S1703" t="b">
        <v>0</v>
      </c>
      <c r="T1703" t="s">
        <v>88</v>
      </c>
      <c r="U1703" t="b">
        <v>0</v>
      </c>
      <c r="V1703" t="s">
        <v>110</v>
      </c>
      <c r="W1703" s="1">
        <v>44517.311284722222</v>
      </c>
      <c r="X1703">
        <v>1479</v>
      </c>
      <c r="Y1703">
        <v>52</v>
      </c>
      <c r="Z1703">
        <v>0</v>
      </c>
      <c r="AA1703">
        <v>52</v>
      </c>
      <c r="AB1703">
        <v>0</v>
      </c>
      <c r="AC1703">
        <v>18</v>
      </c>
      <c r="AD1703">
        <v>10</v>
      </c>
      <c r="AE1703">
        <v>0</v>
      </c>
      <c r="AF1703">
        <v>0</v>
      </c>
      <c r="AG1703">
        <v>0</v>
      </c>
      <c r="AH1703" t="s">
        <v>118</v>
      </c>
      <c r="AI1703" s="1">
        <v>44517.495729166665</v>
      </c>
      <c r="AJ1703">
        <v>252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10</v>
      </c>
      <c r="AQ1703">
        <v>0</v>
      </c>
      <c r="AR1703">
        <v>0</v>
      </c>
      <c r="AS1703">
        <v>0</v>
      </c>
      <c r="AT1703" t="s">
        <v>88</v>
      </c>
      <c r="AU1703" t="s">
        <v>88</v>
      </c>
      <c r="AV1703" t="s">
        <v>88</v>
      </c>
      <c r="AW1703" t="s">
        <v>88</v>
      </c>
      <c r="AX1703" t="s">
        <v>88</v>
      </c>
      <c r="AY1703" t="s">
        <v>88</v>
      </c>
      <c r="AZ1703" t="s">
        <v>88</v>
      </c>
      <c r="BA1703" t="s">
        <v>88</v>
      </c>
      <c r="BB1703" t="s">
        <v>88</v>
      </c>
      <c r="BC1703" t="s">
        <v>88</v>
      </c>
      <c r="BD1703" t="s">
        <v>88</v>
      </c>
      <c r="BE1703" t="s">
        <v>88</v>
      </c>
    </row>
    <row r="1704" spans="1:57">
      <c r="A1704" t="s">
        <v>3621</v>
      </c>
      <c r="B1704" t="s">
        <v>80</v>
      </c>
      <c r="C1704" t="s">
        <v>3132</v>
      </c>
      <c r="D1704" t="s">
        <v>82</v>
      </c>
      <c r="E1704" s="2" t="str">
        <f>HYPERLINK("capsilon://?command=openfolder&amp;siteaddress=FAM.docvelocity-na8.net&amp;folderid=FX6B137F4B-7657-6D3A-9D86-14623AEBAB95","FX21116704")</f>
        <v>FX21116704</v>
      </c>
      <c r="F1704" t="s">
        <v>19</v>
      </c>
      <c r="G1704" t="s">
        <v>19</v>
      </c>
      <c r="H1704" t="s">
        <v>83</v>
      </c>
      <c r="I1704" t="s">
        <v>3622</v>
      </c>
      <c r="J1704">
        <v>171</v>
      </c>
      <c r="K1704" t="s">
        <v>85</v>
      </c>
      <c r="L1704" t="s">
        <v>86</v>
      </c>
      <c r="M1704" t="s">
        <v>87</v>
      </c>
      <c r="N1704">
        <v>1</v>
      </c>
      <c r="O1704" s="1">
        <v>44516.956516203703</v>
      </c>
      <c r="P1704" s="1">
        <v>44517.355474537035</v>
      </c>
      <c r="Q1704">
        <v>33553</v>
      </c>
      <c r="R1704">
        <v>917</v>
      </c>
      <c r="S1704" t="b">
        <v>0</v>
      </c>
      <c r="T1704" t="s">
        <v>88</v>
      </c>
      <c r="U1704" t="b">
        <v>0</v>
      </c>
      <c r="V1704" t="s">
        <v>190</v>
      </c>
      <c r="W1704" s="1">
        <v>44517.355474537035</v>
      </c>
      <c r="X1704">
        <v>798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171</v>
      </c>
      <c r="AE1704">
        <v>166</v>
      </c>
      <c r="AF1704">
        <v>0</v>
      </c>
      <c r="AG1704">
        <v>4</v>
      </c>
      <c r="AH1704" t="s">
        <v>88</v>
      </c>
      <c r="AI1704" t="s">
        <v>88</v>
      </c>
      <c r="AJ1704" t="s">
        <v>88</v>
      </c>
      <c r="AK1704" t="s">
        <v>88</v>
      </c>
      <c r="AL1704" t="s">
        <v>88</v>
      </c>
      <c r="AM1704" t="s">
        <v>88</v>
      </c>
      <c r="AN1704" t="s">
        <v>88</v>
      </c>
      <c r="AO1704" t="s">
        <v>88</v>
      </c>
      <c r="AP1704" t="s">
        <v>88</v>
      </c>
      <c r="AQ1704" t="s">
        <v>88</v>
      </c>
      <c r="AR1704" t="s">
        <v>88</v>
      </c>
      <c r="AS1704" t="s">
        <v>88</v>
      </c>
      <c r="AT1704" t="s">
        <v>88</v>
      </c>
      <c r="AU1704" t="s">
        <v>88</v>
      </c>
      <c r="AV1704" t="s">
        <v>88</v>
      </c>
      <c r="AW1704" t="s">
        <v>88</v>
      </c>
      <c r="AX1704" t="s">
        <v>88</v>
      </c>
      <c r="AY1704" t="s">
        <v>88</v>
      </c>
      <c r="AZ1704" t="s">
        <v>88</v>
      </c>
      <c r="BA1704" t="s">
        <v>88</v>
      </c>
      <c r="BB1704" t="s">
        <v>88</v>
      </c>
      <c r="BC1704" t="s">
        <v>88</v>
      </c>
      <c r="BD1704" t="s">
        <v>88</v>
      </c>
      <c r="BE1704" t="s">
        <v>88</v>
      </c>
    </row>
    <row r="1705" spans="1:57">
      <c r="A1705" t="s">
        <v>3623</v>
      </c>
      <c r="B1705" t="s">
        <v>80</v>
      </c>
      <c r="C1705" t="s">
        <v>3132</v>
      </c>
      <c r="D1705" t="s">
        <v>82</v>
      </c>
      <c r="E1705" s="2" t="str">
        <f>HYPERLINK("capsilon://?command=openfolder&amp;siteaddress=FAM.docvelocity-na8.net&amp;folderid=FX6B137F4B-7657-6D3A-9D86-14623AEBAB95","FX21116704")</f>
        <v>FX21116704</v>
      </c>
      <c r="F1705" t="s">
        <v>19</v>
      </c>
      <c r="G1705" t="s">
        <v>19</v>
      </c>
      <c r="H1705" t="s">
        <v>83</v>
      </c>
      <c r="I1705" t="s">
        <v>3624</v>
      </c>
      <c r="J1705">
        <v>62</v>
      </c>
      <c r="K1705" t="s">
        <v>85</v>
      </c>
      <c r="L1705" t="s">
        <v>86</v>
      </c>
      <c r="M1705" t="s">
        <v>87</v>
      </c>
      <c r="N1705">
        <v>2</v>
      </c>
      <c r="O1705" s="1">
        <v>44516.956516203703</v>
      </c>
      <c r="P1705" s="1">
        <v>44517.497013888889</v>
      </c>
      <c r="Q1705">
        <v>46112</v>
      </c>
      <c r="R1705">
        <v>587</v>
      </c>
      <c r="S1705" t="b">
        <v>0</v>
      </c>
      <c r="T1705" t="s">
        <v>88</v>
      </c>
      <c r="U1705" t="b">
        <v>0</v>
      </c>
      <c r="V1705" t="s">
        <v>393</v>
      </c>
      <c r="W1705" s="1">
        <v>44517.29828703704</v>
      </c>
      <c r="X1705">
        <v>288</v>
      </c>
      <c r="Y1705">
        <v>52</v>
      </c>
      <c r="Z1705">
        <v>0</v>
      </c>
      <c r="AA1705">
        <v>52</v>
      </c>
      <c r="AB1705">
        <v>0</v>
      </c>
      <c r="AC1705">
        <v>18</v>
      </c>
      <c r="AD1705">
        <v>10</v>
      </c>
      <c r="AE1705">
        <v>0</v>
      </c>
      <c r="AF1705">
        <v>0</v>
      </c>
      <c r="AG1705">
        <v>0</v>
      </c>
      <c r="AH1705" t="s">
        <v>1043</v>
      </c>
      <c r="AI1705" s="1">
        <v>44517.497013888889</v>
      </c>
      <c r="AJ1705">
        <v>216</v>
      </c>
      <c r="AK1705">
        <v>2</v>
      </c>
      <c r="AL1705">
        <v>0</v>
      </c>
      <c r="AM1705">
        <v>2</v>
      </c>
      <c r="AN1705">
        <v>0</v>
      </c>
      <c r="AO1705">
        <v>1</v>
      </c>
      <c r="AP1705">
        <v>8</v>
      </c>
      <c r="AQ1705">
        <v>0</v>
      </c>
      <c r="AR1705">
        <v>0</v>
      </c>
      <c r="AS1705">
        <v>0</v>
      </c>
      <c r="AT1705" t="s">
        <v>88</v>
      </c>
      <c r="AU1705" t="s">
        <v>88</v>
      </c>
      <c r="AV1705" t="s">
        <v>88</v>
      </c>
      <c r="AW1705" t="s">
        <v>88</v>
      </c>
      <c r="AX1705" t="s">
        <v>88</v>
      </c>
      <c r="AY1705" t="s">
        <v>88</v>
      </c>
      <c r="AZ1705" t="s">
        <v>88</v>
      </c>
      <c r="BA1705" t="s">
        <v>88</v>
      </c>
      <c r="BB1705" t="s">
        <v>88</v>
      </c>
      <c r="BC1705" t="s">
        <v>88</v>
      </c>
      <c r="BD1705" t="s">
        <v>88</v>
      </c>
      <c r="BE1705" t="s">
        <v>88</v>
      </c>
    </row>
    <row r="1706" spans="1:57">
      <c r="A1706" t="s">
        <v>3625</v>
      </c>
      <c r="B1706" t="s">
        <v>80</v>
      </c>
      <c r="C1706" t="s">
        <v>3132</v>
      </c>
      <c r="D1706" t="s">
        <v>82</v>
      </c>
      <c r="E1706" s="2" t="str">
        <f>HYPERLINK("capsilon://?command=openfolder&amp;siteaddress=FAM.docvelocity-na8.net&amp;folderid=FX6B137F4B-7657-6D3A-9D86-14623AEBAB95","FX21116704")</f>
        <v>FX21116704</v>
      </c>
      <c r="F1706" t="s">
        <v>19</v>
      </c>
      <c r="G1706" t="s">
        <v>19</v>
      </c>
      <c r="H1706" t="s">
        <v>83</v>
      </c>
      <c r="I1706" t="s">
        <v>3626</v>
      </c>
      <c r="J1706">
        <v>62</v>
      </c>
      <c r="K1706" t="s">
        <v>85</v>
      </c>
      <c r="L1706" t="s">
        <v>86</v>
      </c>
      <c r="M1706" t="s">
        <v>87</v>
      </c>
      <c r="N1706">
        <v>2</v>
      </c>
      <c r="O1706" s="1">
        <v>44516.956597222219</v>
      </c>
      <c r="P1706" s="1">
        <v>44517.497650462959</v>
      </c>
      <c r="Q1706">
        <v>46316</v>
      </c>
      <c r="R1706">
        <v>431</v>
      </c>
      <c r="S1706" t="b">
        <v>0</v>
      </c>
      <c r="T1706" t="s">
        <v>88</v>
      </c>
      <c r="U1706" t="b">
        <v>0</v>
      </c>
      <c r="V1706" t="s">
        <v>393</v>
      </c>
      <c r="W1706" s="1">
        <v>44517.301018518519</v>
      </c>
      <c r="X1706">
        <v>235</v>
      </c>
      <c r="Y1706">
        <v>52</v>
      </c>
      <c r="Z1706">
        <v>0</v>
      </c>
      <c r="AA1706">
        <v>52</v>
      </c>
      <c r="AB1706">
        <v>0</v>
      </c>
      <c r="AC1706">
        <v>16</v>
      </c>
      <c r="AD1706">
        <v>10</v>
      </c>
      <c r="AE1706">
        <v>0</v>
      </c>
      <c r="AF1706">
        <v>0</v>
      </c>
      <c r="AG1706">
        <v>0</v>
      </c>
      <c r="AH1706" t="s">
        <v>118</v>
      </c>
      <c r="AI1706" s="1">
        <v>44517.497650462959</v>
      </c>
      <c r="AJ1706">
        <v>165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10</v>
      </c>
      <c r="AQ1706">
        <v>0</v>
      </c>
      <c r="AR1706">
        <v>0</v>
      </c>
      <c r="AS1706">
        <v>0</v>
      </c>
      <c r="AT1706" t="s">
        <v>88</v>
      </c>
      <c r="AU1706" t="s">
        <v>88</v>
      </c>
      <c r="AV1706" t="s">
        <v>88</v>
      </c>
      <c r="AW1706" t="s">
        <v>88</v>
      </c>
      <c r="AX1706" t="s">
        <v>88</v>
      </c>
      <c r="AY1706" t="s">
        <v>88</v>
      </c>
      <c r="AZ1706" t="s">
        <v>88</v>
      </c>
      <c r="BA1706" t="s">
        <v>88</v>
      </c>
      <c r="BB1706" t="s">
        <v>88</v>
      </c>
      <c r="BC1706" t="s">
        <v>88</v>
      </c>
      <c r="BD1706" t="s">
        <v>88</v>
      </c>
      <c r="BE1706" t="s">
        <v>88</v>
      </c>
    </row>
    <row r="1707" spans="1:57">
      <c r="A1707" t="s">
        <v>3627</v>
      </c>
      <c r="B1707" t="s">
        <v>80</v>
      </c>
      <c r="C1707" t="s">
        <v>3628</v>
      </c>
      <c r="D1707" t="s">
        <v>82</v>
      </c>
      <c r="E1707" s="2" t="str">
        <f>HYPERLINK("capsilon://?command=openfolder&amp;siteaddress=FAM.docvelocity-na8.net&amp;folderid=FX01E787D9-71D5-2F81-1828-B653695CF0EE","FX21117989")</f>
        <v>FX21117989</v>
      </c>
      <c r="F1707" t="s">
        <v>19</v>
      </c>
      <c r="G1707" t="s">
        <v>19</v>
      </c>
      <c r="H1707" t="s">
        <v>83</v>
      </c>
      <c r="I1707" t="s">
        <v>3629</v>
      </c>
      <c r="J1707">
        <v>184</v>
      </c>
      <c r="K1707" t="s">
        <v>85</v>
      </c>
      <c r="L1707" t="s">
        <v>86</v>
      </c>
      <c r="M1707" t="s">
        <v>87</v>
      </c>
      <c r="N1707">
        <v>1</v>
      </c>
      <c r="O1707" s="1">
        <v>44516.987858796296</v>
      </c>
      <c r="P1707" s="1">
        <v>44517.368506944447</v>
      </c>
      <c r="Q1707">
        <v>32027</v>
      </c>
      <c r="R1707">
        <v>861</v>
      </c>
      <c r="S1707" t="b">
        <v>0</v>
      </c>
      <c r="T1707" t="s">
        <v>88</v>
      </c>
      <c r="U1707" t="b">
        <v>0</v>
      </c>
      <c r="V1707" t="s">
        <v>190</v>
      </c>
      <c r="W1707" s="1">
        <v>44517.368506944447</v>
      </c>
      <c r="X1707">
        <v>617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184</v>
      </c>
      <c r="AE1707">
        <v>174</v>
      </c>
      <c r="AF1707">
        <v>0</v>
      </c>
      <c r="AG1707">
        <v>6</v>
      </c>
      <c r="AH1707" t="s">
        <v>88</v>
      </c>
      <c r="AI1707" t="s">
        <v>88</v>
      </c>
      <c r="AJ1707" t="s">
        <v>88</v>
      </c>
      <c r="AK1707" t="s">
        <v>88</v>
      </c>
      <c r="AL1707" t="s">
        <v>88</v>
      </c>
      <c r="AM1707" t="s">
        <v>88</v>
      </c>
      <c r="AN1707" t="s">
        <v>88</v>
      </c>
      <c r="AO1707" t="s">
        <v>88</v>
      </c>
      <c r="AP1707" t="s">
        <v>88</v>
      </c>
      <c r="AQ1707" t="s">
        <v>88</v>
      </c>
      <c r="AR1707" t="s">
        <v>88</v>
      </c>
      <c r="AS1707" t="s">
        <v>88</v>
      </c>
      <c r="AT1707" t="s">
        <v>88</v>
      </c>
      <c r="AU1707" t="s">
        <v>88</v>
      </c>
      <c r="AV1707" t="s">
        <v>88</v>
      </c>
      <c r="AW1707" t="s">
        <v>88</v>
      </c>
      <c r="AX1707" t="s">
        <v>88</v>
      </c>
      <c r="AY1707" t="s">
        <v>88</v>
      </c>
      <c r="AZ1707" t="s">
        <v>88</v>
      </c>
      <c r="BA1707" t="s">
        <v>88</v>
      </c>
      <c r="BB1707" t="s">
        <v>88</v>
      </c>
      <c r="BC1707" t="s">
        <v>88</v>
      </c>
      <c r="BD1707" t="s">
        <v>88</v>
      </c>
      <c r="BE1707" t="s">
        <v>88</v>
      </c>
    </row>
    <row r="1708" spans="1:57">
      <c r="A1708" t="s">
        <v>3630</v>
      </c>
      <c r="B1708" t="s">
        <v>80</v>
      </c>
      <c r="C1708" t="s">
        <v>3631</v>
      </c>
      <c r="D1708" t="s">
        <v>82</v>
      </c>
      <c r="E1708" s="2" t="str">
        <f>HYPERLINK("capsilon://?command=openfolder&amp;siteaddress=FAM.docvelocity-na8.net&amp;folderid=FX3B4D8082-CB25-F366-53B4-28BBA82A2AC3","FX21118278")</f>
        <v>FX21118278</v>
      </c>
      <c r="F1708" t="s">
        <v>19</v>
      </c>
      <c r="G1708" t="s">
        <v>19</v>
      </c>
      <c r="H1708" t="s">
        <v>83</v>
      </c>
      <c r="I1708" t="s">
        <v>3632</v>
      </c>
      <c r="J1708">
        <v>313</v>
      </c>
      <c r="K1708" t="s">
        <v>85</v>
      </c>
      <c r="L1708" t="s">
        <v>86</v>
      </c>
      <c r="M1708" t="s">
        <v>87</v>
      </c>
      <c r="N1708">
        <v>1</v>
      </c>
      <c r="O1708" s="1">
        <v>44516.987974537034</v>
      </c>
      <c r="P1708" s="1">
        <v>44517.373981481483</v>
      </c>
      <c r="Q1708">
        <v>32802</v>
      </c>
      <c r="R1708">
        <v>549</v>
      </c>
      <c r="S1708" t="b">
        <v>0</v>
      </c>
      <c r="T1708" t="s">
        <v>88</v>
      </c>
      <c r="U1708" t="b">
        <v>0</v>
      </c>
      <c r="V1708" t="s">
        <v>190</v>
      </c>
      <c r="W1708" s="1">
        <v>44517.373981481483</v>
      </c>
      <c r="X1708">
        <v>472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313</v>
      </c>
      <c r="AE1708">
        <v>301</v>
      </c>
      <c r="AF1708">
        <v>0</v>
      </c>
      <c r="AG1708">
        <v>9</v>
      </c>
      <c r="AH1708" t="s">
        <v>88</v>
      </c>
      <c r="AI1708" t="s">
        <v>88</v>
      </c>
      <c r="AJ1708" t="s">
        <v>88</v>
      </c>
      <c r="AK1708" t="s">
        <v>88</v>
      </c>
      <c r="AL1708" t="s">
        <v>88</v>
      </c>
      <c r="AM1708" t="s">
        <v>88</v>
      </c>
      <c r="AN1708" t="s">
        <v>88</v>
      </c>
      <c r="AO1708" t="s">
        <v>88</v>
      </c>
      <c r="AP1708" t="s">
        <v>88</v>
      </c>
      <c r="AQ1708" t="s">
        <v>88</v>
      </c>
      <c r="AR1708" t="s">
        <v>88</v>
      </c>
      <c r="AS1708" t="s">
        <v>88</v>
      </c>
      <c r="AT1708" t="s">
        <v>88</v>
      </c>
      <c r="AU1708" t="s">
        <v>88</v>
      </c>
      <c r="AV1708" t="s">
        <v>88</v>
      </c>
      <c r="AW1708" t="s">
        <v>88</v>
      </c>
      <c r="AX1708" t="s">
        <v>88</v>
      </c>
      <c r="AY1708" t="s">
        <v>88</v>
      </c>
      <c r="AZ1708" t="s">
        <v>88</v>
      </c>
      <c r="BA1708" t="s">
        <v>88</v>
      </c>
      <c r="BB1708" t="s">
        <v>88</v>
      </c>
      <c r="BC1708" t="s">
        <v>88</v>
      </c>
      <c r="BD1708" t="s">
        <v>88</v>
      </c>
      <c r="BE1708" t="s">
        <v>88</v>
      </c>
    </row>
    <row r="1709" spans="1:57">
      <c r="A1709" t="s">
        <v>3633</v>
      </c>
      <c r="B1709" t="s">
        <v>80</v>
      </c>
      <c r="C1709" t="s">
        <v>3634</v>
      </c>
      <c r="D1709" t="s">
        <v>82</v>
      </c>
      <c r="E1709" s="2" t="str">
        <f>HYPERLINK("capsilon://?command=openfolder&amp;siteaddress=FAM.docvelocity-na8.net&amp;folderid=FXB44B4167-1261-8E54-91C1-DFA7011C9F34","FX21105998")</f>
        <v>FX21105998</v>
      </c>
      <c r="F1709" t="s">
        <v>19</v>
      </c>
      <c r="G1709" t="s">
        <v>19</v>
      </c>
      <c r="H1709" t="s">
        <v>83</v>
      </c>
      <c r="I1709" t="s">
        <v>3635</v>
      </c>
      <c r="J1709">
        <v>147</v>
      </c>
      <c r="K1709" t="s">
        <v>85</v>
      </c>
      <c r="L1709" t="s">
        <v>86</v>
      </c>
      <c r="M1709" t="s">
        <v>87</v>
      </c>
      <c r="N1709">
        <v>2</v>
      </c>
      <c r="O1709" s="1">
        <v>44501.453368055554</v>
      </c>
      <c r="P1709" s="1">
        <v>44501.581550925926</v>
      </c>
      <c r="Q1709">
        <v>8930</v>
      </c>
      <c r="R1709">
        <v>2145</v>
      </c>
      <c r="S1709" t="b">
        <v>0</v>
      </c>
      <c r="T1709" t="s">
        <v>88</v>
      </c>
      <c r="U1709" t="b">
        <v>0</v>
      </c>
      <c r="V1709" t="s">
        <v>190</v>
      </c>
      <c r="W1709" s="1">
        <v>44501.463969907411</v>
      </c>
      <c r="X1709">
        <v>396</v>
      </c>
      <c r="Y1709">
        <v>90</v>
      </c>
      <c r="Z1709">
        <v>0</v>
      </c>
      <c r="AA1709">
        <v>90</v>
      </c>
      <c r="AB1709">
        <v>0</v>
      </c>
      <c r="AC1709">
        <v>32</v>
      </c>
      <c r="AD1709">
        <v>57</v>
      </c>
      <c r="AE1709">
        <v>0</v>
      </c>
      <c r="AF1709">
        <v>0</v>
      </c>
      <c r="AG1709">
        <v>0</v>
      </c>
      <c r="AH1709" t="s">
        <v>90</v>
      </c>
      <c r="AI1709" s="1">
        <v>44501.581550925926</v>
      </c>
      <c r="AJ1709">
        <v>1724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57</v>
      </c>
      <c r="AQ1709">
        <v>0</v>
      </c>
      <c r="AR1709">
        <v>0</v>
      </c>
      <c r="AS1709">
        <v>0</v>
      </c>
      <c r="AT1709" t="s">
        <v>88</v>
      </c>
      <c r="AU1709" t="s">
        <v>88</v>
      </c>
      <c r="AV1709" t="s">
        <v>88</v>
      </c>
      <c r="AW1709" t="s">
        <v>88</v>
      </c>
      <c r="AX1709" t="s">
        <v>88</v>
      </c>
      <c r="AY1709" t="s">
        <v>88</v>
      </c>
      <c r="AZ1709" t="s">
        <v>88</v>
      </c>
      <c r="BA1709" t="s">
        <v>88</v>
      </c>
      <c r="BB1709" t="s">
        <v>88</v>
      </c>
      <c r="BC1709" t="s">
        <v>88</v>
      </c>
      <c r="BD1709" t="s">
        <v>88</v>
      </c>
      <c r="BE1709" t="s">
        <v>88</v>
      </c>
    </row>
    <row r="1710" spans="1:57">
      <c r="A1710" t="s">
        <v>3636</v>
      </c>
      <c r="B1710" t="s">
        <v>80</v>
      </c>
      <c r="C1710" t="s">
        <v>3637</v>
      </c>
      <c r="D1710" t="s">
        <v>82</v>
      </c>
      <c r="E1710" s="2" t="str">
        <f>HYPERLINK("capsilon://?command=openfolder&amp;siteaddress=FAM.docvelocity-na8.net&amp;folderid=FXB033E8F8-3482-53FF-DED9-4B898C380350","FX21117965")</f>
        <v>FX21117965</v>
      </c>
      <c r="F1710" t="s">
        <v>19</v>
      </c>
      <c r="G1710" t="s">
        <v>19</v>
      </c>
      <c r="H1710" t="s">
        <v>83</v>
      </c>
      <c r="I1710" t="s">
        <v>3638</v>
      </c>
      <c r="J1710">
        <v>169</v>
      </c>
      <c r="K1710" t="s">
        <v>85</v>
      </c>
      <c r="L1710" t="s">
        <v>86</v>
      </c>
      <c r="M1710" t="s">
        <v>87</v>
      </c>
      <c r="N1710">
        <v>1</v>
      </c>
      <c r="O1710" s="1">
        <v>44517.017997685187</v>
      </c>
      <c r="P1710" s="1">
        <v>44517.376736111109</v>
      </c>
      <c r="Q1710">
        <v>30679</v>
      </c>
      <c r="R1710">
        <v>316</v>
      </c>
      <c r="S1710" t="b">
        <v>0</v>
      </c>
      <c r="T1710" t="s">
        <v>88</v>
      </c>
      <c r="U1710" t="b">
        <v>0</v>
      </c>
      <c r="V1710" t="s">
        <v>190</v>
      </c>
      <c r="W1710" s="1">
        <v>44517.376736111109</v>
      </c>
      <c r="X1710">
        <v>237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169</v>
      </c>
      <c r="AE1710">
        <v>157</v>
      </c>
      <c r="AF1710">
        <v>0</v>
      </c>
      <c r="AG1710">
        <v>6</v>
      </c>
      <c r="AH1710" t="s">
        <v>88</v>
      </c>
      <c r="AI1710" t="s">
        <v>88</v>
      </c>
      <c r="AJ1710" t="s">
        <v>88</v>
      </c>
      <c r="AK1710" t="s">
        <v>88</v>
      </c>
      <c r="AL1710" t="s">
        <v>88</v>
      </c>
      <c r="AM1710" t="s">
        <v>88</v>
      </c>
      <c r="AN1710" t="s">
        <v>88</v>
      </c>
      <c r="AO1710" t="s">
        <v>88</v>
      </c>
      <c r="AP1710" t="s">
        <v>88</v>
      </c>
      <c r="AQ1710" t="s">
        <v>88</v>
      </c>
      <c r="AR1710" t="s">
        <v>88</v>
      </c>
      <c r="AS1710" t="s">
        <v>88</v>
      </c>
      <c r="AT1710" t="s">
        <v>88</v>
      </c>
      <c r="AU1710" t="s">
        <v>88</v>
      </c>
      <c r="AV1710" t="s">
        <v>88</v>
      </c>
      <c r="AW1710" t="s">
        <v>88</v>
      </c>
      <c r="AX1710" t="s">
        <v>88</v>
      </c>
      <c r="AY1710" t="s">
        <v>88</v>
      </c>
      <c r="AZ1710" t="s">
        <v>88</v>
      </c>
      <c r="BA1710" t="s">
        <v>88</v>
      </c>
      <c r="BB1710" t="s">
        <v>88</v>
      </c>
      <c r="BC1710" t="s">
        <v>88</v>
      </c>
      <c r="BD1710" t="s">
        <v>88</v>
      </c>
      <c r="BE1710" t="s">
        <v>88</v>
      </c>
    </row>
    <row r="1711" spans="1:57">
      <c r="A1711" t="s">
        <v>3639</v>
      </c>
      <c r="B1711" t="s">
        <v>80</v>
      </c>
      <c r="C1711" t="s">
        <v>3640</v>
      </c>
      <c r="D1711" t="s">
        <v>82</v>
      </c>
      <c r="E1711" s="2" t="str">
        <f>HYPERLINK("capsilon://?command=openfolder&amp;siteaddress=FAM.docvelocity-na8.net&amp;folderid=FXC16EA20A-A83B-9181-14F6-5434A4E0033E","FX21116644")</f>
        <v>FX21116644</v>
      </c>
      <c r="F1711" t="s">
        <v>19</v>
      </c>
      <c r="G1711" t="s">
        <v>19</v>
      </c>
      <c r="H1711" t="s">
        <v>83</v>
      </c>
      <c r="I1711" t="s">
        <v>3641</v>
      </c>
      <c r="J1711">
        <v>57</v>
      </c>
      <c r="K1711" t="s">
        <v>85</v>
      </c>
      <c r="L1711" t="s">
        <v>86</v>
      </c>
      <c r="M1711" t="s">
        <v>87</v>
      </c>
      <c r="N1711">
        <v>2</v>
      </c>
      <c r="O1711" s="1">
        <v>44517.03738425926</v>
      </c>
      <c r="P1711" s="1">
        <v>44517.502789351849</v>
      </c>
      <c r="Q1711">
        <v>39172</v>
      </c>
      <c r="R1711">
        <v>1039</v>
      </c>
      <c r="S1711" t="b">
        <v>0</v>
      </c>
      <c r="T1711" t="s">
        <v>88</v>
      </c>
      <c r="U1711" t="b">
        <v>0</v>
      </c>
      <c r="V1711" t="s">
        <v>89</v>
      </c>
      <c r="W1711" s="1">
        <v>44517.308796296296</v>
      </c>
      <c r="X1711">
        <v>454</v>
      </c>
      <c r="Y1711">
        <v>69</v>
      </c>
      <c r="Z1711">
        <v>0</v>
      </c>
      <c r="AA1711">
        <v>69</v>
      </c>
      <c r="AB1711">
        <v>0</v>
      </c>
      <c r="AC1711">
        <v>18</v>
      </c>
      <c r="AD1711">
        <v>-12</v>
      </c>
      <c r="AE1711">
        <v>0</v>
      </c>
      <c r="AF1711">
        <v>0</v>
      </c>
      <c r="AG1711">
        <v>0</v>
      </c>
      <c r="AH1711" t="s">
        <v>90</v>
      </c>
      <c r="AI1711" s="1">
        <v>44517.502789351849</v>
      </c>
      <c r="AJ1711">
        <v>585</v>
      </c>
      <c r="AK1711">
        <v>1</v>
      </c>
      <c r="AL1711">
        <v>0</v>
      </c>
      <c r="AM1711">
        <v>1</v>
      </c>
      <c r="AN1711">
        <v>0</v>
      </c>
      <c r="AO1711">
        <v>1</v>
      </c>
      <c r="AP1711">
        <v>-13</v>
      </c>
      <c r="AQ1711">
        <v>0</v>
      </c>
      <c r="AR1711">
        <v>0</v>
      </c>
      <c r="AS1711">
        <v>0</v>
      </c>
      <c r="AT1711" t="s">
        <v>88</v>
      </c>
      <c r="AU1711" t="s">
        <v>88</v>
      </c>
      <c r="AV1711" t="s">
        <v>88</v>
      </c>
      <c r="AW1711" t="s">
        <v>88</v>
      </c>
      <c r="AX1711" t="s">
        <v>88</v>
      </c>
      <c r="AY1711" t="s">
        <v>88</v>
      </c>
      <c r="AZ1711" t="s">
        <v>88</v>
      </c>
      <c r="BA1711" t="s">
        <v>88</v>
      </c>
      <c r="BB1711" t="s">
        <v>88</v>
      </c>
      <c r="BC1711" t="s">
        <v>88</v>
      </c>
      <c r="BD1711" t="s">
        <v>88</v>
      </c>
      <c r="BE1711" t="s">
        <v>88</v>
      </c>
    </row>
    <row r="1712" spans="1:57">
      <c r="A1712" t="s">
        <v>3642</v>
      </c>
      <c r="B1712" t="s">
        <v>80</v>
      </c>
      <c r="C1712" t="s">
        <v>3640</v>
      </c>
      <c r="D1712" t="s">
        <v>82</v>
      </c>
      <c r="E1712" s="2" t="str">
        <f>HYPERLINK("capsilon://?command=openfolder&amp;siteaddress=FAM.docvelocity-na8.net&amp;folderid=FXC16EA20A-A83B-9181-14F6-5434A4E0033E","FX21116644")</f>
        <v>FX21116644</v>
      </c>
      <c r="F1712" t="s">
        <v>19</v>
      </c>
      <c r="G1712" t="s">
        <v>19</v>
      </c>
      <c r="H1712" t="s">
        <v>83</v>
      </c>
      <c r="I1712" t="s">
        <v>3643</v>
      </c>
      <c r="J1712">
        <v>96</v>
      </c>
      <c r="K1712" t="s">
        <v>85</v>
      </c>
      <c r="L1712" t="s">
        <v>86</v>
      </c>
      <c r="M1712" t="s">
        <v>87</v>
      </c>
      <c r="N1712">
        <v>2</v>
      </c>
      <c r="O1712" s="1">
        <v>44517.03800925926</v>
      </c>
      <c r="P1712" s="1">
        <v>44517.500844907408</v>
      </c>
      <c r="Q1712">
        <v>39201</v>
      </c>
      <c r="R1712">
        <v>788</v>
      </c>
      <c r="S1712" t="b">
        <v>0</v>
      </c>
      <c r="T1712" t="s">
        <v>88</v>
      </c>
      <c r="U1712" t="b">
        <v>0</v>
      </c>
      <c r="V1712" t="s">
        <v>110</v>
      </c>
      <c r="W1712" s="1">
        <v>44517.316145833334</v>
      </c>
      <c r="X1712">
        <v>374</v>
      </c>
      <c r="Y1712">
        <v>72</v>
      </c>
      <c r="Z1712">
        <v>0</v>
      </c>
      <c r="AA1712">
        <v>72</v>
      </c>
      <c r="AB1712">
        <v>0</v>
      </c>
      <c r="AC1712">
        <v>1</v>
      </c>
      <c r="AD1712">
        <v>24</v>
      </c>
      <c r="AE1712">
        <v>0</v>
      </c>
      <c r="AF1712">
        <v>0</v>
      </c>
      <c r="AG1712">
        <v>0</v>
      </c>
      <c r="AH1712" t="s">
        <v>99</v>
      </c>
      <c r="AI1712" s="1">
        <v>44517.500844907408</v>
      </c>
      <c r="AJ1712">
        <v>414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24</v>
      </c>
      <c r="AQ1712">
        <v>0</v>
      </c>
      <c r="AR1712">
        <v>0</v>
      </c>
      <c r="AS1712">
        <v>0</v>
      </c>
      <c r="AT1712" t="s">
        <v>88</v>
      </c>
      <c r="AU1712" t="s">
        <v>88</v>
      </c>
      <c r="AV1712" t="s">
        <v>88</v>
      </c>
      <c r="AW1712" t="s">
        <v>88</v>
      </c>
      <c r="AX1712" t="s">
        <v>88</v>
      </c>
      <c r="AY1712" t="s">
        <v>88</v>
      </c>
      <c r="AZ1712" t="s">
        <v>88</v>
      </c>
      <c r="BA1712" t="s">
        <v>88</v>
      </c>
      <c r="BB1712" t="s">
        <v>88</v>
      </c>
      <c r="BC1712" t="s">
        <v>88</v>
      </c>
      <c r="BD1712" t="s">
        <v>88</v>
      </c>
      <c r="BE1712" t="s">
        <v>88</v>
      </c>
    </row>
    <row r="1713" spans="1:57">
      <c r="A1713" t="s">
        <v>3644</v>
      </c>
      <c r="B1713" t="s">
        <v>80</v>
      </c>
      <c r="C1713" t="s">
        <v>3640</v>
      </c>
      <c r="D1713" t="s">
        <v>82</v>
      </c>
      <c r="E1713" s="2" t="str">
        <f>HYPERLINK("capsilon://?command=openfolder&amp;siteaddress=FAM.docvelocity-na8.net&amp;folderid=FXC16EA20A-A83B-9181-14F6-5434A4E0033E","FX21116644")</f>
        <v>FX21116644</v>
      </c>
      <c r="F1713" t="s">
        <v>19</v>
      </c>
      <c r="G1713" t="s">
        <v>19</v>
      </c>
      <c r="H1713" t="s">
        <v>83</v>
      </c>
      <c r="I1713" t="s">
        <v>3645</v>
      </c>
      <c r="J1713">
        <v>66</v>
      </c>
      <c r="K1713" t="s">
        <v>85</v>
      </c>
      <c r="L1713" t="s">
        <v>86</v>
      </c>
      <c r="M1713" t="s">
        <v>87</v>
      </c>
      <c r="N1713">
        <v>2</v>
      </c>
      <c r="O1713" s="1">
        <v>44517.038460648146</v>
      </c>
      <c r="P1713" s="1">
        <v>44517.499409722222</v>
      </c>
      <c r="Q1713">
        <v>39395</v>
      </c>
      <c r="R1713">
        <v>431</v>
      </c>
      <c r="S1713" t="b">
        <v>0</v>
      </c>
      <c r="T1713" t="s">
        <v>88</v>
      </c>
      <c r="U1713" t="b">
        <v>0</v>
      </c>
      <c r="V1713" t="s">
        <v>393</v>
      </c>
      <c r="W1713" s="1">
        <v>44517.316747685189</v>
      </c>
      <c r="X1713">
        <v>225</v>
      </c>
      <c r="Y1713">
        <v>64</v>
      </c>
      <c r="Z1713">
        <v>0</v>
      </c>
      <c r="AA1713">
        <v>64</v>
      </c>
      <c r="AB1713">
        <v>0</v>
      </c>
      <c r="AC1713">
        <v>13</v>
      </c>
      <c r="AD1713">
        <v>2</v>
      </c>
      <c r="AE1713">
        <v>0</v>
      </c>
      <c r="AF1713">
        <v>0</v>
      </c>
      <c r="AG1713">
        <v>0</v>
      </c>
      <c r="AH1713" t="s">
        <v>1043</v>
      </c>
      <c r="AI1713" s="1">
        <v>44517.499409722222</v>
      </c>
      <c r="AJ1713">
        <v>206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2</v>
      </c>
      <c r="AQ1713">
        <v>0</v>
      </c>
      <c r="AR1713">
        <v>0</v>
      </c>
      <c r="AS1713">
        <v>0</v>
      </c>
      <c r="AT1713" t="s">
        <v>88</v>
      </c>
      <c r="AU1713" t="s">
        <v>88</v>
      </c>
      <c r="AV1713" t="s">
        <v>88</v>
      </c>
      <c r="AW1713" t="s">
        <v>88</v>
      </c>
      <c r="AX1713" t="s">
        <v>88</v>
      </c>
      <c r="AY1713" t="s">
        <v>88</v>
      </c>
      <c r="AZ1713" t="s">
        <v>88</v>
      </c>
      <c r="BA1713" t="s">
        <v>88</v>
      </c>
      <c r="BB1713" t="s">
        <v>88</v>
      </c>
      <c r="BC1713" t="s">
        <v>88</v>
      </c>
      <c r="BD1713" t="s">
        <v>88</v>
      </c>
      <c r="BE1713" t="s">
        <v>88</v>
      </c>
    </row>
    <row r="1714" spans="1:57">
      <c r="A1714" t="s">
        <v>3646</v>
      </c>
      <c r="B1714" t="s">
        <v>80</v>
      </c>
      <c r="C1714" t="s">
        <v>3640</v>
      </c>
      <c r="D1714" t="s">
        <v>82</v>
      </c>
      <c r="E1714" s="2" t="str">
        <f>HYPERLINK("capsilon://?command=openfolder&amp;siteaddress=FAM.docvelocity-na8.net&amp;folderid=FXC16EA20A-A83B-9181-14F6-5434A4E0033E","FX21116644")</f>
        <v>FX21116644</v>
      </c>
      <c r="F1714" t="s">
        <v>19</v>
      </c>
      <c r="G1714" t="s">
        <v>19</v>
      </c>
      <c r="H1714" t="s">
        <v>83</v>
      </c>
      <c r="I1714" t="s">
        <v>3647</v>
      </c>
      <c r="J1714">
        <v>28</v>
      </c>
      <c r="K1714" t="s">
        <v>85</v>
      </c>
      <c r="L1714" t="s">
        <v>86</v>
      </c>
      <c r="M1714" t="s">
        <v>87</v>
      </c>
      <c r="N1714">
        <v>1</v>
      </c>
      <c r="O1714" s="1">
        <v>44517.039085648146</v>
      </c>
      <c r="P1714" s="1">
        <v>44517.382141203707</v>
      </c>
      <c r="Q1714">
        <v>28864</v>
      </c>
      <c r="R1714">
        <v>776</v>
      </c>
      <c r="S1714" t="b">
        <v>0</v>
      </c>
      <c r="T1714" t="s">
        <v>88</v>
      </c>
      <c r="U1714" t="b">
        <v>0</v>
      </c>
      <c r="V1714" t="s">
        <v>190</v>
      </c>
      <c r="W1714" s="1">
        <v>44517.382141203707</v>
      </c>
      <c r="X1714">
        <v>466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28</v>
      </c>
      <c r="AE1714">
        <v>21</v>
      </c>
      <c r="AF1714">
        <v>0</v>
      </c>
      <c r="AG1714">
        <v>2</v>
      </c>
      <c r="AH1714" t="s">
        <v>88</v>
      </c>
      <c r="AI1714" t="s">
        <v>88</v>
      </c>
      <c r="AJ1714" t="s">
        <v>88</v>
      </c>
      <c r="AK1714" t="s">
        <v>88</v>
      </c>
      <c r="AL1714" t="s">
        <v>88</v>
      </c>
      <c r="AM1714" t="s">
        <v>88</v>
      </c>
      <c r="AN1714" t="s">
        <v>88</v>
      </c>
      <c r="AO1714" t="s">
        <v>88</v>
      </c>
      <c r="AP1714" t="s">
        <v>88</v>
      </c>
      <c r="AQ1714" t="s">
        <v>88</v>
      </c>
      <c r="AR1714" t="s">
        <v>88</v>
      </c>
      <c r="AS1714" t="s">
        <v>88</v>
      </c>
      <c r="AT1714" t="s">
        <v>88</v>
      </c>
      <c r="AU1714" t="s">
        <v>88</v>
      </c>
      <c r="AV1714" t="s">
        <v>88</v>
      </c>
      <c r="AW1714" t="s">
        <v>88</v>
      </c>
      <c r="AX1714" t="s">
        <v>88</v>
      </c>
      <c r="AY1714" t="s">
        <v>88</v>
      </c>
      <c r="AZ1714" t="s">
        <v>88</v>
      </c>
      <c r="BA1714" t="s">
        <v>88</v>
      </c>
      <c r="BB1714" t="s">
        <v>88</v>
      </c>
      <c r="BC1714" t="s">
        <v>88</v>
      </c>
      <c r="BD1714" t="s">
        <v>88</v>
      </c>
      <c r="BE1714" t="s">
        <v>88</v>
      </c>
    </row>
    <row r="1715" spans="1:57">
      <c r="A1715" t="s">
        <v>3648</v>
      </c>
      <c r="B1715" t="s">
        <v>80</v>
      </c>
      <c r="C1715" t="s">
        <v>3640</v>
      </c>
      <c r="D1715" t="s">
        <v>82</v>
      </c>
      <c r="E1715" s="2" t="str">
        <f>HYPERLINK("capsilon://?command=openfolder&amp;siteaddress=FAM.docvelocity-na8.net&amp;folderid=FXC16EA20A-A83B-9181-14F6-5434A4E0033E","FX21116644")</f>
        <v>FX21116644</v>
      </c>
      <c r="F1715" t="s">
        <v>19</v>
      </c>
      <c r="G1715" t="s">
        <v>19</v>
      </c>
      <c r="H1715" t="s">
        <v>83</v>
      </c>
      <c r="I1715" t="s">
        <v>3649</v>
      </c>
      <c r="J1715">
        <v>44</v>
      </c>
      <c r="K1715" t="s">
        <v>85</v>
      </c>
      <c r="L1715" t="s">
        <v>86</v>
      </c>
      <c r="M1715" t="s">
        <v>87</v>
      </c>
      <c r="N1715">
        <v>2</v>
      </c>
      <c r="O1715" s="1">
        <v>44517.039317129631</v>
      </c>
      <c r="P1715" s="1">
        <v>44517.499606481484</v>
      </c>
      <c r="Q1715">
        <v>39469</v>
      </c>
      <c r="R1715">
        <v>300</v>
      </c>
      <c r="S1715" t="b">
        <v>0</v>
      </c>
      <c r="T1715" t="s">
        <v>88</v>
      </c>
      <c r="U1715" t="b">
        <v>0</v>
      </c>
      <c r="V1715" t="s">
        <v>110</v>
      </c>
      <c r="W1715" s="1">
        <v>44517.317870370367</v>
      </c>
      <c r="X1715">
        <v>132</v>
      </c>
      <c r="Y1715">
        <v>39</v>
      </c>
      <c r="Z1715">
        <v>0</v>
      </c>
      <c r="AA1715">
        <v>39</v>
      </c>
      <c r="AB1715">
        <v>0</v>
      </c>
      <c r="AC1715">
        <v>0</v>
      </c>
      <c r="AD1715">
        <v>5</v>
      </c>
      <c r="AE1715">
        <v>0</v>
      </c>
      <c r="AF1715">
        <v>0</v>
      </c>
      <c r="AG1715">
        <v>0</v>
      </c>
      <c r="AH1715" t="s">
        <v>118</v>
      </c>
      <c r="AI1715" s="1">
        <v>44517.499606481484</v>
      </c>
      <c r="AJ1715">
        <v>168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5</v>
      </c>
      <c r="AQ1715">
        <v>0</v>
      </c>
      <c r="AR1715">
        <v>0</v>
      </c>
      <c r="AS1715">
        <v>0</v>
      </c>
      <c r="AT1715" t="s">
        <v>88</v>
      </c>
      <c r="AU1715" t="s">
        <v>88</v>
      </c>
      <c r="AV1715" t="s">
        <v>88</v>
      </c>
      <c r="AW1715" t="s">
        <v>88</v>
      </c>
      <c r="AX1715" t="s">
        <v>88</v>
      </c>
      <c r="AY1715" t="s">
        <v>88</v>
      </c>
      <c r="AZ1715" t="s">
        <v>88</v>
      </c>
      <c r="BA1715" t="s">
        <v>88</v>
      </c>
      <c r="BB1715" t="s">
        <v>88</v>
      </c>
      <c r="BC1715" t="s">
        <v>88</v>
      </c>
      <c r="BD1715" t="s">
        <v>88</v>
      </c>
      <c r="BE1715" t="s">
        <v>88</v>
      </c>
    </row>
    <row r="1716" spans="1:57">
      <c r="A1716" t="s">
        <v>3650</v>
      </c>
      <c r="B1716" t="s">
        <v>80</v>
      </c>
      <c r="C1716" t="s">
        <v>3640</v>
      </c>
      <c r="D1716" t="s">
        <v>82</v>
      </c>
      <c r="E1716" s="2" t="str">
        <f>HYPERLINK("capsilon://?command=openfolder&amp;siteaddress=FAM.docvelocity-na8.net&amp;folderid=FXC16EA20A-A83B-9181-14F6-5434A4E0033E","FX21116644")</f>
        <v>FX21116644</v>
      </c>
      <c r="F1716" t="s">
        <v>19</v>
      </c>
      <c r="G1716" t="s">
        <v>19</v>
      </c>
      <c r="H1716" t="s">
        <v>83</v>
      </c>
      <c r="I1716" t="s">
        <v>3651</v>
      </c>
      <c r="J1716">
        <v>28</v>
      </c>
      <c r="K1716" t="s">
        <v>85</v>
      </c>
      <c r="L1716" t="s">
        <v>86</v>
      </c>
      <c r="M1716" t="s">
        <v>87</v>
      </c>
      <c r="N1716">
        <v>1</v>
      </c>
      <c r="O1716" s="1">
        <v>44517.039386574077</v>
      </c>
      <c r="P1716" s="1">
        <v>44517.383993055555</v>
      </c>
      <c r="Q1716">
        <v>29524</v>
      </c>
      <c r="R1716">
        <v>250</v>
      </c>
      <c r="S1716" t="b">
        <v>0</v>
      </c>
      <c r="T1716" t="s">
        <v>88</v>
      </c>
      <c r="U1716" t="b">
        <v>0</v>
      </c>
      <c r="V1716" t="s">
        <v>190</v>
      </c>
      <c r="W1716" s="1">
        <v>44517.383993055555</v>
      </c>
      <c r="X1716">
        <v>159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28</v>
      </c>
      <c r="AE1716">
        <v>21</v>
      </c>
      <c r="AF1716">
        <v>0</v>
      </c>
      <c r="AG1716">
        <v>3</v>
      </c>
      <c r="AH1716" t="s">
        <v>88</v>
      </c>
      <c r="AI1716" t="s">
        <v>88</v>
      </c>
      <c r="AJ1716" t="s">
        <v>88</v>
      </c>
      <c r="AK1716" t="s">
        <v>88</v>
      </c>
      <c r="AL1716" t="s">
        <v>88</v>
      </c>
      <c r="AM1716" t="s">
        <v>88</v>
      </c>
      <c r="AN1716" t="s">
        <v>88</v>
      </c>
      <c r="AO1716" t="s">
        <v>88</v>
      </c>
      <c r="AP1716" t="s">
        <v>88</v>
      </c>
      <c r="AQ1716" t="s">
        <v>88</v>
      </c>
      <c r="AR1716" t="s">
        <v>88</v>
      </c>
      <c r="AS1716" t="s">
        <v>88</v>
      </c>
      <c r="AT1716" t="s">
        <v>88</v>
      </c>
      <c r="AU1716" t="s">
        <v>88</v>
      </c>
      <c r="AV1716" t="s">
        <v>88</v>
      </c>
      <c r="AW1716" t="s">
        <v>88</v>
      </c>
      <c r="AX1716" t="s">
        <v>88</v>
      </c>
      <c r="AY1716" t="s">
        <v>88</v>
      </c>
      <c r="AZ1716" t="s">
        <v>88</v>
      </c>
      <c r="BA1716" t="s">
        <v>88</v>
      </c>
      <c r="BB1716" t="s">
        <v>88</v>
      </c>
      <c r="BC1716" t="s">
        <v>88</v>
      </c>
      <c r="BD1716" t="s">
        <v>88</v>
      </c>
      <c r="BE1716" t="s">
        <v>88</v>
      </c>
    </row>
    <row r="1717" spans="1:57">
      <c r="A1717" t="s">
        <v>3652</v>
      </c>
      <c r="B1717" t="s">
        <v>80</v>
      </c>
      <c r="C1717" t="s">
        <v>3640</v>
      </c>
      <c r="D1717" t="s">
        <v>82</v>
      </c>
      <c r="E1717" s="2" t="str">
        <f>HYPERLINK("capsilon://?command=openfolder&amp;siteaddress=FAM.docvelocity-na8.net&amp;folderid=FXC16EA20A-A83B-9181-14F6-5434A4E0033E","FX21116644")</f>
        <v>FX21116644</v>
      </c>
      <c r="F1717" t="s">
        <v>19</v>
      </c>
      <c r="G1717" t="s">
        <v>19</v>
      </c>
      <c r="H1717" t="s">
        <v>83</v>
      </c>
      <c r="I1717" t="s">
        <v>3653</v>
      </c>
      <c r="J1717">
        <v>54</v>
      </c>
      <c r="K1717" t="s">
        <v>85</v>
      </c>
      <c r="L1717" t="s">
        <v>86</v>
      </c>
      <c r="M1717" t="s">
        <v>87</v>
      </c>
      <c r="N1717">
        <v>2</v>
      </c>
      <c r="O1717" s="1">
        <v>44517.039456018516</v>
      </c>
      <c r="P1717" s="1">
        <v>44517.501481481479</v>
      </c>
      <c r="Q1717">
        <v>39550</v>
      </c>
      <c r="R1717">
        <v>369</v>
      </c>
      <c r="S1717" t="b">
        <v>0</v>
      </c>
      <c r="T1717" t="s">
        <v>88</v>
      </c>
      <c r="U1717" t="b">
        <v>0</v>
      </c>
      <c r="V1717" t="s">
        <v>110</v>
      </c>
      <c r="W1717" s="1">
        <v>44517.320300925923</v>
      </c>
      <c r="X1717">
        <v>191</v>
      </c>
      <c r="Y1717">
        <v>49</v>
      </c>
      <c r="Z1717">
        <v>0</v>
      </c>
      <c r="AA1717">
        <v>49</v>
      </c>
      <c r="AB1717">
        <v>0</v>
      </c>
      <c r="AC1717">
        <v>1</v>
      </c>
      <c r="AD1717">
        <v>5</v>
      </c>
      <c r="AE1717">
        <v>0</v>
      </c>
      <c r="AF1717">
        <v>0</v>
      </c>
      <c r="AG1717">
        <v>0</v>
      </c>
      <c r="AH1717" t="s">
        <v>1043</v>
      </c>
      <c r="AI1717" s="1">
        <v>44517.501481481479</v>
      </c>
      <c r="AJ1717">
        <v>178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5</v>
      </c>
      <c r="AQ1717">
        <v>0</v>
      </c>
      <c r="AR1717">
        <v>0</v>
      </c>
      <c r="AS1717">
        <v>0</v>
      </c>
      <c r="AT1717" t="s">
        <v>88</v>
      </c>
      <c r="AU1717" t="s">
        <v>88</v>
      </c>
      <c r="AV1717" t="s">
        <v>88</v>
      </c>
      <c r="AW1717" t="s">
        <v>88</v>
      </c>
      <c r="AX1717" t="s">
        <v>88</v>
      </c>
      <c r="AY1717" t="s">
        <v>88</v>
      </c>
      <c r="AZ1717" t="s">
        <v>88</v>
      </c>
      <c r="BA1717" t="s">
        <v>88</v>
      </c>
      <c r="BB1717" t="s">
        <v>88</v>
      </c>
      <c r="BC1717" t="s">
        <v>88</v>
      </c>
      <c r="BD1717" t="s">
        <v>88</v>
      </c>
      <c r="BE1717" t="s">
        <v>88</v>
      </c>
    </row>
    <row r="1718" spans="1:57">
      <c r="A1718" t="s">
        <v>3654</v>
      </c>
      <c r="B1718" t="s">
        <v>80</v>
      </c>
      <c r="C1718" t="s">
        <v>3640</v>
      </c>
      <c r="D1718" t="s">
        <v>82</v>
      </c>
      <c r="E1718" s="2" t="str">
        <f>HYPERLINK("capsilon://?command=openfolder&amp;siteaddress=FAM.docvelocity-na8.net&amp;folderid=FXC16EA20A-A83B-9181-14F6-5434A4E0033E","FX21116644")</f>
        <v>FX21116644</v>
      </c>
      <c r="F1718" t="s">
        <v>19</v>
      </c>
      <c r="G1718" t="s">
        <v>19</v>
      </c>
      <c r="H1718" t="s">
        <v>83</v>
      </c>
      <c r="I1718" t="s">
        <v>3655</v>
      </c>
      <c r="J1718">
        <v>44</v>
      </c>
      <c r="K1718" t="s">
        <v>85</v>
      </c>
      <c r="L1718" t="s">
        <v>86</v>
      </c>
      <c r="M1718" t="s">
        <v>87</v>
      </c>
      <c r="N1718">
        <v>2</v>
      </c>
      <c r="O1718" s="1">
        <v>44517.039548611108</v>
      </c>
      <c r="P1718" s="1">
        <v>44517.501203703701</v>
      </c>
      <c r="Q1718">
        <v>39656</v>
      </c>
      <c r="R1718">
        <v>231</v>
      </c>
      <c r="S1718" t="b">
        <v>0</v>
      </c>
      <c r="T1718" t="s">
        <v>88</v>
      </c>
      <c r="U1718" t="b">
        <v>0</v>
      </c>
      <c r="V1718" t="s">
        <v>393</v>
      </c>
      <c r="W1718" s="1">
        <v>44517.320879629631</v>
      </c>
      <c r="X1718">
        <v>94</v>
      </c>
      <c r="Y1718">
        <v>39</v>
      </c>
      <c r="Z1718">
        <v>0</v>
      </c>
      <c r="AA1718">
        <v>39</v>
      </c>
      <c r="AB1718">
        <v>0</v>
      </c>
      <c r="AC1718">
        <v>0</v>
      </c>
      <c r="AD1718">
        <v>5</v>
      </c>
      <c r="AE1718">
        <v>0</v>
      </c>
      <c r="AF1718">
        <v>0</v>
      </c>
      <c r="AG1718">
        <v>0</v>
      </c>
      <c r="AH1718" t="s">
        <v>118</v>
      </c>
      <c r="AI1718" s="1">
        <v>44517.501203703701</v>
      </c>
      <c r="AJ1718">
        <v>137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5</v>
      </c>
      <c r="AQ1718">
        <v>0</v>
      </c>
      <c r="AR1718">
        <v>0</v>
      </c>
      <c r="AS1718">
        <v>0</v>
      </c>
      <c r="AT1718" t="s">
        <v>88</v>
      </c>
      <c r="AU1718" t="s">
        <v>88</v>
      </c>
      <c r="AV1718" t="s">
        <v>88</v>
      </c>
      <c r="AW1718" t="s">
        <v>88</v>
      </c>
      <c r="AX1718" t="s">
        <v>88</v>
      </c>
      <c r="AY1718" t="s">
        <v>88</v>
      </c>
      <c r="AZ1718" t="s">
        <v>88</v>
      </c>
      <c r="BA1718" t="s">
        <v>88</v>
      </c>
      <c r="BB1718" t="s">
        <v>88</v>
      </c>
      <c r="BC1718" t="s">
        <v>88</v>
      </c>
      <c r="BD1718" t="s">
        <v>88</v>
      </c>
      <c r="BE1718" t="s">
        <v>88</v>
      </c>
    </row>
    <row r="1719" spans="1:57">
      <c r="A1719" t="s">
        <v>3656</v>
      </c>
      <c r="B1719" t="s">
        <v>80</v>
      </c>
      <c r="C1719" t="s">
        <v>3640</v>
      </c>
      <c r="D1719" t="s">
        <v>82</v>
      </c>
      <c r="E1719" s="2" t="str">
        <f>HYPERLINK("capsilon://?command=openfolder&amp;siteaddress=FAM.docvelocity-na8.net&amp;folderid=FXC16EA20A-A83B-9181-14F6-5434A4E0033E","FX21116644")</f>
        <v>FX21116644</v>
      </c>
      <c r="F1719" t="s">
        <v>19</v>
      </c>
      <c r="G1719" t="s">
        <v>19</v>
      </c>
      <c r="H1719" t="s">
        <v>83</v>
      </c>
      <c r="I1719" t="s">
        <v>3657</v>
      </c>
      <c r="J1719">
        <v>55</v>
      </c>
      <c r="K1719" t="s">
        <v>85</v>
      </c>
      <c r="L1719" t="s">
        <v>86</v>
      </c>
      <c r="M1719" t="s">
        <v>87</v>
      </c>
      <c r="N1719">
        <v>2</v>
      </c>
      <c r="O1719" s="1">
        <v>44517.039942129632</v>
      </c>
      <c r="P1719" s="1">
        <v>44517.505243055559</v>
      </c>
      <c r="Q1719">
        <v>39621</v>
      </c>
      <c r="R1719">
        <v>581</v>
      </c>
      <c r="S1719" t="b">
        <v>0</v>
      </c>
      <c r="T1719" t="s">
        <v>88</v>
      </c>
      <c r="U1719" t="b">
        <v>0</v>
      </c>
      <c r="V1719" t="s">
        <v>388</v>
      </c>
      <c r="W1719" s="1">
        <v>44517.322627314818</v>
      </c>
      <c r="X1719">
        <v>201</v>
      </c>
      <c r="Y1719">
        <v>44</v>
      </c>
      <c r="Z1719">
        <v>0</v>
      </c>
      <c r="AA1719">
        <v>44</v>
      </c>
      <c r="AB1719">
        <v>0</v>
      </c>
      <c r="AC1719">
        <v>13</v>
      </c>
      <c r="AD1719">
        <v>11</v>
      </c>
      <c r="AE1719">
        <v>0</v>
      </c>
      <c r="AF1719">
        <v>0</v>
      </c>
      <c r="AG1719">
        <v>0</v>
      </c>
      <c r="AH1719" t="s">
        <v>99</v>
      </c>
      <c r="AI1719" s="1">
        <v>44517.505243055559</v>
      </c>
      <c r="AJ1719">
        <v>380</v>
      </c>
      <c r="AK1719">
        <v>3</v>
      </c>
      <c r="AL1719">
        <v>0</v>
      </c>
      <c r="AM1719">
        <v>3</v>
      </c>
      <c r="AN1719">
        <v>0</v>
      </c>
      <c r="AO1719">
        <v>3</v>
      </c>
      <c r="AP1719">
        <v>8</v>
      </c>
      <c r="AQ1719">
        <v>0</v>
      </c>
      <c r="AR1719">
        <v>0</v>
      </c>
      <c r="AS1719">
        <v>0</v>
      </c>
      <c r="AT1719" t="s">
        <v>88</v>
      </c>
      <c r="AU1719" t="s">
        <v>88</v>
      </c>
      <c r="AV1719" t="s">
        <v>88</v>
      </c>
      <c r="AW1719" t="s">
        <v>88</v>
      </c>
      <c r="AX1719" t="s">
        <v>88</v>
      </c>
      <c r="AY1719" t="s">
        <v>88</v>
      </c>
      <c r="AZ1719" t="s">
        <v>88</v>
      </c>
      <c r="BA1719" t="s">
        <v>88</v>
      </c>
      <c r="BB1719" t="s">
        <v>88</v>
      </c>
      <c r="BC1719" t="s">
        <v>88</v>
      </c>
      <c r="BD1719" t="s">
        <v>88</v>
      </c>
      <c r="BE1719" t="s">
        <v>88</v>
      </c>
    </row>
    <row r="1720" spans="1:57">
      <c r="A1720" t="s">
        <v>3658</v>
      </c>
      <c r="B1720" t="s">
        <v>80</v>
      </c>
      <c r="C1720" t="s">
        <v>3640</v>
      </c>
      <c r="D1720" t="s">
        <v>82</v>
      </c>
      <c r="E1720" s="2" t="str">
        <f>HYPERLINK("capsilon://?command=openfolder&amp;siteaddress=FAM.docvelocity-na8.net&amp;folderid=FXC16EA20A-A83B-9181-14F6-5434A4E0033E","FX21116644")</f>
        <v>FX21116644</v>
      </c>
      <c r="F1720" t="s">
        <v>19</v>
      </c>
      <c r="G1720" t="s">
        <v>19</v>
      </c>
      <c r="H1720" t="s">
        <v>83</v>
      </c>
      <c r="I1720" t="s">
        <v>3659</v>
      </c>
      <c r="J1720">
        <v>28</v>
      </c>
      <c r="K1720" t="s">
        <v>85</v>
      </c>
      <c r="L1720" t="s">
        <v>86</v>
      </c>
      <c r="M1720" t="s">
        <v>87</v>
      </c>
      <c r="N1720">
        <v>2</v>
      </c>
      <c r="O1720" s="1">
        <v>44517.040937500002</v>
      </c>
      <c r="P1720" s="1">
        <v>44517.502928240741</v>
      </c>
      <c r="Q1720">
        <v>39623</v>
      </c>
      <c r="R1720">
        <v>293</v>
      </c>
      <c r="S1720" t="b">
        <v>0</v>
      </c>
      <c r="T1720" t="s">
        <v>88</v>
      </c>
      <c r="U1720" t="b">
        <v>0</v>
      </c>
      <c r="V1720" t="s">
        <v>110</v>
      </c>
      <c r="W1720" s="1">
        <v>44517.321805555555</v>
      </c>
      <c r="X1720">
        <v>129</v>
      </c>
      <c r="Y1720">
        <v>21</v>
      </c>
      <c r="Z1720">
        <v>0</v>
      </c>
      <c r="AA1720">
        <v>21</v>
      </c>
      <c r="AB1720">
        <v>0</v>
      </c>
      <c r="AC1720">
        <v>0</v>
      </c>
      <c r="AD1720">
        <v>7</v>
      </c>
      <c r="AE1720">
        <v>0</v>
      </c>
      <c r="AF1720">
        <v>0</v>
      </c>
      <c r="AG1720">
        <v>0</v>
      </c>
      <c r="AH1720" t="s">
        <v>118</v>
      </c>
      <c r="AI1720" s="1">
        <v>44517.502928240741</v>
      </c>
      <c r="AJ1720">
        <v>149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7</v>
      </c>
      <c r="AQ1720">
        <v>0</v>
      </c>
      <c r="AR1720">
        <v>0</v>
      </c>
      <c r="AS1720">
        <v>0</v>
      </c>
      <c r="AT1720" t="s">
        <v>88</v>
      </c>
      <c r="AU1720" t="s">
        <v>88</v>
      </c>
      <c r="AV1720" t="s">
        <v>88</v>
      </c>
      <c r="AW1720" t="s">
        <v>88</v>
      </c>
      <c r="AX1720" t="s">
        <v>88</v>
      </c>
      <c r="AY1720" t="s">
        <v>88</v>
      </c>
      <c r="AZ1720" t="s">
        <v>88</v>
      </c>
      <c r="BA1720" t="s">
        <v>88</v>
      </c>
      <c r="BB1720" t="s">
        <v>88</v>
      </c>
      <c r="BC1720" t="s">
        <v>88</v>
      </c>
      <c r="BD1720" t="s">
        <v>88</v>
      </c>
      <c r="BE1720" t="s">
        <v>88</v>
      </c>
    </row>
    <row r="1721" spans="1:57">
      <c r="A1721" t="s">
        <v>3660</v>
      </c>
      <c r="B1721" t="s">
        <v>80</v>
      </c>
      <c r="C1721" t="s">
        <v>3640</v>
      </c>
      <c r="D1721" t="s">
        <v>82</v>
      </c>
      <c r="E1721" s="2" t="str">
        <f>HYPERLINK("capsilon://?command=openfolder&amp;siteaddress=FAM.docvelocity-na8.net&amp;folderid=FXC16EA20A-A83B-9181-14F6-5434A4E0033E","FX21116644")</f>
        <v>FX21116644</v>
      </c>
      <c r="F1721" t="s">
        <v>19</v>
      </c>
      <c r="G1721" t="s">
        <v>19</v>
      </c>
      <c r="H1721" t="s">
        <v>83</v>
      </c>
      <c r="I1721" t="s">
        <v>3661</v>
      </c>
      <c r="J1721">
        <v>28</v>
      </c>
      <c r="K1721" t="s">
        <v>85</v>
      </c>
      <c r="L1721" t="s">
        <v>86</v>
      </c>
      <c r="M1721" t="s">
        <v>87</v>
      </c>
      <c r="N1721">
        <v>1</v>
      </c>
      <c r="O1721" s="1">
        <v>44517.041296296295</v>
      </c>
      <c r="P1721" s="1">
        <v>44517.388518518521</v>
      </c>
      <c r="Q1721">
        <v>29675</v>
      </c>
      <c r="R1721">
        <v>325</v>
      </c>
      <c r="S1721" t="b">
        <v>0</v>
      </c>
      <c r="T1721" t="s">
        <v>88</v>
      </c>
      <c r="U1721" t="b">
        <v>0</v>
      </c>
      <c r="V1721" t="s">
        <v>190</v>
      </c>
      <c r="W1721" s="1">
        <v>44517.388518518521</v>
      </c>
      <c r="X1721">
        <v>146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28</v>
      </c>
      <c r="AE1721">
        <v>21</v>
      </c>
      <c r="AF1721">
        <v>0</v>
      </c>
      <c r="AG1721">
        <v>2</v>
      </c>
      <c r="AH1721" t="s">
        <v>88</v>
      </c>
      <c r="AI1721" t="s">
        <v>88</v>
      </c>
      <c r="AJ1721" t="s">
        <v>88</v>
      </c>
      <c r="AK1721" t="s">
        <v>88</v>
      </c>
      <c r="AL1721" t="s">
        <v>88</v>
      </c>
      <c r="AM1721" t="s">
        <v>88</v>
      </c>
      <c r="AN1721" t="s">
        <v>88</v>
      </c>
      <c r="AO1721" t="s">
        <v>88</v>
      </c>
      <c r="AP1721" t="s">
        <v>88</v>
      </c>
      <c r="AQ1721" t="s">
        <v>88</v>
      </c>
      <c r="AR1721" t="s">
        <v>88</v>
      </c>
      <c r="AS1721" t="s">
        <v>88</v>
      </c>
      <c r="AT1721" t="s">
        <v>88</v>
      </c>
      <c r="AU1721" t="s">
        <v>88</v>
      </c>
      <c r="AV1721" t="s">
        <v>88</v>
      </c>
      <c r="AW1721" t="s">
        <v>88</v>
      </c>
      <c r="AX1721" t="s">
        <v>88</v>
      </c>
      <c r="AY1721" t="s">
        <v>88</v>
      </c>
      <c r="AZ1721" t="s">
        <v>88</v>
      </c>
      <c r="BA1721" t="s">
        <v>88</v>
      </c>
      <c r="BB1721" t="s">
        <v>88</v>
      </c>
      <c r="BC1721" t="s">
        <v>88</v>
      </c>
      <c r="BD1721" t="s">
        <v>88</v>
      </c>
      <c r="BE1721" t="s">
        <v>88</v>
      </c>
    </row>
    <row r="1722" spans="1:57">
      <c r="A1722" t="s">
        <v>3662</v>
      </c>
      <c r="B1722" t="s">
        <v>80</v>
      </c>
      <c r="C1722" t="s">
        <v>3640</v>
      </c>
      <c r="D1722" t="s">
        <v>82</v>
      </c>
      <c r="E1722" s="2" t="str">
        <f>HYPERLINK("capsilon://?command=openfolder&amp;siteaddress=FAM.docvelocity-na8.net&amp;folderid=FXC16EA20A-A83B-9181-14F6-5434A4E0033E","FX21116644")</f>
        <v>FX21116644</v>
      </c>
      <c r="F1722" t="s">
        <v>19</v>
      </c>
      <c r="G1722" t="s">
        <v>19</v>
      </c>
      <c r="H1722" t="s">
        <v>83</v>
      </c>
      <c r="I1722" t="s">
        <v>3663</v>
      </c>
      <c r="J1722">
        <v>57</v>
      </c>
      <c r="K1722" t="s">
        <v>85</v>
      </c>
      <c r="L1722" t="s">
        <v>86</v>
      </c>
      <c r="M1722" t="s">
        <v>87</v>
      </c>
      <c r="N1722">
        <v>2</v>
      </c>
      <c r="O1722" s="1">
        <v>44517.043437499997</v>
      </c>
      <c r="P1722" s="1">
        <v>44517.504293981481</v>
      </c>
      <c r="Q1722">
        <v>39347</v>
      </c>
      <c r="R1722">
        <v>471</v>
      </c>
      <c r="S1722" t="b">
        <v>0</v>
      </c>
      <c r="T1722" t="s">
        <v>88</v>
      </c>
      <c r="U1722" t="b">
        <v>0</v>
      </c>
      <c r="V1722" t="s">
        <v>393</v>
      </c>
      <c r="W1722" s="1">
        <v>44517.323958333334</v>
      </c>
      <c r="X1722">
        <v>229</v>
      </c>
      <c r="Y1722">
        <v>74</v>
      </c>
      <c r="Z1722">
        <v>0</v>
      </c>
      <c r="AA1722">
        <v>74</v>
      </c>
      <c r="AB1722">
        <v>0</v>
      </c>
      <c r="AC1722">
        <v>22</v>
      </c>
      <c r="AD1722">
        <v>-17</v>
      </c>
      <c r="AE1722">
        <v>0</v>
      </c>
      <c r="AF1722">
        <v>0</v>
      </c>
      <c r="AG1722">
        <v>0</v>
      </c>
      <c r="AH1722" t="s">
        <v>1043</v>
      </c>
      <c r="AI1722" s="1">
        <v>44517.504293981481</v>
      </c>
      <c r="AJ1722">
        <v>242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-17</v>
      </c>
      <c r="AQ1722">
        <v>0</v>
      </c>
      <c r="AR1722">
        <v>0</v>
      </c>
      <c r="AS1722">
        <v>0</v>
      </c>
      <c r="AT1722" t="s">
        <v>88</v>
      </c>
      <c r="AU1722" t="s">
        <v>88</v>
      </c>
      <c r="AV1722" t="s">
        <v>88</v>
      </c>
      <c r="AW1722" t="s">
        <v>88</v>
      </c>
      <c r="AX1722" t="s">
        <v>88</v>
      </c>
      <c r="AY1722" t="s">
        <v>88</v>
      </c>
      <c r="AZ1722" t="s">
        <v>88</v>
      </c>
      <c r="BA1722" t="s">
        <v>88</v>
      </c>
      <c r="BB1722" t="s">
        <v>88</v>
      </c>
      <c r="BC1722" t="s">
        <v>88</v>
      </c>
      <c r="BD1722" t="s">
        <v>88</v>
      </c>
      <c r="BE1722" t="s">
        <v>88</v>
      </c>
    </row>
    <row r="1723" spans="1:57">
      <c r="A1723" t="s">
        <v>3664</v>
      </c>
      <c r="B1723" t="s">
        <v>80</v>
      </c>
      <c r="C1723" t="s">
        <v>3640</v>
      </c>
      <c r="D1723" t="s">
        <v>82</v>
      </c>
      <c r="E1723" s="2" t="str">
        <f>HYPERLINK("capsilon://?command=openfolder&amp;siteaddress=FAM.docvelocity-na8.net&amp;folderid=FXC16EA20A-A83B-9181-14F6-5434A4E0033E","FX21116644")</f>
        <v>FX21116644</v>
      </c>
      <c r="F1723" t="s">
        <v>19</v>
      </c>
      <c r="G1723" t="s">
        <v>19</v>
      </c>
      <c r="H1723" t="s">
        <v>83</v>
      </c>
      <c r="I1723" t="s">
        <v>3665</v>
      </c>
      <c r="J1723">
        <v>66</v>
      </c>
      <c r="K1723" t="s">
        <v>85</v>
      </c>
      <c r="L1723" t="s">
        <v>86</v>
      </c>
      <c r="M1723" t="s">
        <v>87</v>
      </c>
      <c r="N1723">
        <v>2</v>
      </c>
      <c r="O1723" s="1">
        <v>44517.043842592589</v>
      </c>
      <c r="P1723" s="1">
        <v>44517.50980324074</v>
      </c>
      <c r="Q1723">
        <v>39479</v>
      </c>
      <c r="R1723">
        <v>780</v>
      </c>
      <c r="S1723" t="b">
        <v>0</v>
      </c>
      <c r="T1723" t="s">
        <v>88</v>
      </c>
      <c r="U1723" t="b">
        <v>0</v>
      </c>
      <c r="V1723" t="s">
        <v>388</v>
      </c>
      <c r="W1723" s="1">
        <v>44517.324664351851</v>
      </c>
      <c r="X1723">
        <v>175</v>
      </c>
      <c r="Y1723">
        <v>68</v>
      </c>
      <c r="Z1723">
        <v>0</v>
      </c>
      <c r="AA1723">
        <v>68</v>
      </c>
      <c r="AB1723">
        <v>0</v>
      </c>
      <c r="AC1723">
        <v>9</v>
      </c>
      <c r="AD1723">
        <v>-2</v>
      </c>
      <c r="AE1723">
        <v>0</v>
      </c>
      <c r="AF1723">
        <v>0</v>
      </c>
      <c r="AG1723">
        <v>0</v>
      </c>
      <c r="AH1723" t="s">
        <v>90</v>
      </c>
      <c r="AI1723" s="1">
        <v>44517.50980324074</v>
      </c>
      <c r="AJ1723">
        <v>605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-2</v>
      </c>
      <c r="AQ1723">
        <v>0</v>
      </c>
      <c r="AR1723">
        <v>0</v>
      </c>
      <c r="AS1723">
        <v>0</v>
      </c>
      <c r="AT1723" t="s">
        <v>88</v>
      </c>
      <c r="AU1723" t="s">
        <v>88</v>
      </c>
      <c r="AV1723" t="s">
        <v>88</v>
      </c>
      <c r="AW1723" t="s">
        <v>88</v>
      </c>
      <c r="AX1723" t="s">
        <v>88</v>
      </c>
      <c r="AY1723" t="s">
        <v>88</v>
      </c>
      <c r="AZ1723" t="s">
        <v>88</v>
      </c>
      <c r="BA1723" t="s">
        <v>88</v>
      </c>
      <c r="BB1723" t="s">
        <v>88</v>
      </c>
      <c r="BC1723" t="s">
        <v>88</v>
      </c>
      <c r="BD1723" t="s">
        <v>88</v>
      </c>
      <c r="BE1723" t="s">
        <v>88</v>
      </c>
    </row>
    <row r="1724" spans="1:57">
      <c r="A1724" t="s">
        <v>3666</v>
      </c>
      <c r="B1724" t="s">
        <v>80</v>
      </c>
      <c r="C1724" t="s">
        <v>3640</v>
      </c>
      <c r="D1724" t="s">
        <v>82</v>
      </c>
      <c r="E1724" s="2" t="str">
        <f>HYPERLINK("capsilon://?command=openfolder&amp;siteaddress=FAM.docvelocity-na8.net&amp;folderid=FXC16EA20A-A83B-9181-14F6-5434A4E0033E","FX21116644")</f>
        <v>FX21116644</v>
      </c>
      <c r="F1724" t="s">
        <v>19</v>
      </c>
      <c r="G1724" t="s">
        <v>19</v>
      </c>
      <c r="H1724" t="s">
        <v>83</v>
      </c>
      <c r="I1724" t="s">
        <v>3667</v>
      </c>
      <c r="J1724">
        <v>96</v>
      </c>
      <c r="K1724" t="s">
        <v>85</v>
      </c>
      <c r="L1724" t="s">
        <v>86</v>
      </c>
      <c r="M1724" t="s">
        <v>87</v>
      </c>
      <c r="N1724">
        <v>2</v>
      </c>
      <c r="O1724" s="1">
        <v>44517.044236111113</v>
      </c>
      <c r="P1724" s="1">
        <v>44517.505115740743</v>
      </c>
      <c r="Q1724">
        <v>39469</v>
      </c>
      <c r="R1724">
        <v>351</v>
      </c>
      <c r="S1724" t="b">
        <v>0</v>
      </c>
      <c r="T1724" t="s">
        <v>88</v>
      </c>
      <c r="U1724" t="b">
        <v>0</v>
      </c>
      <c r="V1724" t="s">
        <v>110</v>
      </c>
      <c r="W1724" s="1">
        <v>44517.324942129628</v>
      </c>
      <c r="X1724">
        <v>163</v>
      </c>
      <c r="Y1724">
        <v>69</v>
      </c>
      <c r="Z1724">
        <v>0</v>
      </c>
      <c r="AA1724">
        <v>69</v>
      </c>
      <c r="AB1724">
        <v>0</v>
      </c>
      <c r="AC1724">
        <v>1</v>
      </c>
      <c r="AD1724">
        <v>27</v>
      </c>
      <c r="AE1724">
        <v>0</v>
      </c>
      <c r="AF1724">
        <v>0</v>
      </c>
      <c r="AG1724">
        <v>0</v>
      </c>
      <c r="AH1724" t="s">
        <v>118</v>
      </c>
      <c r="AI1724" s="1">
        <v>44517.505115740743</v>
      </c>
      <c r="AJ1724">
        <v>188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27</v>
      </c>
      <c r="AQ1724">
        <v>0</v>
      </c>
      <c r="AR1724">
        <v>0</v>
      </c>
      <c r="AS1724">
        <v>0</v>
      </c>
      <c r="AT1724" t="s">
        <v>88</v>
      </c>
      <c r="AU1724" t="s">
        <v>88</v>
      </c>
      <c r="AV1724" t="s">
        <v>88</v>
      </c>
      <c r="AW1724" t="s">
        <v>88</v>
      </c>
      <c r="AX1724" t="s">
        <v>88</v>
      </c>
      <c r="AY1724" t="s">
        <v>88</v>
      </c>
      <c r="AZ1724" t="s">
        <v>88</v>
      </c>
      <c r="BA1724" t="s">
        <v>88</v>
      </c>
      <c r="BB1724" t="s">
        <v>88</v>
      </c>
      <c r="BC1724" t="s">
        <v>88</v>
      </c>
      <c r="BD1724" t="s">
        <v>88</v>
      </c>
      <c r="BE1724" t="s">
        <v>88</v>
      </c>
    </row>
    <row r="1725" spans="1:57">
      <c r="A1725" t="s">
        <v>3668</v>
      </c>
      <c r="B1725" t="s">
        <v>80</v>
      </c>
      <c r="C1725" t="s">
        <v>3640</v>
      </c>
      <c r="D1725" t="s">
        <v>82</v>
      </c>
      <c r="E1725" s="2" t="str">
        <f>HYPERLINK("capsilon://?command=openfolder&amp;siteaddress=FAM.docvelocity-na8.net&amp;folderid=FXC16EA20A-A83B-9181-14F6-5434A4E0033E","FX21116644")</f>
        <v>FX21116644</v>
      </c>
      <c r="F1725" t="s">
        <v>19</v>
      </c>
      <c r="G1725" t="s">
        <v>19</v>
      </c>
      <c r="H1725" t="s">
        <v>83</v>
      </c>
      <c r="I1725" t="s">
        <v>3669</v>
      </c>
      <c r="J1725">
        <v>28</v>
      </c>
      <c r="K1725" t="s">
        <v>85</v>
      </c>
      <c r="L1725" t="s">
        <v>86</v>
      </c>
      <c r="M1725" t="s">
        <v>87</v>
      </c>
      <c r="N1725">
        <v>1</v>
      </c>
      <c r="O1725" s="1">
        <v>44517.045081018521</v>
      </c>
      <c r="P1725" s="1">
        <v>44517.389988425923</v>
      </c>
      <c r="Q1725">
        <v>29485</v>
      </c>
      <c r="R1725">
        <v>315</v>
      </c>
      <c r="S1725" t="b">
        <v>0</v>
      </c>
      <c r="T1725" t="s">
        <v>88</v>
      </c>
      <c r="U1725" t="b">
        <v>0</v>
      </c>
      <c r="V1725" t="s">
        <v>190</v>
      </c>
      <c r="W1725" s="1">
        <v>44517.389988425923</v>
      </c>
      <c r="X1725">
        <v>126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28</v>
      </c>
      <c r="AE1725">
        <v>21</v>
      </c>
      <c r="AF1725">
        <v>0</v>
      </c>
      <c r="AG1725">
        <v>3</v>
      </c>
      <c r="AH1725" t="s">
        <v>88</v>
      </c>
      <c r="AI1725" t="s">
        <v>88</v>
      </c>
      <c r="AJ1725" t="s">
        <v>88</v>
      </c>
      <c r="AK1725" t="s">
        <v>88</v>
      </c>
      <c r="AL1725" t="s">
        <v>88</v>
      </c>
      <c r="AM1725" t="s">
        <v>88</v>
      </c>
      <c r="AN1725" t="s">
        <v>88</v>
      </c>
      <c r="AO1725" t="s">
        <v>88</v>
      </c>
      <c r="AP1725" t="s">
        <v>88</v>
      </c>
      <c r="AQ1725" t="s">
        <v>88</v>
      </c>
      <c r="AR1725" t="s">
        <v>88</v>
      </c>
      <c r="AS1725" t="s">
        <v>88</v>
      </c>
      <c r="AT1725" t="s">
        <v>88</v>
      </c>
      <c r="AU1725" t="s">
        <v>88</v>
      </c>
      <c r="AV1725" t="s">
        <v>88</v>
      </c>
      <c r="AW1725" t="s">
        <v>88</v>
      </c>
      <c r="AX1725" t="s">
        <v>88</v>
      </c>
      <c r="AY1725" t="s">
        <v>88</v>
      </c>
      <c r="AZ1725" t="s">
        <v>88</v>
      </c>
      <c r="BA1725" t="s">
        <v>88</v>
      </c>
      <c r="BB1725" t="s">
        <v>88</v>
      </c>
      <c r="BC1725" t="s">
        <v>88</v>
      </c>
      <c r="BD1725" t="s">
        <v>88</v>
      </c>
      <c r="BE1725" t="s">
        <v>88</v>
      </c>
    </row>
    <row r="1726" spans="1:57">
      <c r="A1726" t="s">
        <v>3670</v>
      </c>
      <c r="B1726" t="s">
        <v>80</v>
      </c>
      <c r="C1726" t="s">
        <v>3640</v>
      </c>
      <c r="D1726" t="s">
        <v>82</v>
      </c>
      <c r="E1726" s="2" t="str">
        <f>HYPERLINK("capsilon://?command=openfolder&amp;siteaddress=FAM.docvelocity-na8.net&amp;folderid=FXC16EA20A-A83B-9181-14F6-5434A4E0033E","FX21116644")</f>
        <v>FX21116644</v>
      </c>
      <c r="F1726" t="s">
        <v>19</v>
      </c>
      <c r="G1726" t="s">
        <v>19</v>
      </c>
      <c r="H1726" t="s">
        <v>83</v>
      </c>
      <c r="I1726" t="s">
        <v>3671</v>
      </c>
      <c r="J1726">
        <v>44</v>
      </c>
      <c r="K1726" t="s">
        <v>85</v>
      </c>
      <c r="L1726" t="s">
        <v>86</v>
      </c>
      <c r="M1726" t="s">
        <v>87</v>
      </c>
      <c r="N1726">
        <v>2</v>
      </c>
      <c r="O1726" s="1">
        <v>44517.045162037037</v>
      </c>
      <c r="P1726" s="1">
        <v>44517.506203703706</v>
      </c>
      <c r="Q1726">
        <v>39574</v>
      </c>
      <c r="R1726">
        <v>260</v>
      </c>
      <c r="S1726" t="b">
        <v>0</v>
      </c>
      <c r="T1726" t="s">
        <v>88</v>
      </c>
      <c r="U1726" t="b">
        <v>0</v>
      </c>
      <c r="V1726" t="s">
        <v>89</v>
      </c>
      <c r="W1726" s="1">
        <v>44517.325127314813</v>
      </c>
      <c r="X1726">
        <v>96</v>
      </c>
      <c r="Y1726">
        <v>39</v>
      </c>
      <c r="Z1726">
        <v>0</v>
      </c>
      <c r="AA1726">
        <v>39</v>
      </c>
      <c r="AB1726">
        <v>0</v>
      </c>
      <c r="AC1726">
        <v>0</v>
      </c>
      <c r="AD1726">
        <v>5</v>
      </c>
      <c r="AE1726">
        <v>0</v>
      </c>
      <c r="AF1726">
        <v>0</v>
      </c>
      <c r="AG1726">
        <v>0</v>
      </c>
      <c r="AH1726" t="s">
        <v>1043</v>
      </c>
      <c r="AI1726" s="1">
        <v>44517.506203703706</v>
      </c>
      <c r="AJ1726">
        <v>164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5</v>
      </c>
      <c r="AQ1726">
        <v>0</v>
      </c>
      <c r="AR1726">
        <v>0</v>
      </c>
      <c r="AS1726">
        <v>0</v>
      </c>
      <c r="AT1726" t="s">
        <v>88</v>
      </c>
      <c r="AU1726" t="s">
        <v>88</v>
      </c>
      <c r="AV1726" t="s">
        <v>88</v>
      </c>
      <c r="AW1726" t="s">
        <v>88</v>
      </c>
      <c r="AX1726" t="s">
        <v>88</v>
      </c>
      <c r="AY1726" t="s">
        <v>88</v>
      </c>
      <c r="AZ1726" t="s">
        <v>88</v>
      </c>
      <c r="BA1726" t="s">
        <v>88</v>
      </c>
      <c r="BB1726" t="s">
        <v>88</v>
      </c>
      <c r="BC1726" t="s">
        <v>88</v>
      </c>
      <c r="BD1726" t="s">
        <v>88</v>
      </c>
      <c r="BE1726" t="s">
        <v>88</v>
      </c>
    </row>
    <row r="1727" spans="1:57">
      <c r="A1727" t="s">
        <v>3672</v>
      </c>
      <c r="B1727" t="s">
        <v>80</v>
      </c>
      <c r="C1727" t="s">
        <v>3640</v>
      </c>
      <c r="D1727" t="s">
        <v>82</v>
      </c>
      <c r="E1727" s="2" t="str">
        <f>HYPERLINK("capsilon://?command=openfolder&amp;siteaddress=FAM.docvelocity-na8.net&amp;folderid=FXC16EA20A-A83B-9181-14F6-5434A4E0033E","FX21116644")</f>
        <v>FX21116644</v>
      </c>
      <c r="F1727" t="s">
        <v>19</v>
      </c>
      <c r="G1727" t="s">
        <v>19</v>
      </c>
      <c r="H1727" t="s">
        <v>83</v>
      </c>
      <c r="I1727" t="s">
        <v>3673</v>
      </c>
      <c r="J1727">
        <v>28</v>
      </c>
      <c r="K1727" t="s">
        <v>85</v>
      </c>
      <c r="L1727" t="s">
        <v>86</v>
      </c>
      <c r="M1727" t="s">
        <v>87</v>
      </c>
      <c r="N1727">
        <v>1</v>
      </c>
      <c r="O1727" s="1">
        <v>44517.045358796298</v>
      </c>
      <c r="P1727" s="1">
        <v>44517.39203703704</v>
      </c>
      <c r="Q1727">
        <v>29636</v>
      </c>
      <c r="R1727">
        <v>317</v>
      </c>
      <c r="S1727" t="b">
        <v>0</v>
      </c>
      <c r="T1727" t="s">
        <v>88</v>
      </c>
      <c r="U1727" t="b">
        <v>0</v>
      </c>
      <c r="V1727" t="s">
        <v>190</v>
      </c>
      <c r="W1727" s="1">
        <v>44517.39203703704</v>
      </c>
      <c r="X1727">
        <v>77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28</v>
      </c>
      <c r="AE1727">
        <v>21</v>
      </c>
      <c r="AF1727">
        <v>0</v>
      </c>
      <c r="AG1727">
        <v>2</v>
      </c>
      <c r="AH1727" t="s">
        <v>88</v>
      </c>
      <c r="AI1727" t="s">
        <v>88</v>
      </c>
      <c r="AJ1727" t="s">
        <v>88</v>
      </c>
      <c r="AK1727" t="s">
        <v>88</v>
      </c>
      <c r="AL1727" t="s">
        <v>88</v>
      </c>
      <c r="AM1727" t="s">
        <v>88</v>
      </c>
      <c r="AN1727" t="s">
        <v>88</v>
      </c>
      <c r="AO1727" t="s">
        <v>88</v>
      </c>
      <c r="AP1727" t="s">
        <v>88</v>
      </c>
      <c r="AQ1727" t="s">
        <v>88</v>
      </c>
      <c r="AR1727" t="s">
        <v>88</v>
      </c>
      <c r="AS1727" t="s">
        <v>88</v>
      </c>
      <c r="AT1727" t="s">
        <v>88</v>
      </c>
      <c r="AU1727" t="s">
        <v>88</v>
      </c>
      <c r="AV1727" t="s">
        <v>88</v>
      </c>
      <c r="AW1727" t="s">
        <v>88</v>
      </c>
      <c r="AX1727" t="s">
        <v>88</v>
      </c>
      <c r="AY1727" t="s">
        <v>88</v>
      </c>
      <c r="AZ1727" t="s">
        <v>88</v>
      </c>
      <c r="BA1727" t="s">
        <v>88</v>
      </c>
      <c r="BB1727" t="s">
        <v>88</v>
      </c>
      <c r="BC1727" t="s">
        <v>88</v>
      </c>
      <c r="BD1727" t="s">
        <v>88</v>
      </c>
      <c r="BE1727" t="s">
        <v>88</v>
      </c>
    </row>
    <row r="1728" spans="1:57">
      <c r="A1728" t="s">
        <v>3674</v>
      </c>
      <c r="B1728" t="s">
        <v>80</v>
      </c>
      <c r="C1728" t="s">
        <v>3640</v>
      </c>
      <c r="D1728" t="s">
        <v>82</v>
      </c>
      <c r="E1728" s="2" t="str">
        <f>HYPERLINK("capsilon://?command=openfolder&amp;siteaddress=FAM.docvelocity-na8.net&amp;folderid=FXC16EA20A-A83B-9181-14F6-5434A4E0033E","FX21116644")</f>
        <v>FX21116644</v>
      </c>
      <c r="F1728" t="s">
        <v>19</v>
      </c>
      <c r="G1728" t="s">
        <v>19</v>
      </c>
      <c r="H1728" t="s">
        <v>83</v>
      </c>
      <c r="I1728" t="s">
        <v>3675</v>
      </c>
      <c r="J1728">
        <v>55</v>
      </c>
      <c r="K1728" t="s">
        <v>85</v>
      </c>
      <c r="L1728" t="s">
        <v>86</v>
      </c>
      <c r="M1728" t="s">
        <v>87</v>
      </c>
      <c r="N1728">
        <v>2</v>
      </c>
      <c r="O1728" s="1">
        <v>44517.045439814814</v>
      </c>
      <c r="P1728" s="1">
        <v>44517.506921296299</v>
      </c>
      <c r="Q1728">
        <v>39491</v>
      </c>
      <c r="R1728">
        <v>381</v>
      </c>
      <c r="S1728" t="b">
        <v>0</v>
      </c>
      <c r="T1728" t="s">
        <v>88</v>
      </c>
      <c r="U1728" t="b">
        <v>0</v>
      </c>
      <c r="V1728" t="s">
        <v>393</v>
      </c>
      <c r="W1728" s="1">
        <v>44517.32712962963</v>
      </c>
      <c r="X1728">
        <v>226</v>
      </c>
      <c r="Y1728">
        <v>44</v>
      </c>
      <c r="Z1728">
        <v>0</v>
      </c>
      <c r="AA1728">
        <v>44</v>
      </c>
      <c r="AB1728">
        <v>0</v>
      </c>
      <c r="AC1728">
        <v>14</v>
      </c>
      <c r="AD1728">
        <v>11</v>
      </c>
      <c r="AE1728">
        <v>0</v>
      </c>
      <c r="AF1728">
        <v>0</v>
      </c>
      <c r="AG1728">
        <v>0</v>
      </c>
      <c r="AH1728" t="s">
        <v>118</v>
      </c>
      <c r="AI1728" s="1">
        <v>44517.506921296299</v>
      </c>
      <c r="AJ1728">
        <v>155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11</v>
      </c>
      <c r="AQ1728">
        <v>0</v>
      </c>
      <c r="AR1728">
        <v>0</v>
      </c>
      <c r="AS1728">
        <v>0</v>
      </c>
      <c r="AT1728" t="s">
        <v>88</v>
      </c>
      <c r="AU1728" t="s">
        <v>88</v>
      </c>
      <c r="AV1728" t="s">
        <v>88</v>
      </c>
      <c r="AW1728" t="s">
        <v>88</v>
      </c>
      <c r="AX1728" t="s">
        <v>88</v>
      </c>
      <c r="AY1728" t="s">
        <v>88</v>
      </c>
      <c r="AZ1728" t="s">
        <v>88</v>
      </c>
      <c r="BA1728" t="s">
        <v>88</v>
      </c>
      <c r="BB1728" t="s">
        <v>88</v>
      </c>
      <c r="BC1728" t="s">
        <v>88</v>
      </c>
      <c r="BD1728" t="s">
        <v>88</v>
      </c>
      <c r="BE1728" t="s">
        <v>88</v>
      </c>
    </row>
    <row r="1729" spans="1:57">
      <c r="A1729" t="s">
        <v>3676</v>
      </c>
      <c r="B1729" t="s">
        <v>80</v>
      </c>
      <c r="C1729" t="s">
        <v>3640</v>
      </c>
      <c r="D1729" t="s">
        <v>82</v>
      </c>
      <c r="E1729" s="2" t="str">
        <f>HYPERLINK("capsilon://?command=openfolder&amp;siteaddress=FAM.docvelocity-na8.net&amp;folderid=FXC16EA20A-A83B-9181-14F6-5434A4E0033E","FX21116644")</f>
        <v>FX21116644</v>
      </c>
      <c r="F1729" t="s">
        <v>19</v>
      </c>
      <c r="G1729" t="s">
        <v>19</v>
      </c>
      <c r="H1729" t="s">
        <v>83</v>
      </c>
      <c r="I1729" t="s">
        <v>3677</v>
      </c>
      <c r="J1729">
        <v>54</v>
      </c>
      <c r="K1729" t="s">
        <v>85</v>
      </c>
      <c r="L1729" t="s">
        <v>86</v>
      </c>
      <c r="M1729" t="s">
        <v>87</v>
      </c>
      <c r="N1729">
        <v>2</v>
      </c>
      <c r="O1729" s="1">
        <v>44517.04550925926</v>
      </c>
      <c r="P1729" s="1">
        <v>44517.508900462963</v>
      </c>
      <c r="Q1729">
        <v>39598</v>
      </c>
      <c r="R1729">
        <v>439</v>
      </c>
      <c r="S1729" t="b">
        <v>0</v>
      </c>
      <c r="T1729" t="s">
        <v>88</v>
      </c>
      <c r="U1729" t="b">
        <v>0</v>
      </c>
      <c r="V1729" t="s">
        <v>110</v>
      </c>
      <c r="W1729" s="1">
        <v>44517.326539351852</v>
      </c>
      <c r="X1729">
        <v>124</v>
      </c>
      <c r="Y1729">
        <v>49</v>
      </c>
      <c r="Z1729">
        <v>0</v>
      </c>
      <c r="AA1729">
        <v>49</v>
      </c>
      <c r="AB1729">
        <v>0</v>
      </c>
      <c r="AC1729">
        <v>1</v>
      </c>
      <c r="AD1729">
        <v>5</v>
      </c>
      <c r="AE1729">
        <v>0</v>
      </c>
      <c r="AF1729">
        <v>0</v>
      </c>
      <c r="AG1729">
        <v>0</v>
      </c>
      <c r="AH1729" t="s">
        <v>99</v>
      </c>
      <c r="AI1729" s="1">
        <v>44517.508900462963</v>
      </c>
      <c r="AJ1729">
        <v>315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5</v>
      </c>
      <c r="AQ1729">
        <v>0</v>
      </c>
      <c r="AR1729">
        <v>0</v>
      </c>
      <c r="AS1729">
        <v>0</v>
      </c>
      <c r="AT1729" t="s">
        <v>88</v>
      </c>
      <c r="AU1729" t="s">
        <v>88</v>
      </c>
      <c r="AV1729" t="s">
        <v>88</v>
      </c>
      <c r="AW1729" t="s">
        <v>88</v>
      </c>
      <c r="AX1729" t="s">
        <v>88</v>
      </c>
      <c r="AY1729" t="s">
        <v>88</v>
      </c>
      <c r="AZ1729" t="s">
        <v>88</v>
      </c>
      <c r="BA1729" t="s">
        <v>88</v>
      </c>
      <c r="BB1729" t="s">
        <v>88</v>
      </c>
      <c r="BC1729" t="s">
        <v>88</v>
      </c>
      <c r="BD1729" t="s">
        <v>88</v>
      </c>
      <c r="BE1729" t="s">
        <v>88</v>
      </c>
    </row>
    <row r="1730" spans="1:57">
      <c r="A1730" t="s">
        <v>3678</v>
      </c>
      <c r="B1730" t="s">
        <v>80</v>
      </c>
      <c r="C1730" t="s">
        <v>3640</v>
      </c>
      <c r="D1730" t="s">
        <v>82</v>
      </c>
      <c r="E1730" s="2" t="str">
        <f>HYPERLINK("capsilon://?command=openfolder&amp;siteaddress=FAM.docvelocity-na8.net&amp;folderid=FXC16EA20A-A83B-9181-14F6-5434A4E0033E","FX21116644")</f>
        <v>FX21116644</v>
      </c>
      <c r="F1730" t="s">
        <v>19</v>
      </c>
      <c r="G1730" t="s">
        <v>19</v>
      </c>
      <c r="H1730" t="s">
        <v>83</v>
      </c>
      <c r="I1730" t="s">
        <v>3679</v>
      </c>
      <c r="J1730">
        <v>28</v>
      </c>
      <c r="K1730" t="s">
        <v>85</v>
      </c>
      <c r="L1730" t="s">
        <v>86</v>
      </c>
      <c r="M1730" t="s">
        <v>87</v>
      </c>
      <c r="N1730">
        <v>2</v>
      </c>
      <c r="O1730" s="1">
        <v>44517.045717592591</v>
      </c>
      <c r="P1730" s="1">
        <v>44517.507951388892</v>
      </c>
      <c r="Q1730">
        <v>39707</v>
      </c>
      <c r="R1730">
        <v>230</v>
      </c>
      <c r="S1730" t="b">
        <v>0</v>
      </c>
      <c r="T1730" t="s">
        <v>88</v>
      </c>
      <c r="U1730" t="b">
        <v>0</v>
      </c>
      <c r="V1730" t="s">
        <v>388</v>
      </c>
      <c r="W1730" s="1">
        <v>44517.326273148145</v>
      </c>
      <c r="X1730">
        <v>80</v>
      </c>
      <c r="Y1730">
        <v>21</v>
      </c>
      <c r="Z1730">
        <v>0</v>
      </c>
      <c r="AA1730">
        <v>21</v>
      </c>
      <c r="AB1730">
        <v>0</v>
      </c>
      <c r="AC1730">
        <v>0</v>
      </c>
      <c r="AD1730">
        <v>7</v>
      </c>
      <c r="AE1730">
        <v>0</v>
      </c>
      <c r="AF1730">
        <v>0</v>
      </c>
      <c r="AG1730">
        <v>0</v>
      </c>
      <c r="AH1730" t="s">
        <v>1043</v>
      </c>
      <c r="AI1730" s="1">
        <v>44517.507951388892</v>
      </c>
      <c r="AJ1730">
        <v>150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7</v>
      </c>
      <c r="AQ1730">
        <v>0</v>
      </c>
      <c r="AR1730">
        <v>0</v>
      </c>
      <c r="AS1730">
        <v>0</v>
      </c>
      <c r="AT1730" t="s">
        <v>88</v>
      </c>
      <c r="AU1730" t="s">
        <v>88</v>
      </c>
      <c r="AV1730" t="s">
        <v>88</v>
      </c>
      <c r="AW1730" t="s">
        <v>88</v>
      </c>
      <c r="AX1730" t="s">
        <v>88</v>
      </c>
      <c r="AY1730" t="s">
        <v>88</v>
      </c>
      <c r="AZ1730" t="s">
        <v>88</v>
      </c>
      <c r="BA1730" t="s">
        <v>88</v>
      </c>
      <c r="BB1730" t="s">
        <v>88</v>
      </c>
      <c r="BC1730" t="s">
        <v>88</v>
      </c>
      <c r="BD1730" t="s">
        <v>88</v>
      </c>
      <c r="BE1730" t="s">
        <v>88</v>
      </c>
    </row>
    <row r="1731" spans="1:57">
      <c r="A1731" t="s">
        <v>3680</v>
      </c>
      <c r="B1731" t="s">
        <v>80</v>
      </c>
      <c r="C1731" t="s">
        <v>3640</v>
      </c>
      <c r="D1731" t="s">
        <v>82</v>
      </c>
      <c r="E1731" s="2" t="str">
        <f>HYPERLINK("capsilon://?command=openfolder&amp;siteaddress=FAM.docvelocity-na8.net&amp;folderid=FXC16EA20A-A83B-9181-14F6-5434A4E0033E","FX21116644")</f>
        <v>FX21116644</v>
      </c>
      <c r="F1731" t="s">
        <v>19</v>
      </c>
      <c r="G1731" t="s">
        <v>19</v>
      </c>
      <c r="H1731" t="s">
        <v>83</v>
      </c>
      <c r="I1731" t="s">
        <v>3681</v>
      </c>
      <c r="J1731">
        <v>44</v>
      </c>
      <c r="K1731" t="s">
        <v>85</v>
      </c>
      <c r="L1731" t="s">
        <v>86</v>
      </c>
      <c r="M1731" t="s">
        <v>87</v>
      </c>
      <c r="N1731">
        <v>2</v>
      </c>
      <c r="O1731" s="1">
        <v>44517.045810185184</v>
      </c>
      <c r="P1731" s="1">
        <v>44517.509502314817</v>
      </c>
      <c r="Q1731">
        <v>39749</v>
      </c>
      <c r="R1731">
        <v>314</v>
      </c>
      <c r="S1731" t="b">
        <v>0</v>
      </c>
      <c r="T1731" t="s">
        <v>88</v>
      </c>
      <c r="U1731" t="b">
        <v>0</v>
      </c>
      <c r="V1731" t="s">
        <v>388</v>
      </c>
      <c r="W1731" s="1">
        <v>44517.327349537038</v>
      </c>
      <c r="X1731">
        <v>92</v>
      </c>
      <c r="Y1731">
        <v>39</v>
      </c>
      <c r="Z1731">
        <v>0</v>
      </c>
      <c r="AA1731">
        <v>39</v>
      </c>
      <c r="AB1731">
        <v>0</v>
      </c>
      <c r="AC1731">
        <v>0</v>
      </c>
      <c r="AD1731">
        <v>5</v>
      </c>
      <c r="AE1731">
        <v>0</v>
      </c>
      <c r="AF1731">
        <v>0</v>
      </c>
      <c r="AG1731">
        <v>0</v>
      </c>
      <c r="AH1731" t="s">
        <v>118</v>
      </c>
      <c r="AI1731" s="1">
        <v>44517.509502314817</v>
      </c>
      <c r="AJ1731">
        <v>222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5</v>
      </c>
      <c r="AQ1731">
        <v>0</v>
      </c>
      <c r="AR1731">
        <v>0</v>
      </c>
      <c r="AS1731">
        <v>0</v>
      </c>
      <c r="AT1731" t="s">
        <v>88</v>
      </c>
      <c r="AU1731" t="s">
        <v>88</v>
      </c>
      <c r="AV1731" t="s">
        <v>88</v>
      </c>
      <c r="AW1731" t="s">
        <v>88</v>
      </c>
      <c r="AX1731" t="s">
        <v>88</v>
      </c>
      <c r="AY1731" t="s">
        <v>88</v>
      </c>
      <c r="AZ1731" t="s">
        <v>88</v>
      </c>
      <c r="BA1731" t="s">
        <v>88</v>
      </c>
      <c r="BB1731" t="s">
        <v>88</v>
      </c>
      <c r="BC1731" t="s">
        <v>88</v>
      </c>
      <c r="BD1731" t="s">
        <v>88</v>
      </c>
      <c r="BE1731" t="s">
        <v>88</v>
      </c>
    </row>
    <row r="1732" spans="1:57">
      <c r="A1732" t="s">
        <v>3682</v>
      </c>
      <c r="B1732" t="s">
        <v>80</v>
      </c>
      <c r="C1732" t="s">
        <v>3640</v>
      </c>
      <c r="D1732" t="s">
        <v>82</v>
      </c>
      <c r="E1732" s="2" t="str">
        <f>HYPERLINK("capsilon://?command=openfolder&amp;siteaddress=FAM.docvelocity-na8.net&amp;folderid=FXC16EA20A-A83B-9181-14F6-5434A4E0033E","FX21116644")</f>
        <v>FX21116644</v>
      </c>
      <c r="F1732" t="s">
        <v>19</v>
      </c>
      <c r="G1732" t="s">
        <v>19</v>
      </c>
      <c r="H1732" t="s">
        <v>83</v>
      </c>
      <c r="I1732" t="s">
        <v>3683</v>
      </c>
      <c r="J1732">
        <v>28</v>
      </c>
      <c r="K1732" t="s">
        <v>85</v>
      </c>
      <c r="L1732" t="s">
        <v>86</v>
      </c>
      <c r="M1732" t="s">
        <v>87</v>
      </c>
      <c r="N1732">
        <v>1</v>
      </c>
      <c r="O1732" s="1">
        <v>44517.046249999999</v>
      </c>
      <c r="P1732" s="1">
        <v>44517.393090277779</v>
      </c>
      <c r="Q1732">
        <v>29757</v>
      </c>
      <c r="R1732">
        <v>210</v>
      </c>
      <c r="S1732" t="b">
        <v>0</v>
      </c>
      <c r="T1732" t="s">
        <v>88</v>
      </c>
      <c r="U1732" t="b">
        <v>0</v>
      </c>
      <c r="V1732" t="s">
        <v>190</v>
      </c>
      <c r="W1732" s="1">
        <v>44517.393090277779</v>
      </c>
      <c r="X1732">
        <v>90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28</v>
      </c>
      <c r="AE1732">
        <v>21</v>
      </c>
      <c r="AF1732">
        <v>0</v>
      </c>
      <c r="AG1732">
        <v>2</v>
      </c>
      <c r="AH1732" t="s">
        <v>88</v>
      </c>
      <c r="AI1732" t="s">
        <v>88</v>
      </c>
      <c r="AJ1732" t="s">
        <v>88</v>
      </c>
      <c r="AK1732" t="s">
        <v>88</v>
      </c>
      <c r="AL1732" t="s">
        <v>88</v>
      </c>
      <c r="AM1732" t="s">
        <v>88</v>
      </c>
      <c r="AN1732" t="s">
        <v>88</v>
      </c>
      <c r="AO1732" t="s">
        <v>88</v>
      </c>
      <c r="AP1732" t="s">
        <v>88</v>
      </c>
      <c r="AQ1732" t="s">
        <v>88</v>
      </c>
      <c r="AR1732" t="s">
        <v>88</v>
      </c>
      <c r="AS1732" t="s">
        <v>88</v>
      </c>
      <c r="AT1732" t="s">
        <v>88</v>
      </c>
      <c r="AU1732" t="s">
        <v>88</v>
      </c>
      <c r="AV1732" t="s">
        <v>88</v>
      </c>
      <c r="AW1732" t="s">
        <v>88</v>
      </c>
      <c r="AX1732" t="s">
        <v>88</v>
      </c>
      <c r="AY1732" t="s">
        <v>88</v>
      </c>
      <c r="AZ1732" t="s">
        <v>88</v>
      </c>
      <c r="BA1732" t="s">
        <v>88</v>
      </c>
      <c r="BB1732" t="s">
        <v>88</v>
      </c>
      <c r="BC1732" t="s">
        <v>88</v>
      </c>
      <c r="BD1732" t="s">
        <v>88</v>
      </c>
      <c r="BE1732" t="s">
        <v>88</v>
      </c>
    </row>
    <row r="1733" spans="1:57">
      <c r="A1733" t="s">
        <v>3684</v>
      </c>
      <c r="B1733" t="s">
        <v>80</v>
      </c>
      <c r="C1733" t="s">
        <v>3685</v>
      </c>
      <c r="D1733" t="s">
        <v>82</v>
      </c>
      <c r="E1733" s="2" t="str">
        <f>HYPERLINK("capsilon://?command=openfolder&amp;siteaddress=FAM.docvelocity-na8.net&amp;folderid=FX3B3A4C53-1F15-186D-2D94-9CEF11651982","FX21118071")</f>
        <v>FX21118071</v>
      </c>
      <c r="F1733" t="s">
        <v>19</v>
      </c>
      <c r="G1733" t="s">
        <v>19</v>
      </c>
      <c r="H1733" t="s">
        <v>83</v>
      </c>
      <c r="I1733" t="s">
        <v>3686</v>
      </c>
      <c r="J1733">
        <v>114</v>
      </c>
      <c r="K1733" t="s">
        <v>85</v>
      </c>
      <c r="L1733" t="s">
        <v>86</v>
      </c>
      <c r="M1733" t="s">
        <v>87</v>
      </c>
      <c r="N1733">
        <v>1</v>
      </c>
      <c r="O1733" s="1">
        <v>44517.068668981483</v>
      </c>
      <c r="P1733" s="1">
        <v>44517.398298611108</v>
      </c>
      <c r="Q1733">
        <v>27950</v>
      </c>
      <c r="R1733">
        <v>530</v>
      </c>
      <c r="S1733" t="b">
        <v>0</v>
      </c>
      <c r="T1733" t="s">
        <v>88</v>
      </c>
      <c r="U1733" t="b">
        <v>0</v>
      </c>
      <c r="V1733" t="s">
        <v>190</v>
      </c>
      <c r="W1733" s="1">
        <v>44517.398298611108</v>
      </c>
      <c r="X1733">
        <v>450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114</v>
      </c>
      <c r="AE1733">
        <v>102</v>
      </c>
      <c r="AF1733">
        <v>0</v>
      </c>
      <c r="AG1733">
        <v>4</v>
      </c>
      <c r="AH1733" t="s">
        <v>88</v>
      </c>
      <c r="AI1733" t="s">
        <v>88</v>
      </c>
      <c r="AJ1733" t="s">
        <v>88</v>
      </c>
      <c r="AK1733" t="s">
        <v>88</v>
      </c>
      <c r="AL1733" t="s">
        <v>88</v>
      </c>
      <c r="AM1733" t="s">
        <v>88</v>
      </c>
      <c r="AN1733" t="s">
        <v>88</v>
      </c>
      <c r="AO1733" t="s">
        <v>88</v>
      </c>
      <c r="AP1733" t="s">
        <v>88</v>
      </c>
      <c r="AQ1733" t="s">
        <v>88</v>
      </c>
      <c r="AR1733" t="s">
        <v>88</v>
      </c>
      <c r="AS1733" t="s">
        <v>88</v>
      </c>
      <c r="AT1733" t="s">
        <v>88</v>
      </c>
      <c r="AU1733" t="s">
        <v>88</v>
      </c>
      <c r="AV1733" t="s">
        <v>88</v>
      </c>
      <c r="AW1733" t="s">
        <v>88</v>
      </c>
      <c r="AX1733" t="s">
        <v>88</v>
      </c>
      <c r="AY1733" t="s">
        <v>88</v>
      </c>
      <c r="AZ1733" t="s">
        <v>88</v>
      </c>
      <c r="BA1733" t="s">
        <v>88</v>
      </c>
      <c r="BB1733" t="s">
        <v>88</v>
      </c>
      <c r="BC1733" t="s">
        <v>88</v>
      </c>
      <c r="BD1733" t="s">
        <v>88</v>
      </c>
      <c r="BE1733" t="s">
        <v>88</v>
      </c>
    </row>
    <row r="1734" spans="1:57">
      <c r="A1734" t="s">
        <v>3687</v>
      </c>
      <c r="B1734" t="s">
        <v>80</v>
      </c>
      <c r="C1734" t="s">
        <v>3688</v>
      </c>
      <c r="D1734" t="s">
        <v>82</v>
      </c>
      <c r="E1734" s="2" t="str">
        <f>HYPERLINK("capsilon://?command=openfolder&amp;siteaddress=FAM.docvelocity-na8.net&amp;folderid=FXBFFD02A2-5C05-C875-ED5D-8A75CC6E1E82","FX21117426")</f>
        <v>FX21117426</v>
      </c>
      <c r="F1734" t="s">
        <v>19</v>
      </c>
      <c r="G1734" t="s">
        <v>19</v>
      </c>
      <c r="H1734" t="s">
        <v>83</v>
      </c>
      <c r="I1734" t="s">
        <v>3689</v>
      </c>
      <c r="J1734">
        <v>454</v>
      </c>
      <c r="K1734" t="s">
        <v>85</v>
      </c>
      <c r="L1734" t="s">
        <v>86</v>
      </c>
      <c r="M1734" t="s">
        <v>87</v>
      </c>
      <c r="N1734">
        <v>1</v>
      </c>
      <c r="O1734" s="1">
        <v>44517.0937962963</v>
      </c>
      <c r="P1734" s="1">
        <v>44517.404560185183</v>
      </c>
      <c r="Q1734">
        <v>26194</v>
      </c>
      <c r="R1734">
        <v>656</v>
      </c>
      <c r="S1734" t="b">
        <v>0</v>
      </c>
      <c r="T1734" t="s">
        <v>88</v>
      </c>
      <c r="U1734" t="b">
        <v>0</v>
      </c>
      <c r="V1734" t="s">
        <v>190</v>
      </c>
      <c r="W1734" s="1">
        <v>44517.404560185183</v>
      </c>
      <c r="X1734">
        <v>540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454</v>
      </c>
      <c r="AE1734">
        <v>0</v>
      </c>
      <c r="AF1734">
        <v>0</v>
      </c>
      <c r="AG1734">
        <v>7</v>
      </c>
      <c r="AH1734" t="s">
        <v>88</v>
      </c>
      <c r="AI1734" t="s">
        <v>88</v>
      </c>
      <c r="AJ1734" t="s">
        <v>88</v>
      </c>
      <c r="AK1734" t="s">
        <v>88</v>
      </c>
      <c r="AL1734" t="s">
        <v>88</v>
      </c>
      <c r="AM1734" t="s">
        <v>88</v>
      </c>
      <c r="AN1734" t="s">
        <v>88</v>
      </c>
      <c r="AO1734" t="s">
        <v>88</v>
      </c>
      <c r="AP1734" t="s">
        <v>88</v>
      </c>
      <c r="AQ1734" t="s">
        <v>88</v>
      </c>
      <c r="AR1734" t="s">
        <v>88</v>
      </c>
      <c r="AS1734" t="s">
        <v>88</v>
      </c>
      <c r="AT1734" t="s">
        <v>88</v>
      </c>
      <c r="AU1734" t="s">
        <v>88</v>
      </c>
      <c r="AV1734" t="s">
        <v>88</v>
      </c>
      <c r="AW1734" t="s">
        <v>88</v>
      </c>
      <c r="AX1734" t="s">
        <v>88</v>
      </c>
      <c r="AY1734" t="s">
        <v>88</v>
      </c>
      <c r="AZ1734" t="s">
        <v>88</v>
      </c>
      <c r="BA1734" t="s">
        <v>88</v>
      </c>
      <c r="BB1734" t="s">
        <v>88</v>
      </c>
      <c r="BC1734" t="s">
        <v>88</v>
      </c>
      <c r="BD1734" t="s">
        <v>88</v>
      </c>
      <c r="BE1734" t="s">
        <v>88</v>
      </c>
    </row>
    <row r="1735" spans="1:57">
      <c r="A1735" t="s">
        <v>3690</v>
      </c>
      <c r="B1735" t="s">
        <v>80</v>
      </c>
      <c r="C1735" t="s">
        <v>3401</v>
      </c>
      <c r="D1735" t="s">
        <v>82</v>
      </c>
      <c r="E1735" s="2" t="str">
        <f>HYPERLINK("capsilon://?command=openfolder&amp;siteaddress=FAM.docvelocity-na8.net&amp;folderid=FX7C292279-B497-2418-76D6-8F4006C5DEE6","FX21117816")</f>
        <v>FX21117816</v>
      </c>
      <c r="F1735" t="s">
        <v>19</v>
      </c>
      <c r="G1735" t="s">
        <v>19</v>
      </c>
      <c r="H1735" t="s">
        <v>83</v>
      </c>
      <c r="I1735" t="s">
        <v>3402</v>
      </c>
      <c r="J1735">
        <v>138</v>
      </c>
      <c r="K1735" t="s">
        <v>85</v>
      </c>
      <c r="L1735" t="s">
        <v>86</v>
      </c>
      <c r="M1735" t="s">
        <v>87</v>
      </c>
      <c r="N1735">
        <v>2</v>
      </c>
      <c r="O1735" s="1">
        <v>44517.166076388887</v>
      </c>
      <c r="P1735" s="1">
        <v>44517.2266087963</v>
      </c>
      <c r="Q1735">
        <v>3999</v>
      </c>
      <c r="R1735">
        <v>1231</v>
      </c>
      <c r="S1735" t="b">
        <v>0</v>
      </c>
      <c r="T1735" t="s">
        <v>88</v>
      </c>
      <c r="U1735" t="b">
        <v>1</v>
      </c>
      <c r="V1735" t="s">
        <v>110</v>
      </c>
      <c r="W1735" s="1">
        <v>44517.173402777778</v>
      </c>
      <c r="X1735">
        <v>474</v>
      </c>
      <c r="Y1735">
        <v>123</v>
      </c>
      <c r="Z1735">
        <v>0</v>
      </c>
      <c r="AA1735">
        <v>123</v>
      </c>
      <c r="AB1735">
        <v>0</v>
      </c>
      <c r="AC1735">
        <v>10</v>
      </c>
      <c r="AD1735">
        <v>15</v>
      </c>
      <c r="AE1735">
        <v>0</v>
      </c>
      <c r="AF1735">
        <v>0</v>
      </c>
      <c r="AG1735">
        <v>0</v>
      </c>
      <c r="AH1735" t="s">
        <v>1043</v>
      </c>
      <c r="AI1735" s="1">
        <v>44517.2266087963</v>
      </c>
      <c r="AJ1735">
        <v>664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15</v>
      </c>
      <c r="AQ1735">
        <v>0</v>
      </c>
      <c r="AR1735">
        <v>0</v>
      </c>
      <c r="AS1735">
        <v>0</v>
      </c>
      <c r="AT1735" t="s">
        <v>88</v>
      </c>
      <c r="AU1735" t="s">
        <v>88</v>
      </c>
      <c r="AV1735" t="s">
        <v>88</v>
      </c>
      <c r="AW1735" t="s">
        <v>88</v>
      </c>
      <c r="AX1735" t="s">
        <v>88</v>
      </c>
      <c r="AY1735" t="s">
        <v>88</v>
      </c>
      <c r="AZ1735" t="s">
        <v>88</v>
      </c>
      <c r="BA1735" t="s">
        <v>88</v>
      </c>
      <c r="BB1735" t="s">
        <v>88</v>
      </c>
      <c r="BC1735" t="s">
        <v>88</v>
      </c>
      <c r="BD1735" t="s">
        <v>88</v>
      </c>
      <c r="BE1735" t="s">
        <v>88</v>
      </c>
    </row>
    <row r="1736" spans="1:57">
      <c r="A1736" t="s">
        <v>3691</v>
      </c>
      <c r="B1736" t="s">
        <v>80</v>
      </c>
      <c r="C1736" t="s">
        <v>3401</v>
      </c>
      <c r="D1736" t="s">
        <v>82</v>
      </c>
      <c r="E1736" s="2" t="str">
        <f>HYPERLINK("capsilon://?command=openfolder&amp;siteaddress=FAM.docvelocity-na8.net&amp;folderid=FX7C292279-B497-2418-76D6-8F4006C5DEE6","FX21117816")</f>
        <v>FX21117816</v>
      </c>
      <c r="F1736" t="s">
        <v>19</v>
      </c>
      <c r="G1736" t="s">
        <v>19</v>
      </c>
      <c r="H1736" t="s">
        <v>83</v>
      </c>
      <c r="I1736" t="s">
        <v>3404</v>
      </c>
      <c r="J1736">
        <v>56</v>
      </c>
      <c r="K1736" t="s">
        <v>85</v>
      </c>
      <c r="L1736" t="s">
        <v>86</v>
      </c>
      <c r="M1736" t="s">
        <v>87</v>
      </c>
      <c r="N1736">
        <v>2</v>
      </c>
      <c r="O1736" s="1">
        <v>44517.16747685185</v>
      </c>
      <c r="P1736" s="1">
        <v>44517.227685185186</v>
      </c>
      <c r="Q1736">
        <v>4130</v>
      </c>
      <c r="R1736">
        <v>1072</v>
      </c>
      <c r="S1736" t="b">
        <v>0</v>
      </c>
      <c r="T1736" t="s">
        <v>88</v>
      </c>
      <c r="U1736" t="b">
        <v>1</v>
      </c>
      <c r="V1736" t="s">
        <v>388</v>
      </c>
      <c r="W1736" s="1">
        <v>44517.172129629631</v>
      </c>
      <c r="X1736">
        <v>244</v>
      </c>
      <c r="Y1736">
        <v>42</v>
      </c>
      <c r="Z1736">
        <v>0</v>
      </c>
      <c r="AA1736">
        <v>42</v>
      </c>
      <c r="AB1736">
        <v>0</v>
      </c>
      <c r="AC1736">
        <v>2</v>
      </c>
      <c r="AD1736">
        <v>14</v>
      </c>
      <c r="AE1736">
        <v>0</v>
      </c>
      <c r="AF1736">
        <v>0</v>
      </c>
      <c r="AG1736">
        <v>0</v>
      </c>
      <c r="AH1736" t="s">
        <v>90</v>
      </c>
      <c r="AI1736" s="1">
        <v>44517.227685185186</v>
      </c>
      <c r="AJ1736">
        <v>718</v>
      </c>
      <c r="AK1736">
        <v>1</v>
      </c>
      <c r="AL1736">
        <v>0</v>
      </c>
      <c r="AM1736">
        <v>1</v>
      </c>
      <c r="AN1736">
        <v>0</v>
      </c>
      <c r="AO1736">
        <v>1</v>
      </c>
      <c r="AP1736">
        <v>13</v>
      </c>
      <c r="AQ1736">
        <v>0</v>
      </c>
      <c r="AR1736">
        <v>0</v>
      </c>
      <c r="AS1736">
        <v>0</v>
      </c>
      <c r="AT1736" t="s">
        <v>88</v>
      </c>
      <c r="AU1736" t="s">
        <v>88</v>
      </c>
      <c r="AV1736" t="s">
        <v>88</v>
      </c>
      <c r="AW1736" t="s">
        <v>88</v>
      </c>
      <c r="AX1736" t="s">
        <v>88</v>
      </c>
      <c r="AY1736" t="s">
        <v>88</v>
      </c>
      <c r="AZ1736" t="s">
        <v>88</v>
      </c>
      <c r="BA1736" t="s">
        <v>88</v>
      </c>
      <c r="BB1736" t="s">
        <v>88</v>
      </c>
      <c r="BC1736" t="s">
        <v>88</v>
      </c>
      <c r="BD1736" t="s">
        <v>88</v>
      </c>
      <c r="BE1736" t="s">
        <v>88</v>
      </c>
    </row>
    <row r="1737" spans="1:57">
      <c r="A1737" t="s">
        <v>3692</v>
      </c>
      <c r="B1737" t="s">
        <v>80</v>
      </c>
      <c r="C1737" t="s">
        <v>3401</v>
      </c>
      <c r="D1737" t="s">
        <v>82</v>
      </c>
      <c r="E1737" s="2" t="str">
        <f>HYPERLINK("capsilon://?command=openfolder&amp;siteaddress=FAM.docvelocity-na8.net&amp;folderid=FX7C292279-B497-2418-76D6-8F4006C5DEE6","FX21117816")</f>
        <v>FX21117816</v>
      </c>
      <c r="F1737" t="s">
        <v>19</v>
      </c>
      <c r="G1737" t="s">
        <v>19</v>
      </c>
      <c r="H1737" t="s">
        <v>83</v>
      </c>
      <c r="I1737" t="s">
        <v>3408</v>
      </c>
      <c r="J1737">
        <v>84</v>
      </c>
      <c r="K1737" t="s">
        <v>85</v>
      </c>
      <c r="L1737" t="s">
        <v>86</v>
      </c>
      <c r="M1737" t="s">
        <v>87</v>
      </c>
      <c r="N1737">
        <v>2</v>
      </c>
      <c r="O1737" s="1">
        <v>44517.172048611108</v>
      </c>
      <c r="P1737" s="1">
        <v>44517.237557870372</v>
      </c>
      <c r="Q1737">
        <v>4276</v>
      </c>
      <c r="R1737">
        <v>1384</v>
      </c>
      <c r="S1737" t="b">
        <v>0</v>
      </c>
      <c r="T1737" t="s">
        <v>88</v>
      </c>
      <c r="U1737" t="b">
        <v>1</v>
      </c>
      <c r="V1737" t="s">
        <v>393</v>
      </c>
      <c r="W1737" s="1">
        <v>44517.177766203706</v>
      </c>
      <c r="X1737">
        <v>419</v>
      </c>
      <c r="Y1737">
        <v>63</v>
      </c>
      <c r="Z1737">
        <v>0</v>
      </c>
      <c r="AA1737">
        <v>63</v>
      </c>
      <c r="AB1737">
        <v>0</v>
      </c>
      <c r="AC1737">
        <v>6</v>
      </c>
      <c r="AD1737">
        <v>21</v>
      </c>
      <c r="AE1737">
        <v>0</v>
      </c>
      <c r="AF1737">
        <v>0</v>
      </c>
      <c r="AG1737">
        <v>0</v>
      </c>
      <c r="AH1737" t="s">
        <v>1043</v>
      </c>
      <c r="AI1737" s="1">
        <v>44517.237557870372</v>
      </c>
      <c r="AJ1737">
        <v>946</v>
      </c>
      <c r="AK1737">
        <v>2</v>
      </c>
      <c r="AL1737">
        <v>0</v>
      </c>
      <c r="AM1737">
        <v>2</v>
      </c>
      <c r="AN1737">
        <v>0</v>
      </c>
      <c r="AO1737">
        <v>1</v>
      </c>
      <c r="AP1737">
        <v>19</v>
      </c>
      <c r="AQ1737">
        <v>0</v>
      </c>
      <c r="AR1737">
        <v>0</v>
      </c>
      <c r="AS1737">
        <v>0</v>
      </c>
      <c r="AT1737" t="s">
        <v>88</v>
      </c>
      <c r="AU1737" t="s">
        <v>88</v>
      </c>
      <c r="AV1737" t="s">
        <v>88</v>
      </c>
      <c r="AW1737" t="s">
        <v>88</v>
      </c>
      <c r="AX1737" t="s">
        <v>88</v>
      </c>
      <c r="AY1737" t="s">
        <v>88</v>
      </c>
      <c r="AZ1737" t="s">
        <v>88</v>
      </c>
      <c r="BA1737" t="s">
        <v>88</v>
      </c>
      <c r="BB1737" t="s">
        <v>88</v>
      </c>
      <c r="BC1737" t="s">
        <v>88</v>
      </c>
      <c r="BD1737" t="s">
        <v>88</v>
      </c>
      <c r="BE1737" t="s">
        <v>88</v>
      </c>
    </row>
    <row r="1738" spans="1:57">
      <c r="A1738" t="s">
        <v>3693</v>
      </c>
      <c r="B1738" t="s">
        <v>80</v>
      </c>
      <c r="C1738" t="s">
        <v>3401</v>
      </c>
      <c r="D1738" t="s">
        <v>82</v>
      </c>
      <c r="E1738" s="2" t="str">
        <f>HYPERLINK("capsilon://?command=openfolder&amp;siteaddress=FAM.docvelocity-na8.net&amp;folderid=FX7C292279-B497-2418-76D6-8F4006C5DEE6","FX21117816")</f>
        <v>FX21117816</v>
      </c>
      <c r="F1738" t="s">
        <v>19</v>
      </c>
      <c r="G1738" t="s">
        <v>19</v>
      </c>
      <c r="H1738" t="s">
        <v>83</v>
      </c>
      <c r="I1738" t="s">
        <v>3406</v>
      </c>
      <c r="J1738">
        <v>137</v>
      </c>
      <c r="K1738" t="s">
        <v>85</v>
      </c>
      <c r="L1738" t="s">
        <v>86</v>
      </c>
      <c r="M1738" t="s">
        <v>87</v>
      </c>
      <c r="N1738">
        <v>2</v>
      </c>
      <c r="O1738" s="1">
        <v>44517.172812500001</v>
      </c>
      <c r="P1738" s="1">
        <v>44517.238321759258</v>
      </c>
      <c r="Q1738">
        <v>4304</v>
      </c>
      <c r="R1738">
        <v>1356</v>
      </c>
      <c r="S1738" t="b">
        <v>0</v>
      </c>
      <c r="T1738" t="s">
        <v>88</v>
      </c>
      <c r="U1738" t="b">
        <v>1</v>
      </c>
      <c r="V1738" t="s">
        <v>110</v>
      </c>
      <c r="W1738" s="1">
        <v>44517.178414351853</v>
      </c>
      <c r="X1738">
        <v>432</v>
      </c>
      <c r="Y1738">
        <v>117</v>
      </c>
      <c r="Z1738">
        <v>0</v>
      </c>
      <c r="AA1738">
        <v>117</v>
      </c>
      <c r="AB1738">
        <v>0</v>
      </c>
      <c r="AC1738">
        <v>18</v>
      </c>
      <c r="AD1738">
        <v>20</v>
      </c>
      <c r="AE1738">
        <v>0</v>
      </c>
      <c r="AF1738">
        <v>0</v>
      </c>
      <c r="AG1738">
        <v>0</v>
      </c>
      <c r="AH1738" t="s">
        <v>99</v>
      </c>
      <c r="AI1738" s="1">
        <v>44517.238321759258</v>
      </c>
      <c r="AJ1738">
        <v>924</v>
      </c>
      <c r="AK1738">
        <v>1</v>
      </c>
      <c r="AL1738">
        <v>0</v>
      </c>
      <c r="AM1738">
        <v>1</v>
      </c>
      <c r="AN1738">
        <v>0</v>
      </c>
      <c r="AO1738">
        <v>1</v>
      </c>
      <c r="AP1738">
        <v>19</v>
      </c>
      <c r="AQ1738">
        <v>0</v>
      </c>
      <c r="AR1738">
        <v>0</v>
      </c>
      <c r="AS1738">
        <v>0</v>
      </c>
      <c r="AT1738" t="s">
        <v>88</v>
      </c>
      <c r="AU1738" t="s">
        <v>88</v>
      </c>
      <c r="AV1738" t="s">
        <v>88</v>
      </c>
      <c r="AW1738" t="s">
        <v>88</v>
      </c>
      <c r="AX1738" t="s">
        <v>88</v>
      </c>
      <c r="AY1738" t="s">
        <v>88</v>
      </c>
      <c r="AZ1738" t="s">
        <v>88</v>
      </c>
      <c r="BA1738" t="s">
        <v>88</v>
      </c>
      <c r="BB1738" t="s">
        <v>88</v>
      </c>
      <c r="BC1738" t="s">
        <v>88</v>
      </c>
      <c r="BD1738" t="s">
        <v>88</v>
      </c>
      <c r="BE1738" t="s">
        <v>88</v>
      </c>
    </row>
    <row r="1739" spans="1:57">
      <c r="A1739" t="s">
        <v>3694</v>
      </c>
      <c r="B1739" t="s">
        <v>80</v>
      </c>
      <c r="C1739" t="s">
        <v>3413</v>
      </c>
      <c r="D1739" t="s">
        <v>82</v>
      </c>
      <c r="E1739" s="2" t="str">
        <f>HYPERLINK("capsilon://?command=openfolder&amp;siteaddress=FAM.docvelocity-na8.net&amp;folderid=FXE9D765CE-8B4C-F3D8-58B1-A9019189100A","FX21117415")</f>
        <v>FX21117415</v>
      </c>
      <c r="F1739" t="s">
        <v>19</v>
      </c>
      <c r="G1739" t="s">
        <v>19</v>
      </c>
      <c r="H1739" t="s">
        <v>83</v>
      </c>
      <c r="I1739" t="s">
        <v>3414</v>
      </c>
      <c r="J1739">
        <v>394</v>
      </c>
      <c r="K1739" t="s">
        <v>85</v>
      </c>
      <c r="L1739" t="s">
        <v>86</v>
      </c>
      <c r="M1739" t="s">
        <v>87</v>
      </c>
      <c r="N1739">
        <v>2</v>
      </c>
      <c r="O1739" s="1">
        <v>44517.177048611113</v>
      </c>
      <c r="P1739" s="1">
        <v>44517.240254629629</v>
      </c>
      <c r="Q1739">
        <v>3273</v>
      </c>
      <c r="R1739">
        <v>2188</v>
      </c>
      <c r="S1739" t="b">
        <v>0</v>
      </c>
      <c r="T1739" t="s">
        <v>88</v>
      </c>
      <c r="U1739" t="b">
        <v>1</v>
      </c>
      <c r="V1739" t="s">
        <v>388</v>
      </c>
      <c r="W1739" s="1">
        <v>44517.190104166664</v>
      </c>
      <c r="X1739">
        <v>1109</v>
      </c>
      <c r="Y1739">
        <v>118</v>
      </c>
      <c r="Z1739">
        <v>0</v>
      </c>
      <c r="AA1739">
        <v>118</v>
      </c>
      <c r="AB1739">
        <v>56</v>
      </c>
      <c r="AC1739">
        <v>16</v>
      </c>
      <c r="AD1739">
        <v>276</v>
      </c>
      <c r="AE1739">
        <v>0</v>
      </c>
      <c r="AF1739">
        <v>0</v>
      </c>
      <c r="AG1739">
        <v>0</v>
      </c>
      <c r="AH1739" t="s">
        <v>90</v>
      </c>
      <c r="AI1739" s="1">
        <v>44517.240254629629</v>
      </c>
      <c r="AJ1739">
        <v>1067</v>
      </c>
      <c r="AK1739">
        <v>3</v>
      </c>
      <c r="AL1739">
        <v>0</v>
      </c>
      <c r="AM1739">
        <v>3</v>
      </c>
      <c r="AN1739">
        <v>56</v>
      </c>
      <c r="AO1739">
        <v>1</v>
      </c>
      <c r="AP1739">
        <v>273</v>
      </c>
      <c r="AQ1739">
        <v>0</v>
      </c>
      <c r="AR1739">
        <v>0</v>
      </c>
      <c r="AS1739">
        <v>0</v>
      </c>
      <c r="AT1739" t="s">
        <v>88</v>
      </c>
      <c r="AU1739" t="s">
        <v>88</v>
      </c>
      <c r="AV1739" t="s">
        <v>88</v>
      </c>
      <c r="AW1739" t="s">
        <v>88</v>
      </c>
      <c r="AX1739" t="s">
        <v>88</v>
      </c>
      <c r="AY1739" t="s">
        <v>88</v>
      </c>
      <c r="AZ1739" t="s">
        <v>88</v>
      </c>
      <c r="BA1739" t="s">
        <v>88</v>
      </c>
      <c r="BB1739" t="s">
        <v>88</v>
      </c>
      <c r="BC1739" t="s">
        <v>88</v>
      </c>
      <c r="BD1739" t="s">
        <v>88</v>
      </c>
      <c r="BE1739" t="s">
        <v>88</v>
      </c>
    </row>
    <row r="1740" spans="1:57">
      <c r="A1740" t="s">
        <v>3695</v>
      </c>
      <c r="B1740" t="s">
        <v>80</v>
      </c>
      <c r="C1740" t="s">
        <v>1346</v>
      </c>
      <c r="D1740" t="s">
        <v>82</v>
      </c>
      <c r="E1740" s="2" t="str">
        <f>HYPERLINK("capsilon://?command=openfolder&amp;siteaddress=FAM.docvelocity-na8.net&amp;folderid=FXFE19D9D9-9FFA-CB2D-CB0E-E1B39F04A12E","FX211012732")</f>
        <v>FX211012732</v>
      </c>
      <c r="F1740" t="s">
        <v>19</v>
      </c>
      <c r="G1740" t="s">
        <v>19</v>
      </c>
      <c r="H1740" t="s">
        <v>83</v>
      </c>
      <c r="I1740" t="s">
        <v>3416</v>
      </c>
      <c r="J1740">
        <v>238</v>
      </c>
      <c r="K1740" t="s">
        <v>85</v>
      </c>
      <c r="L1740" t="s">
        <v>86</v>
      </c>
      <c r="M1740" t="s">
        <v>87</v>
      </c>
      <c r="N1740">
        <v>2</v>
      </c>
      <c r="O1740" s="1">
        <v>44517.179699074077</v>
      </c>
      <c r="P1740" s="1">
        <v>44517.244687500002</v>
      </c>
      <c r="Q1740">
        <v>3542</v>
      </c>
      <c r="R1740">
        <v>2073</v>
      </c>
      <c r="S1740" t="b">
        <v>0</v>
      </c>
      <c r="T1740" t="s">
        <v>88</v>
      </c>
      <c r="U1740" t="b">
        <v>1</v>
      </c>
      <c r="V1740" t="s">
        <v>110</v>
      </c>
      <c r="W1740" s="1">
        <v>44517.197893518518</v>
      </c>
      <c r="X1740">
        <v>1458</v>
      </c>
      <c r="Y1740">
        <v>76</v>
      </c>
      <c r="Z1740">
        <v>0</v>
      </c>
      <c r="AA1740">
        <v>76</v>
      </c>
      <c r="AB1740">
        <v>32</v>
      </c>
      <c r="AC1740">
        <v>35</v>
      </c>
      <c r="AD1740">
        <v>162</v>
      </c>
      <c r="AE1740">
        <v>0</v>
      </c>
      <c r="AF1740">
        <v>0</v>
      </c>
      <c r="AG1740">
        <v>0</v>
      </c>
      <c r="AH1740" t="s">
        <v>1043</v>
      </c>
      <c r="AI1740" s="1">
        <v>44517.244687500002</v>
      </c>
      <c r="AJ1740">
        <v>615</v>
      </c>
      <c r="AK1740">
        <v>0</v>
      </c>
      <c r="AL1740">
        <v>0</v>
      </c>
      <c r="AM1740">
        <v>0</v>
      </c>
      <c r="AN1740">
        <v>32</v>
      </c>
      <c r="AO1740">
        <v>0</v>
      </c>
      <c r="AP1740">
        <v>162</v>
      </c>
      <c r="AQ1740">
        <v>0</v>
      </c>
      <c r="AR1740">
        <v>0</v>
      </c>
      <c r="AS1740">
        <v>0</v>
      </c>
      <c r="AT1740" t="s">
        <v>88</v>
      </c>
      <c r="AU1740" t="s">
        <v>88</v>
      </c>
      <c r="AV1740" t="s">
        <v>88</v>
      </c>
      <c r="AW1740" t="s">
        <v>88</v>
      </c>
      <c r="AX1740" t="s">
        <v>88</v>
      </c>
      <c r="AY1740" t="s">
        <v>88</v>
      </c>
      <c r="AZ1740" t="s">
        <v>88</v>
      </c>
      <c r="BA1740" t="s">
        <v>88</v>
      </c>
      <c r="BB1740" t="s">
        <v>88</v>
      </c>
      <c r="BC1740" t="s">
        <v>88</v>
      </c>
      <c r="BD1740" t="s">
        <v>88</v>
      </c>
      <c r="BE1740" t="s">
        <v>88</v>
      </c>
    </row>
    <row r="1741" spans="1:57">
      <c r="A1741" t="s">
        <v>3696</v>
      </c>
      <c r="B1741" t="s">
        <v>80</v>
      </c>
      <c r="C1741" t="s">
        <v>2789</v>
      </c>
      <c r="D1741" t="s">
        <v>82</v>
      </c>
      <c r="E1741" s="2" t="str">
        <f>HYPERLINK("capsilon://?command=openfolder&amp;siteaddress=FAM.docvelocity-na8.net&amp;folderid=FX76F2CC31-8F69-E461-A4BE-F00D5DC13B3D","FX21115732")</f>
        <v>FX21115732</v>
      </c>
      <c r="F1741" t="s">
        <v>19</v>
      </c>
      <c r="G1741" t="s">
        <v>19</v>
      </c>
      <c r="H1741" t="s">
        <v>83</v>
      </c>
      <c r="I1741" t="s">
        <v>3423</v>
      </c>
      <c r="J1741">
        <v>522</v>
      </c>
      <c r="K1741" t="s">
        <v>85</v>
      </c>
      <c r="L1741" t="s">
        <v>86</v>
      </c>
      <c r="M1741" t="s">
        <v>87</v>
      </c>
      <c r="N1741">
        <v>2</v>
      </c>
      <c r="O1741" s="1">
        <v>44517.185266203705</v>
      </c>
      <c r="P1741" s="1">
        <v>44517.276354166665</v>
      </c>
      <c r="Q1741">
        <v>2206</v>
      </c>
      <c r="R1741">
        <v>5664</v>
      </c>
      <c r="S1741" t="b">
        <v>0</v>
      </c>
      <c r="T1741" t="s">
        <v>88</v>
      </c>
      <c r="U1741" t="b">
        <v>1</v>
      </c>
      <c r="V1741" t="s">
        <v>89</v>
      </c>
      <c r="W1741" s="1">
        <v>44517.213136574072</v>
      </c>
      <c r="X1741">
        <v>2379</v>
      </c>
      <c r="Y1741">
        <v>488</v>
      </c>
      <c r="Z1741">
        <v>0</v>
      </c>
      <c r="AA1741">
        <v>488</v>
      </c>
      <c r="AB1741">
        <v>0</v>
      </c>
      <c r="AC1741">
        <v>86</v>
      </c>
      <c r="AD1741">
        <v>34</v>
      </c>
      <c r="AE1741">
        <v>0</v>
      </c>
      <c r="AF1741">
        <v>0</v>
      </c>
      <c r="AG1741">
        <v>0</v>
      </c>
      <c r="AH1741" t="s">
        <v>99</v>
      </c>
      <c r="AI1741" s="1">
        <v>44517.276354166665</v>
      </c>
      <c r="AJ1741">
        <v>3285</v>
      </c>
      <c r="AK1741">
        <v>12</v>
      </c>
      <c r="AL1741">
        <v>0</v>
      </c>
      <c r="AM1741">
        <v>12</v>
      </c>
      <c r="AN1741">
        <v>0</v>
      </c>
      <c r="AO1741">
        <v>12</v>
      </c>
      <c r="AP1741">
        <v>22</v>
      </c>
      <c r="AQ1741">
        <v>0</v>
      </c>
      <c r="AR1741">
        <v>0</v>
      </c>
      <c r="AS1741">
        <v>0</v>
      </c>
      <c r="AT1741" t="s">
        <v>88</v>
      </c>
      <c r="AU1741" t="s">
        <v>88</v>
      </c>
      <c r="AV1741" t="s">
        <v>88</v>
      </c>
      <c r="AW1741" t="s">
        <v>88</v>
      </c>
      <c r="AX1741" t="s">
        <v>88</v>
      </c>
      <c r="AY1741" t="s">
        <v>88</v>
      </c>
      <c r="AZ1741" t="s">
        <v>88</v>
      </c>
      <c r="BA1741" t="s">
        <v>88</v>
      </c>
      <c r="BB1741" t="s">
        <v>88</v>
      </c>
      <c r="BC1741" t="s">
        <v>88</v>
      </c>
      <c r="BD1741" t="s">
        <v>88</v>
      </c>
      <c r="BE1741" t="s">
        <v>88</v>
      </c>
    </row>
    <row r="1742" spans="1:57">
      <c r="A1742" t="s">
        <v>3697</v>
      </c>
      <c r="B1742" t="s">
        <v>80</v>
      </c>
      <c r="C1742" t="s">
        <v>3418</v>
      </c>
      <c r="D1742" t="s">
        <v>82</v>
      </c>
      <c r="E1742" s="2" t="str">
        <f>HYPERLINK("capsilon://?command=openfolder&amp;siteaddress=FAM.docvelocity-na8.net&amp;folderid=FX62783FE6-5A99-AB7A-08F8-C40A82227ABC","FX21117660")</f>
        <v>FX21117660</v>
      </c>
      <c r="F1742" t="s">
        <v>19</v>
      </c>
      <c r="G1742" t="s">
        <v>19</v>
      </c>
      <c r="H1742" t="s">
        <v>83</v>
      </c>
      <c r="I1742" t="s">
        <v>3419</v>
      </c>
      <c r="J1742">
        <v>507</v>
      </c>
      <c r="K1742" t="s">
        <v>85</v>
      </c>
      <c r="L1742" t="s">
        <v>86</v>
      </c>
      <c r="M1742" t="s">
        <v>87</v>
      </c>
      <c r="N1742">
        <v>2</v>
      </c>
      <c r="O1742" s="1">
        <v>44517.190625000003</v>
      </c>
      <c r="P1742" s="1">
        <v>44517.295555555553</v>
      </c>
      <c r="Q1742">
        <v>3873</v>
      </c>
      <c r="R1742">
        <v>5193</v>
      </c>
      <c r="S1742" t="b">
        <v>0</v>
      </c>
      <c r="T1742" t="s">
        <v>88</v>
      </c>
      <c r="U1742" t="b">
        <v>1</v>
      </c>
      <c r="V1742" t="s">
        <v>393</v>
      </c>
      <c r="W1742" s="1">
        <v>44517.209803240738</v>
      </c>
      <c r="X1742">
        <v>1653</v>
      </c>
      <c r="Y1742">
        <v>451</v>
      </c>
      <c r="Z1742">
        <v>0</v>
      </c>
      <c r="AA1742">
        <v>451</v>
      </c>
      <c r="AB1742">
        <v>0</v>
      </c>
      <c r="AC1742">
        <v>52</v>
      </c>
      <c r="AD1742">
        <v>56</v>
      </c>
      <c r="AE1742">
        <v>0</v>
      </c>
      <c r="AF1742">
        <v>0</v>
      </c>
      <c r="AG1742">
        <v>0</v>
      </c>
      <c r="AH1742" t="s">
        <v>1043</v>
      </c>
      <c r="AI1742" s="1">
        <v>44517.295555555553</v>
      </c>
      <c r="AJ1742">
        <v>3507</v>
      </c>
      <c r="AK1742">
        <v>41</v>
      </c>
      <c r="AL1742">
        <v>0</v>
      </c>
      <c r="AM1742">
        <v>41</v>
      </c>
      <c r="AN1742">
        <v>57</v>
      </c>
      <c r="AO1742">
        <v>41</v>
      </c>
      <c r="AP1742">
        <v>15</v>
      </c>
      <c r="AQ1742">
        <v>0</v>
      </c>
      <c r="AR1742">
        <v>0</v>
      </c>
      <c r="AS1742">
        <v>0</v>
      </c>
      <c r="AT1742" t="s">
        <v>88</v>
      </c>
      <c r="AU1742" t="s">
        <v>88</v>
      </c>
      <c r="AV1742" t="s">
        <v>88</v>
      </c>
      <c r="AW1742" t="s">
        <v>88</v>
      </c>
      <c r="AX1742" t="s">
        <v>88</v>
      </c>
      <c r="AY1742" t="s">
        <v>88</v>
      </c>
      <c r="AZ1742" t="s">
        <v>88</v>
      </c>
      <c r="BA1742" t="s">
        <v>88</v>
      </c>
      <c r="BB1742" t="s">
        <v>88</v>
      </c>
      <c r="BC1742" t="s">
        <v>88</v>
      </c>
      <c r="BD1742" t="s">
        <v>88</v>
      </c>
      <c r="BE1742" t="s">
        <v>88</v>
      </c>
    </row>
    <row r="1743" spans="1:57">
      <c r="A1743" t="s">
        <v>3698</v>
      </c>
      <c r="B1743" t="s">
        <v>80</v>
      </c>
      <c r="C1743" t="s">
        <v>3425</v>
      </c>
      <c r="D1743" t="s">
        <v>82</v>
      </c>
      <c r="E1743" s="2" t="str">
        <f>HYPERLINK("capsilon://?command=openfolder&amp;siteaddress=FAM.docvelocity-na8.net&amp;folderid=FX8E8CC4A2-FDAF-C187-1A7A-3F662E4275E2","FX21115026")</f>
        <v>FX21115026</v>
      </c>
      <c r="F1743" t="s">
        <v>19</v>
      </c>
      <c r="G1743" t="s">
        <v>19</v>
      </c>
      <c r="H1743" t="s">
        <v>83</v>
      </c>
      <c r="I1743" t="s">
        <v>3426</v>
      </c>
      <c r="J1743">
        <v>308</v>
      </c>
      <c r="K1743" t="s">
        <v>85</v>
      </c>
      <c r="L1743" t="s">
        <v>86</v>
      </c>
      <c r="M1743" t="s">
        <v>87</v>
      </c>
      <c r="N1743">
        <v>2</v>
      </c>
      <c r="O1743" s="1">
        <v>44517.197291666664</v>
      </c>
      <c r="P1743" s="1">
        <v>44517.251712962963</v>
      </c>
      <c r="Q1743">
        <v>2476</v>
      </c>
      <c r="R1743">
        <v>2226</v>
      </c>
      <c r="S1743" t="b">
        <v>0</v>
      </c>
      <c r="T1743" t="s">
        <v>88</v>
      </c>
      <c r="U1743" t="b">
        <v>1</v>
      </c>
      <c r="V1743" t="s">
        <v>388</v>
      </c>
      <c r="W1743" s="1">
        <v>44517.214432870373</v>
      </c>
      <c r="X1743">
        <v>1209</v>
      </c>
      <c r="Y1743">
        <v>129</v>
      </c>
      <c r="Z1743">
        <v>0</v>
      </c>
      <c r="AA1743">
        <v>129</v>
      </c>
      <c r="AB1743">
        <v>130</v>
      </c>
      <c r="AC1743">
        <v>46</v>
      </c>
      <c r="AD1743">
        <v>179</v>
      </c>
      <c r="AE1743">
        <v>0</v>
      </c>
      <c r="AF1743">
        <v>0</v>
      </c>
      <c r="AG1743">
        <v>0</v>
      </c>
      <c r="AH1743" t="s">
        <v>90</v>
      </c>
      <c r="AI1743" s="1">
        <v>44517.251712962963</v>
      </c>
      <c r="AJ1743">
        <v>966</v>
      </c>
      <c r="AK1743">
        <v>1</v>
      </c>
      <c r="AL1743">
        <v>0</v>
      </c>
      <c r="AM1743">
        <v>1</v>
      </c>
      <c r="AN1743">
        <v>130</v>
      </c>
      <c r="AO1743">
        <v>2</v>
      </c>
      <c r="AP1743">
        <v>178</v>
      </c>
      <c r="AQ1743">
        <v>0</v>
      </c>
      <c r="AR1743">
        <v>0</v>
      </c>
      <c r="AS1743">
        <v>0</v>
      </c>
      <c r="AT1743" t="s">
        <v>88</v>
      </c>
      <c r="AU1743" t="s">
        <v>88</v>
      </c>
      <c r="AV1743" t="s">
        <v>88</v>
      </c>
      <c r="AW1743" t="s">
        <v>88</v>
      </c>
      <c r="AX1743" t="s">
        <v>88</v>
      </c>
      <c r="AY1743" t="s">
        <v>88</v>
      </c>
      <c r="AZ1743" t="s">
        <v>88</v>
      </c>
      <c r="BA1743" t="s">
        <v>88</v>
      </c>
      <c r="BB1743" t="s">
        <v>88</v>
      </c>
      <c r="BC1743" t="s">
        <v>88</v>
      </c>
      <c r="BD1743" t="s">
        <v>88</v>
      </c>
      <c r="BE1743" t="s">
        <v>88</v>
      </c>
    </row>
    <row r="1744" spans="1:57">
      <c r="A1744" t="s">
        <v>3699</v>
      </c>
      <c r="B1744" t="s">
        <v>80</v>
      </c>
      <c r="C1744" t="s">
        <v>3432</v>
      </c>
      <c r="D1744" t="s">
        <v>82</v>
      </c>
      <c r="E1744" s="2" t="str">
        <f>HYPERLINK("capsilon://?command=openfolder&amp;siteaddress=FAM.docvelocity-na8.net&amp;folderid=FX513B35BA-6C52-D6CB-B4D7-C8DD38013EC9","FX21116480")</f>
        <v>FX21116480</v>
      </c>
      <c r="F1744" t="s">
        <v>19</v>
      </c>
      <c r="G1744" t="s">
        <v>19</v>
      </c>
      <c r="H1744" t="s">
        <v>83</v>
      </c>
      <c r="I1744" t="s">
        <v>3433</v>
      </c>
      <c r="J1744">
        <v>116</v>
      </c>
      <c r="K1744" t="s">
        <v>85</v>
      </c>
      <c r="L1744" t="s">
        <v>86</v>
      </c>
      <c r="M1744" t="s">
        <v>87</v>
      </c>
      <c r="N1744">
        <v>2</v>
      </c>
      <c r="O1744" s="1">
        <v>44517.198113425926</v>
      </c>
      <c r="P1744" s="1">
        <v>44517.256747685184</v>
      </c>
      <c r="Q1744">
        <v>4252</v>
      </c>
      <c r="R1744">
        <v>814</v>
      </c>
      <c r="S1744" t="b">
        <v>0</v>
      </c>
      <c r="T1744" t="s">
        <v>88</v>
      </c>
      <c r="U1744" t="b">
        <v>1</v>
      </c>
      <c r="V1744" t="s">
        <v>110</v>
      </c>
      <c r="W1744" s="1">
        <v>44517.210277777776</v>
      </c>
      <c r="X1744">
        <v>349</v>
      </c>
      <c r="Y1744">
        <v>106</v>
      </c>
      <c r="Z1744">
        <v>0</v>
      </c>
      <c r="AA1744">
        <v>106</v>
      </c>
      <c r="AB1744">
        <v>0</v>
      </c>
      <c r="AC1744">
        <v>2</v>
      </c>
      <c r="AD1744">
        <v>10</v>
      </c>
      <c r="AE1744">
        <v>0</v>
      </c>
      <c r="AF1744">
        <v>0</v>
      </c>
      <c r="AG1744">
        <v>0</v>
      </c>
      <c r="AH1744" t="s">
        <v>90</v>
      </c>
      <c r="AI1744" s="1">
        <v>44517.256747685184</v>
      </c>
      <c r="AJ1744">
        <v>434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10</v>
      </c>
      <c r="AQ1744">
        <v>0</v>
      </c>
      <c r="AR1744">
        <v>0</v>
      </c>
      <c r="AS1744">
        <v>0</v>
      </c>
      <c r="AT1744" t="s">
        <v>88</v>
      </c>
      <c r="AU1744" t="s">
        <v>88</v>
      </c>
      <c r="AV1744" t="s">
        <v>88</v>
      </c>
      <c r="AW1744" t="s">
        <v>88</v>
      </c>
      <c r="AX1744" t="s">
        <v>88</v>
      </c>
      <c r="AY1744" t="s">
        <v>88</v>
      </c>
      <c r="AZ1744" t="s">
        <v>88</v>
      </c>
      <c r="BA1744" t="s">
        <v>88</v>
      </c>
      <c r="BB1744" t="s">
        <v>88</v>
      </c>
      <c r="BC1744" t="s">
        <v>88</v>
      </c>
      <c r="BD1744" t="s">
        <v>88</v>
      </c>
      <c r="BE1744" t="s">
        <v>88</v>
      </c>
    </row>
    <row r="1745" spans="1:57">
      <c r="A1745" t="s">
        <v>3700</v>
      </c>
      <c r="B1745" t="s">
        <v>80</v>
      </c>
      <c r="C1745" t="s">
        <v>3432</v>
      </c>
      <c r="D1745" t="s">
        <v>82</v>
      </c>
      <c r="E1745" s="2" t="str">
        <f>HYPERLINK("capsilon://?command=openfolder&amp;siteaddress=FAM.docvelocity-na8.net&amp;folderid=FX513B35BA-6C52-D6CB-B4D7-C8DD38013EC9","FX21116480")</f>
        <v>FX21116480</v>
      </c>
      <c r="F1745" t="s">
        <v>19</v>
      </c>
      <c r="G1745" t="s">
        <v>19</v>
      </c>
      <c r="H1745" t="s">
        <v>83</v>
      </c>
      <c r="I1745" t="s">
        <v>3438</v>
      </c>
      <c r="J1745">
        <v>76</v>
      </c>
      <c r="K1745" t="s">
        <v>85</v>
      </c>
      <c r="L1745" t="s">
        <v>86</v>
      </c>
      <c r="M1745" t="s">
        <v>87</v>
      </c>
      <c r="N1745">
        <v>2</v>
      </c>
      <c r="O1745" s="1">
        <v>44517.199560185189</v>
      </c>
      <c r="P1745" s="1">
        <v>44517.274664351855</v>
      </c>
      <c r="Q1745">
        <v>5032</v>
      </c>
      <c r="R1745">
        <v>1457</v>
      </c>
      <c r="S1745" t="b">
        <v>0</v>
      </c>
      <c r="T1745" t="s">
        <v>88</v>
      </c>
      <c r="U1745" t="b">
        <v>1</v>
      </c>
      <c r="V1745" t="s">
        <v>393</v>
      </c>
      <c r="W1745" s="1">
        <v>44517.212210648147</v>
      </c>
      <c r="X1745">
        <v>207</v>
      </c>
      <c r="Y1745">
        <v>66</v>
      </c>
      <c r="Z1745">
        <v>0</v>
      </c>
      <c r="AA1745">
        <v>66</v>
      </c>
      <c r="AB1745">
        <v>0</v>
      </c>
      <c r="AC1745">
        <v>4</v>
      </c>
      <c r="AD1745">
        <v>10</v>
      </c>
      <c r="AE1745">
        <v>0</v>
      </c>
      <c r="AF1745">
        <v>0</v>
      </c>
      <c r="AG1745">
        <v>0</v>
      </c>
      <c r="AH1745" t="s">
        <v>106</v>
      </c>
      <c r="AI1745" s="1">
        <v>44517.274664351855</v>
      </c>
      <c r="AJ1745">
        <v>1198</v>
      </c>
      <c r="AK1745">
        <v>1</v>
      </c>
      <c r="AL1745">
        <v>0</v>
      </c>
      <c r="AM1745">
        <v>1</v>
      </c>
      <c r="AN1745">
        <v>0</v>
      </c>
      <c r="AO1745">
        <v>1</v>
      </c>
      <c r="AP1745">
        <v>9</v>
      </c>
      <c r="AQ1745">
        <v>0</v>
      </c>
      <c r="AR1745">
        <v>0</v>
      </c>
      <c r="AS1745">
        <v>0</v>
      </c>
      <c r="AT1745" t="s">
        <v>88</v>
      </c>
      <c r="AU1745" t="s">
        <v>88</v>
      </c>
      <c r="AV1745" t="s">
        <v>88</v>
      </c>
      <c r="AW1745" t="s">
        <v>88</v>
      </c>
      <c r="AX1745" t="s">
        <v>88</v>
      </c>
      <c r="AY1745" t="s">
        <v>88</v>
      </c>
      <c r="AZ1745" t="s">
        <v>88</v>
      </c>
      <c r="BA1745" t="s">
        <v>88</v>
      </c>
      <c r="BB1745" t="s">
        <v>88</v>
      </c>
      <c r="BC1745" t="s">
        <v>88</v>
      </c>
      <c r="BD1745" t="s">
        <v>88</v>
      </c>
      <c r="BE1745" t="s">
        <v>88</v>
      </c>
    </row>
    <row r="1746" spans="1:57">
      <c r="A1746" t="s">
        <v>3701</v>
      </c>
      <c r="B1746" t="s">
        <v>80</v>
      </c>
      <c r="C1746" t="s">
        <v>3435</v>
      </c>
      <c r="D1746" t="s">
        <v>82</v>
      </c>
      <c r="E1746" s="2" t="str">
        <f>HYPERLINK("capsilon://?command=openfolder&amp;siteaddress=FAM.docvelocity-na8.net&amp;folderid=FX05A41058-9DC2-8791-C5A5-467B4F3FCCC2","FX21116576")</f>
        <v>FX21116576</v>
      </c>
      <c r="F1746" t="s">
        <v>19</v>
      </c>
      <c r="G1746" t="s">
        <v>19</v>
      </c>
      <c r="H1746" t="s">
        <v>83</v>
      </c>
      <c r="I1746" t="s">
        <v>3442</v>
      </c>
      <c r="J1746">
        <v>98</v>
      </c>
      <c r="K1746" t="s">
        <v>85</v>
      </c>
      <c r="L1746" t="s">
        <v>86</v>
      </c>
      <c r="M1746" t="s">
        <v>87</v>
      </c>
      <c r="N1746">
        <v>2</v>
      </c>
      <c r="O1746" s="1">
        <v>44517.201354166667</v>
      </c>
      <c r="P1746" s="1">
        <v>44517.28564814815</v>
      </c>
      <c r="Q1746">
        <v>5839</v>
      </c>
      <c r="R1746">
        <v>1444</v>
      </c>
      <c r="S1746" t="b">
        <v>0</v>
      </c>
      <c r="T1746" t="s">
        <v>88</v>
      </c>
      <c r="U1746" t="b">
        <v>1</v>
      </c>
      <c r="V1746" t="s">
        <v>110</v>
      </c>
      <c r="W1746" s="1">
        <v>44517.215671296297</v>
      </c>
      <c r="X1746">
        <v>465</v>
      </c>
      <c r="Y1746">
        <v>88</v>
      </c>
      <c r="Z1746">
        <v>0</v>
      </c>
      <c r="AA1746">
        <v>88</v>
      </c>
      <c r="AB1746">
        <v>0</v>
      </c>
      <c r="AC1746">
        <v>10</v>
      </c>
      <c r="AD1746">
        <v>10</v>
      </c>
      <c r="AE1746">
        <v>0</v>
      </c>
      <c r="AF1746">
        <v>0</v>
      </c>
      <c r="AG1746">
        <v>0</v>
      </c>
      <c r="AH1746" t="s">
        <v>106</v>
      </c>
      <c r="AI1746" s="1">
        <v>44517.28564814815</v>
      </c>
      <c r="AJ1746">
        <v>948</v>
      </c>
      <c r="AK1746">
        <v>1</v>
      </c>
      <c r="AL1746">
        <v>0</v>
      </c>
      <c r="AM1746">
        <v>1</v>
      </c>
      <c r="AN1746">
        <v>0</v>
      </c>
      <c r="AO1746">
        <v>1</v>
      </c>
      <c r="AP1746">
        <v>9</v>
      </c>
      <c r="AQ1746">
        <v>0</v>
      </c>
      <c r="AR1746">
        <v>0</v>
      </c>
      <c r="AS1746">
        <v>0</v>
      </c>
      <c r="AT1746" t="s">
        <v>88</v>
      </c>
      <c r="AU1746" t="s">
        <v>88</v>
      </c>
      <c r="AV1746" t="s">
        <v>88</v>
      </c>
      <c r="AW1746" t="s">
        <v>88</v>
      </c>
      <c r="AX1746" t="s">
        <v>88</v>
      </c>
      <c r="AY1746" t="s">
        <v>88</v>
      </c>
      <c r="AZ1746" t="s">
        <v>88</v>
      </c>
      <c r="BA1746" t="s">
        <v>88</v>
      </c>
      <c r="BB1746" t="s">
        <v>88</v>
      </c>
      <c r="BC1746" t="s">
        <v>88</v>
      </c>
      <c r="BD1746" t="s">
        <v>88</v>
      </c>
      <c r="BE1746" t="s">
        <v>88</v>
      </c>
    </row>
    <row r="1747" spans="1:57">
      <c r="A1747" t="s">
        <v>3702</v>
      </c>
      <c r="B1747" t="s">
        <v>80</v>
      </c>
      <c r="C1747" t="s">
        <v>3435</v>
      </c>
      <c r="D1747" t="s">
        <v>82</v>
      </c>
      <c r="E1747" s="2" t="str">
        <f>HYPERLINK("capsilon://?command=openfolder&amp;siteaddress=FAM.docvelocity-na8.net&amp;folderid=FX05A41058-9DC2-8791-C5A5-467B4F3FCCC2","FX21116576")</f>
        <v>FX21116576</v>
      </c>
      <c r="F1747" t="s">
        <v>19</v>
      </c>
      <c r="G1747" t="s">
        <v>19</v>
      </c>
      <c r="H1747" t="s">
        <v>83</v>
      </c>
      <c r="I1747" t="s">
        <v>3444</v>
      </c>
      <c r="J1747">
        <v>174</v>
      </c>
      <c r="K1747" t="s">
        <v>85</v>
      </c>
      <c r="L1747" t="s">
        <v>86</v>
      </c>
      <c r="M1747" t="s">
        <v>87</v>
      </c>
      <c r="N1747">
        <v>2</v>
      </c>
      <c r="O1747" s="1">
        <v>44517.203159722223</v>
      </c>
      <c r="P1747" s="1">
        <v>44517.294456018521</v>
      </c>
      <c r="Q1747">
        <v>5852</v>
      </c>
      <c r="R1747">
        <v>2036</v>
      </c>
      <c r="S1747" t="b">
        <v>0</v>
      </c>
      <c r="T1747" t="s">
        <v>88</v>
      </c>
      <c r="U1747" t="b">
        <v>1</v>
      </c>
      <c r="V1747" t="s">
        <v>393</v>
      </c>
      <c r="W1747" s="1">
        <v>44517.217303240737</v>
      </c>
      <c r="X1747">
        <v>440</v>
      </c>
      <c r="Y1747">
        <v>164</v>
      </c>
      <c r="Z1747">
        <v>0</v>
      </c>
      <c r="AA1747">
        <v>164</v>
      </c>
      <c r="AB1747">
        <v>0</v>
      </c>
      <c r="AC1747">
        <v>12</v>
      </c>
      <c r="AD1747">
        <v>10</v>
      </c>
      <c r="AE1747">
        <v>0</v>
      </c>
      <c r="AF1747">
        <v>0</v>
      </c>
      <c r="AG1747">
        <v>0</v>
      </c>
      <c r="AH1747" t="s">
        <v>99</v>
      </c>
      <c r="AI1747" s="1">
        <v>44517.294456018521</v>
      </c>
      <c r="AJ1747">
        <v>1563</v>
      </c>
      <c r="AK1747">
        <v>8</v>
      </c>
      <c r="AL1747">
        <v>0</v>
      </c>
      <c r="AM1747">
        <v>8</v>
      </c>
      <c r="AN1747">
        <v>0</v>
      </c>
      <c r="AO1747">
        <v>8</v>
      </c>
      <c r="AP1747">
        <v>2</v>
      </c>
      <c r="AQ1747">
        <v>0</v>
      </c>
      <c r="AR1747">
        <v>0</v>
      </c>
      <c r="AS1747">
        <v>0</v>
      </c>
      <c r="AT1747" t="s">
        <v>88</v>
      </c>
      <c r="AU1747" t="s">
        <v>88</v>
      </c>
      <c r="AV1747" t="s">
        <v>88</v>
      </c>
      <c r="AW1747" t="s">
        <v>88</v>
      </c>
      <c r="AX1747" t="s">
        <v>88</v>
      </c>
      <c r="AY1747" t="s">
        <v>88</v>
      </c>
      <c r="AZ1747" t="s">
        <v>88</v>
      </c>
      <c r="BA1747" t="s">
        <v>88</v>
      </c>
      <c r="BB1747" t="s">
        <v>88</v>
      </c>
      <c r="BC1747" t="s">
        <v>88</v>
      </c>
      <c r="BD1747" t="s">
        <v>88</v>
      </c>
      <c r="BE1747" t="s">
        <v>88</v>
      </c>
    </row>
    <row r="1748" spans="1:57">
      <c r="A1748" t="s">
        <v>3703</v>
      </c>
      <c r="B1748" t="s">
        <v>80</v>
      </c>
      <c r="C1748" t="s">
        <v>3432</v>
      </c>
      <c r="D1748" t="s">
        <v>82</v>
      </c>
      <c r="E1748" s="2" t="str">
        <f>HYPERLINK("capsilon://?command=openfolder&amp;siteaddress=FAM.docvelocity-na8.net&amp;folderid=FX513B35BA-6C52-D6CB-B4D7-C8DD38013EC9","FX21116480")</f>
        <v>FX21116480</v>
      </c>
      <c r="F1748" t="s">
        <v>19</v>
      </c>
      <c r="G1748" t="s">
        <v>19</v>
      </c>
      <c r="H1748" t="s">
        <v>83</v>
      </c>
      <c r="I1748" t="s">
        <v>3446</v>
      </c>
      <c r="J1748">
        <v>112</v>
      </c>
      <c r="K1748" t="s">
        <v>85</v>
      </c>
      <c r="L1748" t="s">
        <v>86</v>
      </c>
      <c r="M1748" t="s">
        <v>87</v>
      </c>
      <c r="N1748">
        <v>2</v>
      </c>
      <c r="O1748" s="1">
        <v>44517.205567129633</v>
      </c>
      <c r="P1748" s="1">
        <v>44517.286400462966</v>
      </c>
      <c r="Q1748">
        <v>5788</v>
      </c>
      <c r="R1748">
        <v>1196</v>
      </c>
      <c r="S1748" t="b">
        <v>0</v>
      </c>
      <c r="T1748" t="s">
        <v>88</v>
      </c>
      <c r="U1748" t="b">
        <v>1</v>
      </c>
      <c r="V1748" t="s">
        <v>89</v>
      </c>
      <c r="W1748" s="1">
        <v>44517.217835648145</v>
      </c>
      <c r="X1748">
        <v>405</v>
      </c>
      <c r="Y1748">
        <v>84</v>
      </c>
      <c r="Z1748">
        <v>0</v>
      </c>
      <c r="AA1748">
        <v>84</v>
      </c>
      <c r="AB1748">
        <v>0</v>
      </c>
      <c r="AC1748">
        <v>3</v>
      </c>
      <c r="AD1748">
        <v>28</v>
      </c>
      <c r="AE1748">
        <v>0</v>
      </c>
      <c r="AF1748">
        <v>0</v>
      </c>
      <c r="AG1748">
        <v>0</v>
      </c>
      <c r="AH1748" t="s">
        <v>90</v>
      </c>
      <c r="AI1748" s="1">
        <v>44517.286400462966</v>
      </c>
      <c r="AJ1748">
        <v>745</v>
      </c>
      <c r="AK1748">
        <v>1</v>
      </c>
      <c r="AL1748">
        <v>0</v>
      </c>
      <c r="AM1748">
        <v>1</v>
      </c>
      <c r="AN1748">
        <v>0</v>
      </c>
      <c r="AO1748">
        <v>1</v>
      </c>
      <c r="AP1748">
        <v>27</v>
      </c>
      <c r="AQ1748">
        <v>0</v>
      </c>
      <c r="AR1748">
        <v>0</v>
      </c>
      <c r="AS1748">
        <v>0</v>
      </c>
      <c r="AT1748" t="s">
        <v>88</v>
      </c>
      <c r="AU1748" t="s">
        <v>88</v>
      </c>
      <c r="AV1748" t="s">
        <v>88</v>
      </c>
      <c r="AW1748" t="s">
        <v>88</v>
      </c>
      <c r="AX1748" t="s">
        <v>88</v>
      </c>
      <c r="AY1748" t="s">
        <v>88</v>
      </c>
      <c r="AZ1748" t="s">
        <v>88</v>
      </c>
      <c r="BA1748" t="s">
        <v>88</v>
      </c>
      <c r="BB1748" t="s">
        <v>88</v>
      </c>
      <c r="BC1748" t="s">
        <v>88</v>
      </c>
      <c r="BD1748" t="s">
        <v>88</v>
      </c>
      <c r="BE1748" t="s">
        <v>88</v>
      </c>
    </row>
    <row r="1749" spans="1:57">
      <c r="A1749" t="s">
        <v>3704</v>
      </c>
      <c r="B1749" t="s">
        <v>80</v>
      </c>
      <c r="C1749" t="s">
        <v>3435</v>
      </c>
      <c r="D1749" t="s">
        <v>82</v>
      </c>
      <c r="E1749" s="2" t="str">
        <f>HYPERLINK("capsilon://?command=openfolder&amp;siteaddress=FAM.docvelocity-na8.net&amp;folderid=FX05A41058-9DC2-8791-C5A5-467B4F3FCCC2","FX21116576")</f>
        <v>FX21116576</v>
      </c>
      <c r="F1749" t="s">
        <v>19</v>
      </c>
      <c r="G1749" t="s">
        <v>19</v>
      </c>
      <c r="H1749" t="s">
        <v>83</v>
      </c>
      <c r="I1749" t="s">
        <v>3451</v>
      </c>
      <c r="J1749">
        <v>482</v>
      </c>
      <c r="K1749" t="s">
        <v>85</v>
      </c>
      <c r="L1749" t="s">
        <v>86</v>
      </c>
      <c r="M1749" t="s">
        <v>87</v>
      </c>
      <c r="N1749">
        <v>2</v>
      </c>
      <c r="O1749" s="1">
        <v>44517.210474537038</v>
      </c>
      <c r="P1749" s="1">
        <v>44517.329826388886</v>
      </c>
      <c r="Q1749">
        <v>4003</v>
      </c>
      <c r="R1749">
        <v>6309</v>
      </c>
      <c r="S1749" t="b">
        <v>0</v>
      </c>
      <c r="T1749" t="s">
        <v>88</v>
      </c>
      <c r="U1749" t="b">
        <v>1</v>
      </c>
      <c r="V1749" t="s">
        <v>110</v>
      </c>
      <c r="W1749" s="1">
        <v>44517.245185185187</v>
      </c>
      <c r="X1749">
        <v>2549</v>
      </c>
      <c r="Y1749">
        <v>403</v>
      </c>
      <c r="Z1749">
        <v>0</v>
      </c>
      <c r="AA1749">
        <v>403</v>
      </c>
      <c r="AB1749">
        <v>21</v>
      </c>
      <c r="AC1749">
        <v>49</v>
      </c>
      <c r="AD1749">
        <v>79</v>
      </c>
      <c r="AE1749">
        <v>0</v>
      </c>
      <c r="AF1749">
        <v>0</v>
      </c>
      <c r="AG1749">
        <v>0</v>
      </c>
      <c r="AH1749" t="s">
        <v>106</v>
      </c>
      <c r="AI1749" s="1">
        <v>44517.329826388886</v>
      </c>
      <c r="AJ1749">
        <v>3698</v>
      </c>
      <c r="AK1749">
        <v>2</v>
      </c>
      <c r="AL1749">
        <v>0</v>
      </c>
      <c r="AM1749">
        <v>2</v>
      </c>
      <c r="AN1749">
        <v>21</v>
      </c>
      <c r="AO1749">
        <v>2</v>
      </c>
      <c r="AP1749">
        <v>77</v>
      </c>
      <c r="AQ1749">
        <v>0</v>
      </c>
      <c r="AR1749">
        <v>0</v>
      </c>
      <c r="AS1749">
        <v>0</v>
      </c>
      <c r="AT1749" t="s">
        <v>88</v>
      </c>
      <c r="AU1749" t="s">
        <v>88</v>
      </c>
      <c r="AV1749" t="s">
        <v>88</v>
      </c>
      <c r="AW1749" t="s">
        <v>88</v>
      </c>
      <c r="AX1749" t="s">
        <v>88</v>
      </c>
      <c r="AY1749" t="s">
        <v>88</v>
      </c>
      <c r="AZ1749" t="s">
        <v>88</v>
      </c>
      <c r="BA1749" t="s">
        <v>88</v>
      </c>
      <c r="BB1749" t="s">
        <v>88</v>
      </c>
      <c r="BC1749" t="s">
        <v>88</v>
      </c>
      <c r="BD1749" t="s">
        <v>88</v>
      </c>
      <c r="BE1749" t="s">
        <v>88</v>
      </c>
    </row>
    <row r="1750" spans="1:57">
      <c r="A1750" t="s">
        <v>3705</v>
      </c>
      <c r="B1750" t="s">
        <v>80</v>
      </c>
      <c r="C1750" t="s">
        <v>3453</v>
      </c>
      <c r="D1750" t="s">
        <v>82</v>
      </c>
      <c r="E1750" s="2" t="str">
        <f>HYPERLINK("capsilon://?command=openfolder&amp;siteaddress=FAM.docvelocity-na8.net&amp;folderid=FX46E836F5-3BEB-5609-3A0B-CD3A99FF5F3D","FX21116857")</f>
        <v>FX21116857</v>
      </c>
      <c r="F1750" t="s">
        <v>19</v>
      </c>
      <c r="G1750" t="s">
        <v>19</v>
      </c>
      <c r="H1750" t="s">
        <v>83</v>
      </c>
      <c r="I1750" t="s">
        <v>3454</v>
      </c>
      <c r="J1750">
        <v>179</v>
      </c>
      <c r="K1750" t="s">
        <v>85</v>
      </c>
      <c r="L1750" t="s">
        <v>86</v>
      </c>
      <c r="M1750" t="s">
        <v>87</v>
      </c>
      <c r="N1750">
        <v>2</v>
      </c>
      <c r="O1750" s="1">
        <v>44517.213854166665</v>
      </c>
      <c r="P1750" s="1">
        <v>44517.314826388887</v>
      </c>
      <c r="Q1750">
        <v>6476</v>
      </c>
      <c r="R1750">
        <v>2248</v>
      </c>
      <c r="S1750" t="b">
        <v>0</v>
      </c>
      <c r="T1750" t="s">
        <v>88</v>
      </c>
      <c r="U1750" t="b">
        <v>1</v>
      </c>
      <c r="V1750" t="s">
        <v>393</v>
      </c>
      <c r="W1750" s="1">
        <v>44517.222824074073</v>
      </c>
      <c r="X1750">
        <v>476</v>
      </c>
      <c r="Y1750">
        <v>140</v>
      </c>
      <c r="Z1750">
        <v>0</v>
      </c>
      <c r="AA1750">
        <v>140</v>
      </c>
      <c r="AB1750">
        <v>0</v>
      </c>
      <c r="AC1750">
        <v>5</v>
      </c>
      <c r="AD1750">
        <v>39</v>
      </c>
      <c r="AE1750">
        <v>0</v>
      </c>
      <c r="AF1750">
        <v>0</v>
      </c>
      <c r="AG1750">
        <v>0</v>
      </c>
      <c r="AH1750" t="s">
        <v>99</v>
      </c>
      <c r="AI1750" s="1">
        <v>44517.314826388887</v>
      </c>
      <c r="AJ1750">
        <v>1759</v>
      </c>
      <c r="AK1750">
        <v>2</v>
      </c>
      <c r="AL1750">
        <v>0</v>
      </c>
      <c r="AM1750">
        <v>2</v>
      </c>
      <c r="AN1750">
        <v>0</v>
      </c>
      <c r="AO1750">
        <v>3</v>
      </c>
      <c r="AP1750">
        <v>37</v>
      </c>
      <c r="AQ1750">
        <v>0</v>
      </c>
      <c r="AR1750">
        <v>0</v>
      </c>
      <c r="AS1750">
        <v>0</v>
      </c>
      <c r="AT1750" t="s">
        <v>88</v>
      </c>
      <c r="AU1750" t="s">
        <v>88</v>
      </c>
      <c r="AV1750" t="s">
        <v>88</v>
      </c>
      <c r="AW1750" t="s">
        <v>88</v>
      </c>
      <c r="AX1750" t="s">
        <v>88</v>
      </c>
      <c r="AY1750" t="s">
        <v>88</v>
      </c>
      <c r="AZ1750" t="s">
        <v>88</v>
      </c>
      <c r="BA1750" t="s">
        <v>88</v>
      </c>
      <c r="BB1750" t="s">
        <v>88</v>
      </c>
      <c r="BC1750" t="s">
        <v>88</v>
      </c>
      <c r="BD1750" t="s">
        <v>88</v>
      </c>
      <c r="BE1750" t="s">
        <v>88</v>
      </c>
    </row>
    <row r="1751" spans="1:57">
      <c r="A1751" t="s">
        <v>3706</v>
      </c>
      <c r="B1751" t="s">
        <v>80</v>
      </c>
      <c r="C1751" t="s">
        <v>3488</v>
      </c>
      <c r="D1751" t="s">
        <v>82</v>
      </c>
      <c r="E1751" s="2" t="str">
        <f>HYPERLINK("capsilon://?command=openfolder&amp;siteaddress=FAM.docvelocity-na8.net&amp;folderid=FX1C7CE521-72A1-A11A-2482-908C7EC6B36B","FX21116305")</f>
        <v>FX21116305</v>
      </c>
      <c r="F1751" t="s">
        <v>19</v>
      </c>
      <c r="G1751" t="s">
        <v>19</v>
      </c>
      <c r="H1751" t="s">
        <v>83</v>
      </c>
      <c r="I1751" t="s">
        <v>3489</v>
      </c>
      <c r="J1751">
        <v>132</v>
      </c>
      <c r="K1751" t="s">
        <v>85</v>
      </c>
      <c r="L1751" t="s">
        <v>86</v>
      </c>
      <c r="M1751" t="s">
        <v>87</v>
      </c>
      <c r="N1751">
        <v>2</v>
      </c>
      <c r="O1751" s="1">
        <v>44517.22011574074</v>
      </c>
      <c r="P1751" s="1">
        <v>44517.294027777774</v>
      </c>
      <c r="Q1751">
        <v>5486</v>
      </c>
      <c r="R1751">
        <v>900</v>
      </c>
      <c r="S1751" t="b">
        <v>0</v>
      </c>
      <c r="T1751" t="s">
        <v>88</v>
      </c>
      <c r="U1751" t="b">
        <v>1</v>
      </c>
      <c r="V1751" t="s">
        <v>89</v>
      </c>
      <c r="W1751" s="1">
        <v>44517.223877314813</v>
      </c>
      <c r="X1751">
        <v>266</v>
      </c>
      <c r="Y1751">
        <v>122</v>
      </c>
      <c r="Z1751">
        <v>0</v>
      </c>
      <c r="AA1751">
        <v>122</v>
      </c>
      <c r="AB1751">
        <v>0</v>
      </c>
      <c r="AC1751">
        <v>8</v>
      </c>
      <c r="AD1751">
        <v>10</v>
      </c>
      <c r="AE1751">
        <v>0</v>
      </c>
      <c r="AF1751">
        <v>0</v>
      </c>
      <c r="AG1751">
        <v>0</v>
      </c>
      <c r="AH1751" t="s">
        <v>90</v>
      </c>
      <c r="AI1751" s="1">
        <v>44517.294027777774</v>
      </c>
      <c r="AJ1751">
        <v>610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10</v>
      </c>
      <c r="AQ1751">
        <v>0</v>
      </c>
      <c r="AR1751">
        <v>0</v>
      </c>
      <c r="AS1751">
        <v>0</v>
      </c>
      <c r="AT1751" t="s">
        <v>88</v>
      </c>
      <c r="AU1751" t="s">
        <v>88</v>
      </c>
      <c r="AV1751" t="s">
        <v>88</v>
      </c>
      <c r="AW1751" t="s">
        <v>88</v>
      </c>
      <c r="AX1751" t="s">
        <v>88</v>
      </c>
      <c r="AY1751" t="s">
        <v>88</v>
      </c>
      <c r="AZ1751" t="s">
        <v>88</v>
      </c>
      <c r="BA1751" t="s">
        <v>88</v>
      </c>
      <c r="BB1751" t="s">
        <v>88</v>
      </c>
      <c r="BC1751" t="s">
        <v>88</v>
      </c>
      <c r="BD1751" t="s">
        <v>88</v>
      </c>
      <c r="BE1751" t="s">
        <v>88</v>
      </c>
    </row>
    <row r="1752" spans="1:57">
      <c r="A1752" t="s">
        <v>3707</v>
      </c>
      <c r="B1752" t="s">
        <v>80</v>
      </c>
      <c r="C1752" t="s">
        <v>3464</v>
      </c>
      <c r="D1752" t="s">
        <v>82</v>
      </c>
      <c r="E1752" s="2" t="str">
        <f>HYPERLINK("capsilon://?command=openfolder&amp;siteaddress=FAM.docvelocity-na8.net&amp;folderid=FX56429455-4F08-938A-6165-E67D84AFB9C9","FX21117771")</f>
        <v>FX21117771</v>
      </c>
      <c r="F1752" t="s">
        <v>19</v>
      </c>
      <c r="G1752" t="s">
        <v>19</v>
      </c>
      <c r="H1752" t="s">
        <v>83</v>
      </c>
      <c r="I1752" t="s">
        <v>3469</v>
      </c>
      <c r="J1752">
        <v>148</v>
      </c>
      <c r="K1752" t="s">
        <v>85</v>
      </c>
      <c r="L1752" t="s">
        <v>86</v>
      </c>
      <c r="M1752" t="s">
        <v>87</v>
      </c>
      <c r="N1752">
        <v>2</v>
      </c>
      <c r="O1752" s="1">
        <v>44517.221168981479</v>
      </c>
      <c r="P1752" s="1">
        <v>44517.300995370373</v>
      </c>
      <c r="Q1752">
        <v>5994</v>
      </c>
      <c r="R1752">
        <v>903</v>
      </c>
      <c r="S1752" t="b">
        <v>0</v>
      </c>
      <c r="T1752" t="s">
        <v>88</v>
      </c>
      <c r="U1752" t="b">
        <v>1</v>
      </c>
      <c r="V1752" t="s">
        <v>388</v>
      </c>
      <c r="W1752" s="1">
        <v>44517.225405092591</v>
      </c>
      <c r="X1752">
        <v>301</v>
      </c>
      <c r="Y1752">
        <v>138</v>
      </c>
      <c r="Z1752">
        <v>0</v>
      </c>
      <c r="AA1752">
        <v>138</v>
      </c>
      <c r="AB1752">
        <v>0</v>
      </c>
      <c r="AC1752">
        <v>3</v>
      </c>
      <c r="AD1752">
        <v>10</v>
      </c>
      <c r="AE1752">
        <v>0</v>
      </c>
      <c r="AF1752">
        <v>0</v>
      </c>
      <c r="AG1752">
        <v>0</v>
      </c>
      <c r="AH1752" t="s">
        <v>90</v>
      </c>
      <c r="AI1752" s="1">
        <v>44517.300995370373</v>
      </c>
      <c r="AJ1752">
        <v>602</v>
      </c>
      <c r="AK1752">
        <v>1</v>
      </c>
      <c r="AL1752">
        <v>0</v>
      </c>
      <c r="AM1752">
        <v>1</v>
      </c>
      <c r="AN1752">
        <v>0</v>
      </c>
      <c r="AO1752">
        <v>0</v>
      </c>
      <c r="AP1752">
        <v>9</v>
      </c>
      <c r="AQ1752">
        <v>0</v>
      </c>
      <c r="AR1752">
        <v>0</v>
      </c>
      <c r="AS1752">
        <v>0</v>
      </c>
      <c r="AT1752" t="s">
        <v>88</v>
      </c>
      <c r="AU1752" t="s">
        <v>88</v>
      </c>
      <c r="AV1752" t="s">
        <v>88</v>
      </c>
      <c r="AW1752" t="s">
        <v>88</v>
      </c>
      <c r="AX1752" t="s">
        <v>88</v>
      </c>
      <c r="AY1752" t="s">
        <v>88</v>
      </c>
      <c r="AZ1752" t="s">
        <v>88</v>
      </c>
      <c r="BA1752" t="s">
        <v>88</v>
      </c>
      <c r="BB1752" t="s">
        <v>88</v>
      </c>
      <c r="BC1752" t="s">
        <v>88</v>
      </c>
      <c r="BD1752" t="s">
        <v>88</v>
      </c>
      <c r="BE1752" t="s">
        <v>88</v>
      </c>
    </row>
    <row r="1753" spans="1:57">
      <c r="A1753" t="s">
        <v>3708</v>
      </c>
      <c r="B1753" t="s">
        <v>80</v>
      </c>
      <c r="C1753" t="s">
        <v>3493</v>
      </c>
      <c r="D1753" t="s">
        <v>82</v>
      </c>
      <c r="E1753" s="2" t="str">
        <f>HYPERLINK("capsilon://?command=openfolder&amp;siteaddress=FAM.docvelocity-na8.net&amp;folderid=FX44866AE8-C496-293C-E6C4-225F86638ACA","FX211012862")</f>
        <v>FX211012862</v>
      </c>
      <c r="F1753" t="s">
        <v>19</v>
      </c>
      <c r="G1753" t="s">
        <v>19</v>
      </c>
      <c r="H1753" t="s">
        <v>83</v>
      </c>
      <c r="I1753" t="s">
        <v>3501</v>
      </c>
      <c r="J1753">
        <v>239</v>
      </c>
      <c r="K1753" t="s">
        <v>85</v>
      </c>
      <c r="L1753" t="s">
        <v>86</v>
      </c>
      <c r="M1753" t="s">
        <v>87</v>
      </c>
      <c r="N1753">
        <v>2</v>
      </c>
      <c r="O1753" s="1">
        <v>44517.223344907405</v>
      </c>
      <c r="P1753" s="1">
        <v>44517.31994212963</v>
      </c>
      <c r="Q1753">
        <v>5456</v>
      </c>
      <c r="R1753">
        <v>2890</v>
      </c>
      <c r="S1753" t="b">
        <v>0</v>
      </c>
      <c r="T1753" t="s">
        <v>88</v>
      </c>
      <c r="U1753" t="b">
        <v>1</v>
      </c>
      <c r="V1753" t="s">
        <v>393</v>
      </c>
      <c r="W1753" s="1">
        <v>44517.239351851851</v>
      </c>
      <c r="X1753">
        <v>1286</v>
      </c>
      <c r="Y1753">
        <v>204</v>
      </c>
      <c r="Z1753">
        <v>0</v>
      </c>
      <c r="AA1753">
        <v>204</v>
      </c>
      <c r="AB1753">
        <v>0</v>
      </c>
      <c r="AC1753">
        <v>40</v>
      </c>
      <c r="AD1753">
        <v>35</v>
      </c>
      <c r="AE1753">
        <v>0</v>
      </c>
      <c r="AF1753">
        <v>0</v>
      </c>
      <c r="AG1753">
        <v>0</v>
      </c>
      <c r="AH1753" t="s">
        <v>1043</v>
      </c>
      <c r="AI1753" s="1">
        <v>44517.31994212963</v>
      </c>
      <c r="AJ1753">
        <v>1562</v>
      </c>
      <c r="AK1753">
        <v>3</v>
      </c>
      <c r="AL1753">
        <v>0</v>
      </c>
      <c r="AM1753">
        <v>3</v>
      </c>
      <c r="AN1753">
        <v>0</v>
      </c>
      <c r="AO1753">
        <v>2</v>
      </c>
      <c r="AP1753">
        <v>32</v>
      </c>
      <c r="AQ1753">
        <v>0</v>
      </c>
      <c r="AR1753">
        <v>0</v>
      </c>
      <c r="AS1753">
        <v>0</v>
      </c>
      <c r="AT1753" t="s">
        <v>88</v>
      </c>
      <c r="AU1753" t="s">
        <v>88</v>
      </c>
      <c r="AV1753" t="s">
        <v>88</v>
      </c>
      <c r="AW1753" t="s">
        <v>88</v>
      </c>
      <c r="AX1753" t="s">
        <v>88</v>
      </c>
      <c r="AY1753" t="s">
        <v>88</v>
      </c>
      <c r="AZ1753" t="s">
        <v>88</v>
      </c>
      <c r="BA1753" t="s">
        <v>88</v>
      </c>
      <c r="BB1753" t="s">
        <v>88</v>
      </c>
      <c r="BC1753" t="s">
        <v>88</v>
      </c>
      <c r="BD1753" t="s">
        <v>88</v>
      </c>
      <c r="BE1753" t="s">
        <v>88</v>
      </c>
    </row>
    <row r="1754" spans="1:57">
      <c r="A1754" t="s">
        <v>3709</v>
      </c>
      <c r="B1754" t="s">
        <v>80</v>
      </c>
      <c r="C1754" t="s">
        <v>3493</v>
      </c>
      <c r="D1754" t="s">
        <v>82</v>
      </c>
      <c r="E1754" s="2" t="str">
        <f>HYPERLINK("capsilon://?command=openfolder&amp;siteaddress=FAM.docvelocity-na8.net&amp;folderid=FX44866AE8-C496-293C-E6C4-225F86638ACA","FX211012862")</f>
        <v>FX211012862</v>
      </c>
      <c r="F1754" t="s">
        <v>19</v>
      </c>
      <c r="G1754" t="s">
        <v>19</v>
      </c>
      <c r="H1754" t="s">
        <v>83</v>
      </c>
      <c r="I1754" t="s">
        <v>3505</v>
      </c>
      <c r="J1754">
        <v>170</v>
      </c>
      <c r="K1754" t="s">
        <v>85</v>
      </c>
      <c r="L1754" t="s">
        <v>86</v>
      </c>
      <c r="M1754" t="s">
        <v>87</v>
      </c>
      <c r="N1754">
        <v>2</v>
      </c>
      <c r="O1754" s="1">
        <v>44517.224490740744</v>
      </c>
      <c r="P1754" s="1">
        <v>44517.322581018518</v>
      </c>
      <c r="Q1754">
        <v>7455</v>
      </c>
      <c r="R1754">
        <v>1020</v>
      </c>
      <c r="S1754" t="b">
        <v>0</v>
      </c>
      <c r="T1754" t="s">
        <v>88</v>
      </c>
      <c r="U1754" t="b">
        <v>1</v>
      </c>
      <c r="V1754" t="s">
        <v>89</v>
      </c>
      <c r="W1754" s="1">
        <v>44517.228993055556</v>
      </c>
      <c r="X1754">
        <v>341</v>
      </c>
      <c r="Y1754">
        <v>160</v>
      </c>
      <c r="Z1754">
        <v>0</v>
      </c>
      <c r="AA1754">
        <v>160</v>
      </c>
      <c r="AB1754">
        <v>0</v>
      </c>
      <c r="AC1754">
        <v>2</v>
      </c>
      <c r="AD1754">
        <v>10</v>
      </c>
      <c r="AE1754">
        <v>0</v>
      </c>
      <c r="AF1754">
        <v>0</v>
      </c>
      <c r="AG1754">
        <v>0</v>
      </c>
      <c r="AH1754" t="s">
        <v>99</v>
      </c>
      <c r="AI1754" s="1">
        <v>44517.322581018518</v>
      </c>
      <c r="AJ1754">
        <v>669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10</v>
      </c>
      <c r="AQ1754">
        <v>0</v>
      </c>
      <c r="AR1754">
        <v>0</v>
      </c>
      <c r="AS1754">
        <v>0</v>
      </c>
      <c r="AT1754" t="s">
        <v>88</v>
      </c>
      <c r="AU1754" t="s">
        <v>88</v>
      </c>
      <c r="AV1754" t="s">
        <v>88</v>
      </c>
      <c r="AW1754" t="s">
        <v>88</v>
      </c>
      <c r="AX1754" t="s">
        <v>88</v>
      </c>
      <c r="AY1754" t="s">
        <v>88</v>
      </c>
      <c r="AZ1754" t="s">
        <v>88</v>
      </c>
      <c r="BA1754" t="s">
        <v>88</v>
      </c>
      <c r="BB1754" t="s">
        <v>88</v>
      </c>
      <c r="BC1754" t="s">
        <v>88</v>
      </c>
      <c r="BD1754" t="s">
        <v>88</v>
      </c>
      <c r="BE1754" t="s">
        <v>88</v>
      </c>
    </row>
    <row r="1755" spans="1:57">
      <c r="A1755" t="s">
        <v>3710</v>
      </c>
      <c r="B1755" t="s">
        <v>80</v>
      </c>
      <c r="C1755" t="s">
        <v>3526</v>
      </c>
      <c r="D1755" t="s">
        <v>82</v>
      </c>
      <c r="E1755" s="2" t="str">
        <f>HYPERLINK("capsilon://?command=openfolder&amp;siteaddress=FAM.docvelocity-na8.net&amp;folderid=FXDDB37EF5-E7B5-94DC-C9DE-87FBB701F503","FX21118106")</f>
        <v>FX21118106</v>
      </c>
      <c r="F1755" t="s">
        <v>19</v>
      </c>
      <c r="G1755" t="s">
        <v>19</v>
      </c>
      <c r="H1755" t="s">
        <v>83</v>
      </c>
      <c r="I1755" t="s">
        <v>3527</v>
      </c>
      <c r="J1755">
        <v>666</v>
      </c>
      <c r="K1755" t="s">
        <v>85</v>
      </c>
      <c r="L1755" t="s">
        <v>86</v>
      </c>
      <c r="M1755" t="s">
        <v>87</v>
      </c>
      <c r="N1755">
        <v>2</v>
      </c>
      <c r="O1755" s="1">
        <v>44517.229085648149</v>
      </c>
      <c r="P1755" s="1">
        <v>44517.346620370372</v>
      </c>
      <c r="Q1755">
        <v>6415</v>
      </c>
      <c r="R1755">
        <v>3740</v>
      </c>
      <c r="S1755" t="b">
        <v>0</v>
      </c>
      <c r="T1755" t="s">
        <v>88</v>
      </c>
      <c r="U1755" t="b">
        <v>1</v>
      </c>
      <c r="V1755" t="s">
        <v>89</v>
      </c>
      <c r="W1755" s="1">
        <v>44517.247534722221</v>
      </c>
      <c r="X1755">
        <v>1427</v>
      </c>
      <c r="Y1755">
        <v>567</v>
      </c>
      <c r="Z1755">
        <v>0</v>
      </c>
      <c r="AA1755">
        <v>567</v>
      </c>
      <c r="AB1755">
        <v>0</v>
      </c>
      <c r="AC1755">
        <v>50</v>
      </c>
      <c r="AD1755">
        <v>99</v>
      </c>
      <c r="AE1755">
        <v>0</v>
      </c>
      <c r="AF1755">
        <v>0</v>
      </c>
      <c r="AG1755">
        <v>0</v>
      </c>
      <c r="AH1755" t="s">
        <v>1043</v>
      </c>
      <c r="AI1755" s="1">
        <v>44517.346620370372</v>
      </c>
      <c r="AJ1755">
        <v>28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99</v>
      </c>
      <c r="AQ1755">
        <v>0</v>
      </c>
      <c r="AR1755">
        <v>0</v>
      </c>
      <c r="AS1755">
        <v>0</v>
      </c>
      <c r="AT1755" t="s">
        <v>88</v>
      </c>
      <c r="AU1755" t="s">
        <v>88</v>
      </c>
      <c r="AV1755" t="s">
        <v>88</v>
      </c>
      <c r="AW1755" t="s">
        <v>88</v>
      </c>
      <c r="AX1755" t="s">
        <v>88</v>
      </c>
      <c r="AY1755" t="s">
        <v>88</v>
      </c>
      <c r="AZ1755" t="s">
        <v>88</v>
      </c>
      <c r="BA1755" t="s">
        <v>88</v>
      </c>
      <c r="BB1755" t="s">
        <v>88</v>
      </c>
      <c r="BC1755" t="s">
        <v>88</v>
      </c>
      <c r="BD1755" t="s">
        <v>88</v>
      </c>
      <c r="BE1755" t="s">
        <v>88</v>
      </c>
    </row>
    <row r="1756" spans="1:57">
      <c r="A1756" t="s">
        <v>3711</v>
      </c>
      <c r="B1756" t="s">
        <v>80</v>
      </c>
      <c r="C1756" t="s">
        <v>3493</v>
      </c>
      <c r="D1756" t="s">
        <v>82</v>
      </c>
      <c r="E1756" s="2" t="str">
        <f>HYPERLINK("capsilon://?command=openfolder&amp;siteaddress=FAM.docvelocity-na8.net&amp;folderid=FX44866AE8-C496-293C-E6C4-225F86638ACA","FX211012862")</f>
        <v>FX211012862</v>
      </c>
      <c r="F1756" t="s">
        <v>19</v>
      </c>
      <c r="G1756" t="s">
        <v>19</v>
      </c>
      <c r="H1756" t="s">
        <v>83</v>
      </c>
      <c r="I1756" t="s">
        <v>3509</v>
      </c>
      <c r="J1756">
        <v>239</v>
      </c>
      <c r="K1756" t="s">
        <v>85</v>
      </c>
      <c r="L1756" t="s">
        <v>86</v>
      </c>
      <c r="M1756" t="s">
        <v>87</v>
      </c>
      <c r="N1756">
        <v>2</v>
      </c>
      <c r="O1756" s="1">
        <v>44517.229756944442</v>
      </c>
      <c r="P1756" s="1">
        <v>44517.324594907404</v>
      </c>
      <c r="Q1756">
        <v>5699</v>
      </c>
      <c r="R1756">
        <v>2495</v>
      </c>
      <c r="S1756" t="b">
        <v>0</v>
      </c>
      <c r="T1756" t="s">
        <v>88</v>
      </c>
      <c r="U1756" t="b">
        <v>1</v>
      </c>
      <c r="V1756" t="s">
        <v>388</v>
      </c>
      <c r="W1756" s="1">
        <v>44517.249374999999</v>
      </c>
      <c r="X1756">
        <v>1401</v>
      </c>
      <c r="Y1756">
        <v>199</v>
      </c>
      <c r="Z1756">
        <v>0</v>
      </c>
      <c r="AA1756">
        <v>199</v>
      </c>
      <c r="AB1756">
        <v>0</v>
      </c>
      <c r="AC1756">
        <v>35</v>
      </c>
      <c r="AD1756">
        <v>40</v>
      </c>
      <c r="AE1756">
        <v>0</v>
      </c>
      <c r="AF1756">
        <v>0</v>
      </c>
      <c r="AG1756">
        <v>0</v>
      </c>
      <c r="AH1756" t="s">
        <v>90</v>
      </c>
      <c r="AI1756" s="1">
        <v>44517.324594907404</v>
      </c>
      <c r="AJ1756">
        <v>922</v>
      </c>
      <c r="AK1756">
        <v>11</v>
      </c>
      <c r="AL1756">
        <v>0</v>
      </c>
      <c r="AM1756">
        <v>11</v>
      </c>
      <c r="AN1756">
        <v>0</v>
      </c>
      <c r="AO1756">
        <v>11</v>
      </c>
      <c r="AP1756">
        <v>29</v>
      </c>
      <c r="AQ1756">
        <v>0</v>
      </c>
      <c r="AR1756">
        <v>0</v>
      </c>
      <c r="AS1756">
        <v>0</v>
      </c>
      <c r="AT1756" t="s">
        <v>88</v>
      </c>
      <c r="AU1756" t="s">
        <v>88</v>
      </c>
      <c r="AV1756" t="s">
        <v>88</v>
      </c>
      <c r="AW1756" t="s">
        <v>88</v>
      </c>
      <c r="AX1756" t="s">
        <v>88</v>
      </c>
      <c r="AY1756" t="s">
        <v>88</v>
      </c>
      <c r="AZ1756" t="s">
        <v>88</v>
      </c>
      <c r="BA1756" t="s">
        <v>88</v>
      </c>
      <c r="BB1756" t="s">
        <v>88</v>
      </c>
      <c r="BC1756" t="s">
        <v>88</v>
      </c>
      <c r="BD1756" t="s">
        <v>88</v>
      </c>
      <c r="BE1756" t="s">
        <v>88</v>
      </c>
    </row>
    <row r="1757" spans="1:57">
      <c r="A1757" t="s">
        <v>3712</v>
      </c>
      <c r="B1757" t="s">
        <v>80</v>
      </c>
      <c r="C1757" t="s">
        <v>2947</v>
      </c>
      <c r="D1757" t="s">
        <v>82</v>
      </c>
      <c r="E1757" s="2" t="str">
        <f>HYPERLINK("capsilon://?command=openfolder&amp;siteaddress=FAM.docvelocity-na8.net&amp;folderid=FX99B5C67D-BE6D-0093-5771-78E9F53F1B7C","FX21115148")</f>
        <v>FX21115148</v>
      </c>
      <c r="F1757" t="s">
        <v>19</v>
      </c>
      <c r="G1757" t="s">
        <v>19</v>
      </c>
      <c r="H1757" t="s">
        <v>83</v>
      </c>
      <c r="I1757" t="s">
        <v>3524</v>
      </c>
      <c r="J1757">
        <v>98</v>
      </c>
      <c r="K1757" t="s">
        <v>85</v>
      </c>
      <c r="L1757" t="s">
        <v>86</v>
      </c>
      <c r="M1757" t="s">
        <v>87</v>
      </c>
      <c r="N1757">
        <v>2</v>
      </c>
      <c r="O1757" s="1">
        <v>44517.23642361111</v>
      </c>
      <c r="P1757" s="1">
        <v>44517.327962962961</v>
      </c>
      <c r="Q1757">
        <v>6901</v>
      </c>
      <c r="R1757">
        <v>1008</v>
      </c>
      <c r="S1757" t="b">
        <v>0</v>
      </c>
      <c r="T1757" t="s">
        <v>88</v>
      </c>
      <c r="U1757" t="b">
        <v>1</v>
      </c>
      <c r="V1757" t="s">
        <v>393</v>
      </c>
      <c r="W1757" s="1">
        <v>44517.244479166664</v>
      </c>
      <c r="X1757">
        <v>443</v>
      </c>
      <c r="Y1757">
        <v>82</v>
      </c>
      <c r="Z1757">
        <v>0</v>
      </c>
      <c r="AA1757">
        <v>82</v>
      </c>
      <c r="AB1757">
        <v>0</v>
      </c>
      <c r="AC1757">
        <v>12</v>
      </c>
      <c r="AD1757">
        <v>16</v>
      </c>
      <c r="AE1757">
        <v>0</v>
      </c>
      <c r="AF1757">
        <v>0</v>
      </c>
      <c r="AG1757">
        <v>0</v>
      </c>
      <c r="AH1757" t="s">
        <v>99</v>
      </c>
      <c r="AI1757" s="1">
        <v>44517.327962962961</v>
      </c>
      <c r="AJ1757">
        <v>464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16</v>
      </c>
      <c r="AQ1757">
        <v>0</v>
      </c>
      <c r="AR1757">
        <v>0</v>
      </c>
      <c r="AS1757">
        <v>0</v>
      </c>
      <c r="AT1757" t="s">
        <v>88</v>
      </c>
      <c r="AU1757" t="s">
        <v>88</v>
      </c>
      <c r="AV1757" t="s">
        <v>88</v>
      </c>
      <c r="AW1757" t="s">
        <v>88</v>
      </c>
      <c r="AX1757" t="s">
        <v>88</v>
      </c>
      <c r="AY1757" t="s">
        <v>88</v>
      </c>
      <c r="AZ1757" t="s">
        <v>88</v>
      </c>
      <c r="BA1757" t="s">
        <v>88</v>
      </c>
      <c r="BB1757" t="s">
        <v>88</v>
      </c>
      <c r="BC1757" t="s">
        <v>88</v>
      </c>
      <c r="BD1757" t="s">
        <v>88</v>
      </c>
      <c r="BE1757" t="s">
        <v>88</v>
      </c>
    </row>
    <row r="1758" spans="1:57">
      <c r="A1758" t="s">
        <v>3713</v>
      </c>
      <c r="B1758" t="s">
        <v>80</v>
      </c>
      <c r="C1758" t="s">
        <v>1387</v>
      </c>
      <c r="D1758" t="s">
        <v>82</v>
      </c>
      <c r="E1758" s="2" t="str">
        <f>HYPERLINK("capsilon://?command=openfolder&amp;siteaddress=FAM.docvelocity-na8.net&amp;folderid=FXF9890A87-0D3B-3D86-F80D-926ADE34CCFA","FX21112775")</f>
        <v>FX21112775</v>
      </c>
      <c r="F1758" t="s">
        <v>19</v>
      </c>
      <c r="G1758" t="s">
        <v>19</v>
      </c>
      <c r="H1758" t="s">
        <v>83</v>
      </c>
      <c r="I1758" t="s">
        <v>3548</v>
      </c>
      <c r="J1758">
        <v>241</v>
      </c>
      <c r="K1758" t="s">
        <v>85</v>
      </c>
      <c r="L1758" t="s">
        <v>86</v>
      </c>
      <c r="M1758" t="s">
        <v>87</v>
      </c>
      <c r="N1758">
        <v>2</v>
      </c>
      <c r="O1758" s="1">
        <v>44517.248124999998</v>
      </c>
      <c r="P1758" s="1">
        <v>44517.345995370371</v>
      </c>
      <c r="Q1758">
        <v>5380</v>
      </c>
      <c r="R1758">
        <v>3076</v>
      </c>
      <c r="S1758" t="b">
        <v>0</v>
      </c>
      <c r="T1758" t="s">
        <v>88</v>
      </c>
      <c r="U1758" t="b">
        <v>1</v>
      </c>
      <c r="V1758" t="s">
        <v>89</v>
      </c>
      <c r="W1758" s="1">
        <v>44517.265844907408</v>
      </c>
      <c r="X1758">
        <v>1512</v>
      </c>
      <c r="Y1758">
        <v>215</v>
      </c>
      <c r="Z1758">
        <v>0</v>
      </c>
      <c r="AA1758">
        <v>215</v>
      </c>
      <c r="AB1758">
        <v>0</v>
      </c>
      <c r="AC1758">
        <v>26</v>
      </c>
      <c r="AD1758">
        <v>26</v>
      </c>
      <c r="AE1758">
        <v>0</v>
      </c>
      <c r="AF1758">
        <v>0</v>
      </c>
      <c r="AG1758">
        <v>0</v>
      </c>
      <c r="AH1758" t="s">
        <v>99</v>
      </c>
      <c r="AI1758" s="1">
        <v>44517.345995370371</v>
      </c>
      <c r="AJ1758">
        <v>1557</v>
      </c>
      <c r="AK1758">
        <v>9</v>
      </c>
      <c r="AL1758">
        <v>0</v>
      </c>
      <c r="AM1758">
        <v>9</v>
      </c>
      <c r="AN1758">
        <v>0</v>
      </c>
      <c r="AO1758">
        <v>9</v>
      </c>
      <c r="AP1758">
        <v>17</v>
      </c>
      <c r="AQ1758">
        <v>0</v>
      </c>
      <c r="AR1758">
        <v>0</v>
      </c>
      <c r="AS1758">
        <v>0</v>
      </c>
      <c r="AT1758" t="s">
        <v>88</v>
      </c>
      <c r="AU1758" t="s">
        <v>88</v>
      </c>
      <c r="AV1758" t="s">
        <v>88</v>
      </c>
      <c r="AW1758" t="s">
        <v>88</v>
      </c>
      <c r="AX1758" t="s">
        <v>88</v>
      </c>
      <c r="AY1758" t="s">
        <v>88</v>
      </c>
      <c r="AZ1758" t="s">
        <v>88</v>
      </c>
      <c r="BA1758" t="s">
        <v>88</v>
      </c>
      <c r="BB1758" t="s">
        <v>88</v>
      </c>
      <c r="BC1758" t="s">
        <v>88</v>
      </c>
      <c r="BD1758" t="s">
        <v>88</v>
      </c>
      <c r="BE1758" t="s">
        <v>88</v>
      </c>
    </row>
    <row r="1759" spans="1:57">
      <c r="A1759" t="s">
        <v>3714</v>
      </c>
      <c r="B1759" t="s">
        <v>80</v>
      </c>
      <c r="C1759" t="s">
        <v>3553</v>
      </c>
      <c r="D1759" t="s">
        <v>82</v>
      </c>
      <c r="E1759" s="2" t="str">
        <f>HYPERLINK("capsilon://?command=openfolder&amp;siteaddress=FAM.docvelocity-na8.net&amp;folderid=FX030EF336-633B-4446-30B3-09AC97B61859","FX21118007")</f>
        <v>FX21118007</v>
      </c>
      <c r="F1759" t="s">
        <v>19</v>
      </c>
      <c r="G1759" t="s">
        <v>19</v>
      </c>
      <c r="H1759" t="s">
        <v>83</v>
      </c>
      <c r="I1759" t="s">
        <v>3554</v>
      </c>
      <c r="J1759">
        <v>198</v>
      </c>
      <c r="K1759" t="s">
        <v>85</v>
      </c>
      <c r="L1759" t="s">
        <v>86</v>
      </c>
      <c r="M1759" t="s">
        <v>87</v>
      </c>
      <c r="N1759">
        <v>2</v>
      </c>
      <c r="O1759" s="1">
        <v>44517.250636574077</v>
      </c>
      <c r="P1759" s="1">
        <v>44517.343668981484</v>
      </c>
      <c r="Q1759">
        <v>6135</v>
      </c>
      <c r="R1759">
        <v>1903</v>
      </c>
      <c r="S1759" t="b">
        <v>0</v>
      </c>
      <c r="T1759" t="s">
        <v>88</v>
      </c>
      <c r="U1759" t="b">
        <v>1</v>
      </c>
      <c r="V1759" t="s">
        <v>110</v>
      </c>
      <c r="W1759" s="1">
        <v>44517.261643518519</v>
      </c>
      <c r="X1759">
        <v>929</v>
      </c>
      <c r="Y1759">
        <v>123</v>
      </c>
      <c r="Z1759">
        <v>0</v>
      </c>
      <c r="AA1759">
        <v>123</v>
      </c>
      <c r="AB1759">
        <v>0</v>
      </c>
      <c r="AC1759">
        <v>60</v>
      </c>
      <c r="AD1759">
        <v>75</v>
      </c>
      <c r="AE1759">
        <v>0</v>
      </c>
      <c r="AF1759">
        <v>0</v>
      </c>
      <c r="AG1759">
        <v>0</v>
      </c>
      <c r="AH1759" t="s">
        <v>106</v>
      </c>
      <c r="AI1759" s="1">
        <v>44517.343668981484</v>
      </c>
      <c r="AJ1759">
        <v>949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75</v>
      </c>
      <c r="AQ1759">
        <v>0</v>
      </c>
      <c r="AR1759">
        <v>0</v>
      </c>
      <c r="AS1759">
        <v>0</v>
      </c>
      <c r="AT1759" t="s">
        <v>88</v>
      </c>
      <c r="AU1759" t="s">
        <v>88</v>
      </c>
      <c r="AV1759" t="s">
        <v>88</v>
      </c>
      <c r="AW1759" t="s">
        <v>88</v>
      </c>
      <c r="AX1759" t="s">
        <v>88</v>
      </c>
      <c r="AY1759" t="s">
        <v>88</v>
      </c>
      <c r="AZ1759" t="s">
        <v>88</v>
      </c>
      <c r="BA1759" t="s">
        <v>88</v>
      </c>
      <c r="BB1759" t="s">
        <v>88</v>
      </c>
      <c r="BC1759" t="s">
        <v>88</v>
      </c>
      <c r="BD1759" t="s">
        <v>88</v>
      </c>
      <c r="BE1759" t="s">
        <v>88</v>
      </c>
    </row>
    <row r="1760" spans="1:57">
      <c r="A1760" t="s">
        <v>3715</v>
      </c>
      <c r="B1760" t="s">
        <v>80</v>
      </c>
      <c r="C1760" t="s">
        <v>3559</v>
      </c>
      <c r="D1760" t="s">
        <v>82</v>
      </c>
      <c r="E1760" s="2" t="str">
        <f>HYPERLINK("capsilon://?command=openfolder&amp;siteaddress=FAM.docvelocity-na8.net&amp;folderid=FXD4E38114-5F82-A612-EB36-94CE0EAD5A96","FX21117622")</f>
        <v>FX21117622</v>
      </c>
      <c r="F1760" t="s">
        <v>19</v>
      </c>
      <c r="G1760" t="s">
        <v>19</v>
      </c>
      <c r="H1760" t="s">
        <v>83</v>
      </c>
      <c r="I1760" t="s">
        <v>3560</v>
      </c>
      <c r="J1760">
        <v>132</v>
      </c>
      <c r="K1760" t="s">
        <v>85</v>
      </c>
      <c r="L1760" t="s">
        <v>86</v>
      </c>
      <c r="M1760" t="s">
        <v>87</v>
      </c>
      <c r="N1760">
        <v>2</v>
      </c>
      <c r="O1760" s="1">
        <v>44517.259270833332</v>
      </c>
      <c r="P1760" s="1">
        <v>44517.359282407408</v>
      </c>
      <c r="Q1760">
        <v>6232</v>
      </c>
      <c r="R1760">
        <v>2409</v>
      </c>
      <c r="S1760" t="b">
        <v>0</v>
      </c>
      <c r="T1760" t="s">
        <v>88</v>
      </c>
      <c r="U1760" t="b">
        <v>1</v>
      </c>
      <c r="V1760" t="s">
        <v>393</v>
      </c>
      <c r="W1760" s="1">
        <v>44517.278483796297</v>
      </c>
      <c r="X1760">
        <v>1010</v>
      </c>
      <c r="Y1760">
        <v>101</v>
      </c>
      <c r="Z1760">
        <v>0</v>
      </c>
      <c r="AA1760">
        <v>101</v>
      </c>
      <c r="AB1760">
        <v>0</v>
      </c>
      <c r="AC1760">
        <v>47</v>
      </c>
      <c r="AD1760">
        <v>31</v>
      </c>
      <c r="AE1760">
        <v>0</v>
      </c>
      <c r="AF1760">
        <v>0</v>
      </c>
      <c r="AG1760">
        <v>0</v>
      </c>
      <c r="AH1760" t="s">
        <v>106</v>
      </c>
      <c r="AI1760" s="1">
        <v>44517.359282407408</v>
      </c>
      <c r="AJ1760">
        <v>1348</v>
      </c>
      <c r="AK1760">
        <v>1</v>
      </c>
      <c r="AL1760">
        <v>0</v>
      </c>
      <c r="AM1760">
        <v>1</v>
      </c>
      <c r="AN1760">
        <v>0</v>
      </c>
      <c r="AO1760">
        <v>1</v>
      </c>
      <c r="AP1760">
        <v>30</v>
      </c>
      <c r="AQ1760">
        <v>0</v>
      </c>
      <c r="AR1760">
        <v>0</v>
      </c>
      <c r="AS1760">
        <v>0</v>
      </c>
      <c r="AT1760" t="s">
        <v>88</v>
      </c>
      <c r="AU1760" t="s">
        <v>88</v>
      </c>
      <c r="AV1760" t="s">
        <v>88</v>
      </c>
      <c r="AW1760" t="s">
        <v>88</v>
      </c>
      <c r="AX1760" t="s">
        <v>88</v>
      </c>
      <c r="AY1760" t="s">
        <v>88</v>
      </c>
      <c r="AZ1760" t="s">
        <v>88</v>
      </c>
      <c r="BA1760" t="s">
        <v>88</v>
      </c>
      <c r="BB1760" t="s">
        <v>88</v>
      </c>
      <c r="BC1760" t="s">
        <v>88</v>
      </c>
      <c r="BD1760" t="s">
        <v>88</v>
      </c>
      <c r="BE1760" t="s">
        <v>88</v>
      </c>
    </row>
    <row r="1761" spans="1:57">
      <c r="A1761" t="s">
        <v>3716</v>
      </c>
      <c r="B1761" t="s">
        <v>80</v>
      </c>
      <c r="C1761" t="s">
        <v>3556</v>
      </c>
      <c r="D1761" t="s">
        <v>82</v>
      </c>
      <c r="E1761" s="2" t="str">
        <f>HYPERLINK("capsilon://?command=openfolder&amp;siteaddress=FAM.docvelocity-na8.net&amp;folderid=FXF65029DD-4916-9B28-84C0-93BC3F9E8CF2","FX21117481")</f>
        <v>FX21117481</v>
      </c>
      <c r="F1761" t="s">
        <v>19</v>
      </c>
      <c r="G1761" t="s">
        <v>19</v>
      </c>
      <c r="H1761" t="s">
        <v>83</v>
      </c>
      <c r="I1761" t="s">
        <v>3557</v>
      </c>
      <c r="J1761">
        <v>191</v>
      </c>
      <c r="K1761" t="s">
        <v>85</v>
      </c>
      <c r="L1761" t="s">
        <v>86</v>
      </c>
      <c r="M1761" t="s">
        <v>87</v>
      </c>
      <c r="N1761">
        <v>2</v>
      </c>
      <c r="O1761" s="1">
        <v>44517.266759259262</v>
      </c>
      <c r="P1761" s="1">
        <v>44517.359710648147</v>
      </c>
      <c r="Q1761">
        <v>5773</v>
      </c>
      <c r="R1761">
        <v>2258</v>
      </c>
      <c r="S1761" t="b">
        <v>0</v>
      </c>
      <c r="T1761" t="s">
        <v>88</v>
      </c>
      <c r="U1761" t="b">
        <v>1</v>
      </c>
      <c r="V1761" t="s">
        <v>388</v>
      </c>
      <c r="W1761" s="1">
        <v>44517.281006944446</v>
      </c>
      <c r="X1761">
        <v>1004</v>
      </c>
      <c r="Y1761">
        <v>188</v>
      </c>
      <c r="Z1761">
        <v>0</v>
      </c>
      <c r="AA1761">
        <v>188</v>
      </c>
      <c r="AB1761">
        <v>0</v>
      </c>
      <c r="AC1761">
        <v>82</v>
      </c>
      <c r="AD1761">
        <v>3</v>
      </c>
      <c r="AE1761">
        <v>0</v>
      </c>
      <c r="AF1761">
        <v>0</v>
      </c>
      <c r="AG1761">
        <v>0</v>
      </c>
      <c r="AH1761" t="s">
        <v>99</v>
      </c>
      <c r="AI1761" s="1">
        <v>44517.359710648147</v>
      </c>
      <c r="AJ1761">
        <v>1184</v>
      </c>
      <c r="AK1761">
        <v>1</v>
      </c>
      <c r="AL1761">
        <v>0</v>
      </c>
      <c r="AM1761">
        <v>1</v>
      </c>
      <c r="AN1761">
        <v>0</v>
      </c>
      <c r="AO1761">
        <v>1</v>
      </c>
      <c r="AP1761">
        <v>2</v>
      </c>
      <c r="AQ1761">
        <v>0</v>
      </c>
      <c r="AR1761">
        <v>0</v>
      </c>
      <c r="AS1761">
        <v>0</v>
      </c>
      <c r="AT1761" t="s">
        <v>88</v>
      </c>
      <c r="AU1761" t="s">
        <v>88</v>
      </c>
      <c r="AV1761" t="s">
        <v>88</v>
      </c>
      <c r="AW1761" t="s">
        <v>88</v>
      </c>
      <c r="AX1761" t="s">
        <v>88</v>
      </c>
      <c r="AY1761" t="s">
        <v>88</v>
      </c>
      <c r="AZ1761" t="s">
        <v>88</v>
      </c>
      <c r="BA1761" t="s">
        <v>88</v>
      </c>
      <c r="BB1761" t="s">
        <v>88</v>
      </c>
      <c r="BC1761" t="s">
        <v>88</v>
      </c>
      <c r="BD1761" t="s">
        <v>88</v>
      </c>
      <c r="BE1761" t="s">
        <v>88</v>
      </c>
    </row>
    <row r="1762" spans="1:57">
      <c r="A1762" t="s">
        <v>3717</v>
      </c>
      <c r="B1762" t="s">
        <v>80</v>
      </c>
      <c r="C1762" t="s">
        <v>3567</v>
      </c>
      <c r="D1762" t="s">
        <v>82</v>
      </c>
      <c r="E1762" s="2" t="str">
        <f>HYPERLINK("capsilon://?command=openfolder&amp;siteaddress=FAM.docvelocity-na8.net&amp;folderid=FX89AC299C-FD72-08FD-705E-6F8E86D66B29","FX21117531")</f>
        <v>FX21117531</v>
      </c>
      <c r="F1762" t="s">
        <v>19</v>
      </c>
      <c r="G1762" t="s">
        <v>19</v>
      </c>
      <c r="H1762" t="s">
        <v>83</v>
      </c>
      <c r="I1762" t="s">
        <v>3568</v>
      </c>
      <c r="J1762">
        <v>142</v>
      </c>
      <c r="K1762" t="s">
        <v>85</v>
      </c>
      <c r="L1762" t="s">
        <v>86</v>
      </c>
      <c r="M1762" t="s">
        <v>87</v>
      </c>
      <c r="N1762">
        <v>2</v>
      </c>
      <c r="O1762" s="1">
        <v>44517.268657407411</v>
      </c>
      <c r="P1762" s="1">
        <v>44517.32984953704</v>
      </c>
      <c r="Q1762">
        <v>4600</v>
      </c>
      <c r="R1762">
        <v>687</v>
      </c>
      <c r="S1762" t="b">
        <v>0</v>
      </c>
      <c r="T1762" t="s">
        <v>88</v>
      </c>
      <c r="U1762" t="b">
        <v>1</v>
      </c>
      <c r="V1762" t="s">
        <v>190</v>
      </c>
      <c r="W1762" s="1">
        <v>44517.2733912037</v>
      </c>
      <c r="X1762">
        <v>185</v>
      </c>
      <c r="Y1762">
        <v>120</v>
      </c>
      <c r="Z1762">
        <v>0</v>
      </c>
      <c r="AA1762">
        <v>120</v>
      </c>
      <c r="AB1762">
        <v>0</v>
      </c>
      <c r="AC1762">
        <v>12</v>
      </c>
      <c r="AD1762">
        <v>22</v>
      </c>
      <c r="AE1762">
        <v>0</v>
      </c>
      <c r="AF1762">
        <v>0</v>
      </c>
      <c r="AG1762">
        <v>0</v>
      </c>
      <c r="AH1762" t="s">
        <v>90</v>
      </c>
      <c r="AI1762" s="1">
        <v>44517.32984953704</v>
      </c>
      <c r="AJ1762">
        <v>416</v>
      </c>
      <c r="AK1762">
        <v>1</v>
      </c>
      <c r="AL1762">
        <v>0</v>
      </c>
      <c r="AM1762">
        <v>1</v>
      </c>
      <c r="AN1762">
        <v>0</v>
      </c>
      <c r="AO1762">
        <v>0</v>
      </c>
      <c r="AP1762">
        <v>21</v>
      </c>
      <c r="AQ1762">
        <v>0</v>
      </c>
      <c r="AR1762">
        <v>0</v>
      </c>
      <c r="AS1762">
        <v>0</v>
      </c>
      <c r="AT1762" t="s">
        <v>88</v>
      </c>
      <c r="AU1762" t="s">
        <v>88</v>
      </c>
      <c r="AV1762" t="s">
        <v>88</v>
      </c>
      <c r="AW1762" t="s">
        <v>88</v>
      </c>
      <c r="AX1762" t="s">
        <v>88</v>
      </c>
      <c r="AY1762" t="s">
        <v>88</v>
      </c>
      <c r="AZ1762" t="s">
        <v>88</v>
      </c>
      <c r="BA1762" t="s">
        <v>88</v>
      </c>
      <c r="BB1762" t="s">
        <v>88</v>
      </c>
      <c r="BC1762" t="s">
        <v>88</v>
      </c>
      <c r="BD1762" t="s">
        <v>88</v>
      </c>
      <c r="BE1762" t="s">
        <v>88</v>
      </c>
    </row>
    <row r="1763" spans="1:57">
      <c r="A1763" t="s">
        <v>3718</v>
      </c>
      <c r="B1763" t="s">
        <v>80</v>
      </c>
      <c r="C1763" t="s">
        <v>3574</v>
      </c>
      <c r="D1763" t="s">
        <v>82</v>
      </c>
      <c r="E1763" s="2" t="str">
        <f>HYPERLINK("capsilon://?command=openfolder&amp;siteaddress=FAM.docvelocity-na8.net&amp;folderid=FX04794D2B-1DE4-9F4A-4C0A-721626F555EA","FX21118264")</f>
        <v>FX21118264</v>
      </c>
      <c r="F1763" t="s">
        <v>19</v>
      </c>
      <c r="G1763" t="s">
        <v>19</v>
      </c>
      <c r="H1763" t="s">
        <v>83</v>
      </c>
      <c r="I1763" t="s">
        <v>3575</v>
      </c>
      <c r="J1763">
        <v>761</v>
      </c>
      <c r="K1763" t="s">
        <v>85</v>
      </c>
      <c r="L1763" t="s">
        <v>86</v>
      </c>
      <c r="M1763" t="s">
        <v>87</v>
      </c>
      <c r="N1763">
        <v>2</v>
      </c>
      <c r="O1763" s="1">
        <v>44517.286134259259</v>
      </c>
      <c r="P1763" s="1">
        <v>44517.381828703707</v>
      </c>
      <c r="Q1763">
        <v>3139</v>
      </c>
      <c r="R1763">
        <v>5129</v>
      </c>
      <c r="S1763" t="b">
        <v>0</v>
      </c>
      <c r="T1763" t="s">
        <v>88</v>
      </c>
      <c r="U1763" t="b">
        <v>1</v>
      </c>
      <c r="V1763" t="s">
        <v>388</v>
      </c>
      <c r="W1763" s="1">
        <v>44517.310289351852</v>
      </c>
      <c r="X1763">
        <v>2084</v>
      </c>
      <c r="Y1763">
        <v>697</v>
      </c>
      <c r="Z1763">
        <v>0</v>
      </c>
      <c r="AA1763">
        <v>697</v>
      </c>
      <c r="AB1763">
        <v>0</v>
      </c>
      <c r="AC1763">
        <v>93</v>
      </c>
      <c r="AD1763">
        <v>64</v>
      </c>
      <c r="AE1763">
        <v>0</v>
      </c>
      <c r="AF1763">
        <v>0</v>
      </c>
      <c r="AG1763">
        <v>0</v>
      </c>
      <c r="AH1763" t="s">
        <v>1043</v>
      </c>
      <c r="AI1763" s="1">
        <v>44517.381828703707</v>
      </c>
      <c r="AJ1763">
        <v>43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64</v>
      </c>
      <c r="AQ1763">
        <v>0</v>
      </c>
      <c r="AR1763">
        <v>0</v>
      </c>
      <c r="AS1763">
        <v>0</v>
      </c>
      <c r="AT1763" t="s">
        <v>88</v>
      </c>
      <c r="AU1763" t="s">
        <v>88</v>
      </c>
      <c r="AV1763" t="s">
        <v>88</v>
      </c>
      <c r="AW1763" t="s">
        <v>88</v>
      </c>
      <c r="AX1763" t="s">
        <v>88</v>
      </c>
      <c r="AY1763" t="s">
        <v>88</v>
      </c>
      <c r="AZ1763" t="s">
        <v>88</v>
      </c>
      <c r="BA1763" t="s">
        <v>88</v>
      </c>
      <c r="BB1763" t="s">
        <v>88</v>
      </c>
      <c r="BC1763" t="s">
        <v>88</v>
      </c>
      <c r="BD1763" t="s">
        <v>88</v>
      </c>
      <c r="BE1763" t="s">
        <v>88</v>
      </c>
    </row>
    <row r="1764" spans="1:57">
      <c r="A1764" t="s">
        <v>3719</v>
      </c>
      <c r="B1764" t="s">
        <v>80</v>
      </c>
      <c r="C1764" t="s">
        <v>2247</v>
      </c>
      <c r="D1764" t="s">
        <v>82</v>
      </c>
      <c r="E1764" s="2" t="str">
        <f>HYPERLINK("capsilon://?command=openfolder&amp;siteaddress=FAM.docvelocity-na8.net&amp;folderid=FX5990E67D-05D1-B853-DFD3-1AFA749FE16F","FX21115235")</f>
        <v>FX21115235</v>
      </c>
      <c r="F1764" t="s">
        <v>19</v>
      </c>
      <c r="G1764" t="s">
        <v>19</v>
      </c>
      <c r="H1764" t="s">
        <v>83</v>
      </c>
      <c r="I1764" t="s">
        <v>3579</v>
      </c>
      <c r="J1764">
        <v>85</v>
      </c>
      <c r="K1764" t="s">
        <v>85</v>
      </c>
      <c r="L1764" t="s">
        <v>86</v>
      </c>
      <c r="M1764" t="s">
        <v>87</v>
      </c>
      <c r="N1764">
        <v>2</v>
      </c>
      <c r="O1764" s="1">
        <v>44517.286666666667</v>
      </c>
      <c r="P1764" s="1">
        <v>44517.367488425924</v>
      </c>
      <c r="Q1764">
        <v>5999</v>
      </c>
      <c r="R1764">
        <v>984</v>
      </c>
      <c r="S1764" t="b">
        <v>0</v>
      </c>
      <c r="T1764" t="s">
        <v>88</v>
      </c>
      <c r="U1764" t="b">
        <v>1</v>
      </c>
      <c r="V1764" t="s">
        <v>393</v>
      </c>
      <c r="W1764" s="1">
        <v>44517.290046296293</v>
      </c>
      <c r="X1764">
        <v>266</v>
      </c>
      <c r="Y1764">
        <v>72</v>
      </c>
      <c r="Z1764">
        <v>0</v>
      </c>
      <c r="AA1764">
        <v>72</v>
      </c>
      <c r="AB1764">
        <v>0</v>
      </c>
      <c r="AC1764">
        <v>7</v>
      </c>
      <c r="AD1764">
        <v>13</v>
      </c>
      <c r="AE1764">
        <v>0</v>
      </c>
      <c r="AF1764">
        <v>0</v>
      </c>
      <c r="AG1764">
        <v>0</v>
      </c>
      <c r="AH1764" t="s">
        <v>106</v>
      </c>
      <c r="AI1764" s="1">
        <v>44517.367488425924</v>
      </c>
      <c r="AJ1764">
        <v>708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13</v>
      </c>
      <c r="AQ1764">
        <v>0</v>
      </c>
      <c r="AR1764">
        <v>0</v>
      </c>
      <c r="AS1764">
        <v>0</v>
      </c>
      <c r="AT1764" t="s">
        <v>88</v>
      </c>
      <c r="AU1764" t="s">
        <v>88</v>
      </c>
      <c r="AV1764" t="s">
        <v>88</v>
      </c>
      <c r="AW1764" t="s">
        <v>88</v>
      </c>
      <c r="AX1764" t="s">
        <v>88</v>
      </c>
      <c r="AY1764" t="s">
        <v>88</v>
      </c>
      <c r="AZ1764" t="s">
        <v>88</v>
      </c>
      <c r="BA1764" t="s">
        <v>88</v>
      </c>
      <c r="BB1764" t="s">
        <v>88</v>
      </c>
      <c r="BC1764" t="s">
        <v>88</v>
      </c>
      <c r="BD1764" t="s">
        <v>88</v>
      </c>
      <c r="BE1764" t="s">
        <v>88</v>
      </c>
    </row>
    <row r="1765" spans="1:57">
      <c r="A1765" t="s">
        <v>3720</v>
      </c>
      <c r="B1765" t="s">
        <v>80</v>
      </c>
      <c r="C1765" t="s">
        <v>3581</v>
      </c>
      <c r="D1765" t="s">
        <v>82</v>
      </c>
      <c r="E1765" s="2" t="str">
        <f>HYPERLINK("capsilon://?command=openfolder&amp;siteaddress=FAM.docvelocity-na8.net&amp;folderid=FX8593C51C-4B4D-7AF2-CD77-70DE8D1E9C9F","FX21118234")</f>
        <v>FX21118234</v>
      </c>
      <c r="F1765" t="s">
        <v>19</v>
      </c>
      <c r="G1765" t="s">
        <v>19</v>
      </c>
      <c r="H1765" t="s">
        <v>83</v>
      </c>
      <c r="I1765" t="s">
        <v>3582</v>
      </c>
      <c r="J1765">
        <v>420</v>
      </c>
      <c r="K1765" t="s">
        <v>85</v>
      </c>
      <c r="L1765" t="s">
        <v>86</v>
      </c>
      <c r="M1765" t="s">
        <v>87</v>
      </c>
      <c r="N1765">
        <v>2</v>
      </c>
      <c r="O1765" s="1">
        <v>44517.305532407408</v>
      </c>
      <c r="P1765" s="1">
        <v>44517.380381944444</v>
      </c>
      <c r="Q1765">
        <v>3389</v>
      </c>
      <c r="R1765">
        <v>3078</v>
      </c>
      <c r="S1765" t="b">
        <v>0</v>
      </c>
      <c r="T1765" t="s">
        <v>88</v>
      </c>
      <c r="U1765" t="b">
        <v>1</v>
      </c>
      <c r="V1765" t="s">
        <v>89</v>
      </c>
      <c r="W1765" s="1">
        <v>44517.323194444441</v>
      </c>
      <c r="X1765">
        <v>1244</v>
      </c>
      <c r="Y1765">
        <v>298</v>
      </c>
      <c r="Z1765">
        <v>0</v>
      </c>
      <c r="AA1765">
        <v>298</v>
      </c>
      <c r="AB1765">
        <v>0</v>
      </c>
      <c r="AC1765">
        <v>45</v>
      </c>
      <c r="AD1765">
        <v>122</v>
      </c>
      <c r="AE1765">
        <v>0</v>
      </c>
      <c r="AF1765">
        <v>0</v>
      </c>
      <c r="AG1765">
        <v>0</v>
      </c>
      <c r="AH1765" t="s">
        <v>99</v>
      </c>
      <c r="AI1765" s="1">
        <v>44517.380381944444</v>
      </c>
      <c r="AJ1765">
        <v>1786</v>
      </c>
      <c r="AK1765">
        <v>5</v>
      </c>
      <c r="AL1765">
        <v>0</v>
      </c>
      <c r="AM1765">
        <v>5</v>
      </c>
      <c r="AN1765">
        <v>0</v>
      </c>
      <c r="AO1765">
        <v>5</v>
      </c>
      <c r="AP1765">
        <v>117</v>
      </c>
      <c r="AQ1765">
        <v>0</v>
      </c>
      <c r="AR1765">
        <v>0</v>
      </c>
      <c r="AS1765">
        <v>0</v>
      </c>
      <c r="AT1765" t="s">
        <v>88</v>
      </c>
      <c r="AU1765" t="s">
        <v>88</v>
      </c>
      <c r="AV1765" t="s">
        <v>88</v>
      </c>
      <c r="AW1765" t="s">
        <v>88</v>
      </c>
      <c r="AX1765" t="s">
        <v>88</v>
      </c>
      <c r="AY1765" t="s">
        <v>88</v>
      </c>
      <c r="AZ1765" t="s">
        <v>88</v>
      </c>
      <c r="BA1765" t="s">
        <v>88</v>
      </c>
      <c r="BB1765" t="s">
        <v>88</v>
      </c>
      <c r="BC1765" t="s">
        <v>88</v>
      </c>
      <c r="BD1765" t="s">
        <v>88</v>
      </c>
      <c r="BE1765" t="s">
        <v>88</v>
      </c>
    </row>
    <row r="1766" spans="1:57">
      <c r="A1766" t="s">
        <v>3721</v>
      </c>
      <c r="B1766" t="s">
        <v>80</v>
      </c>
      <c r="C1766" t="s">
        <v>2795</v>
      </c>
      <c r="D1766" t="s">
        <v>82</v>
      </c>
      <c r="E1766" s="2" t="str">
        <f>HYPERLINK("capsilon://?command=openfolder&amp;siteaddress=FAM.docvelocity-na8.net&amp;folderid=FXA02F85D5-B114-DC86-9A87-F6500AD29F43","FX21115826")</f>
        <v>FX21115826</v>
      </c>
      <c r="F1766" t="s">
        <v>19</v>
      </c>
      <c r="G1766" t="s">
        <v>19</v>
      </c>
      <c r="H1766" t="s">
        <v>83</v>
      </c>
      <c r="I1766" t="s">
        <v>3584</v>
      </c>
      <c r="J1766">
        <v>157</v>
      </c>
      <c r="K1766" t="s">
        <v>85</v>
      </c>
      <c r="L1766" t="s">
        <v>86</v>
      </c>
      <c r="M1766" t="s">
        <v>87</v>
      </c>
      <c r="N1766">
        <v>2</v>
      </c>
      <c r="O1766" s="1">
        <v>44517.305833333332</v>
      </c>
      <c r="P1766" s="1">
        <v>44517.336574074077</v>
      </c>
      <c r="Q1766">
        <v>1849</v>
      </c>
      <c r="R1766">
        <v>807</v>
      </c>
      <c r="S1766" t="b">
        <v>0</v>
      </c>
      <c r="T1766" t="s">
        <v>88</v>
      </c>
      <c r="U1766" t="b">
        <v>1</v>
      </c>
      <c r="V1766" t="s">
        <v>393</v>
      </c>
      <c r="W1766" s="1">
        <v>44517.31181712963</v>
      </c>
      <c r="X1766">
        <v>229</v>
      </c>
      <c r="Y1766">
        <v>147</v>
      </c>
      <c r="Z1766">
        <v>0</v>
      </c>
      <c r="AA1766">
        <v>147</v>
      </c>
      <c r="AB1766">
        <v>0</v>
      </c>
      <c r="AC1766">
        <v>2</v>
      </c>
      <c r="AD1766">
        <v>10</v>
      </c>
      <c r="AE1766">
        <v>0</v>
      </c>
      <c r="AF1766">
        <v>0</v>
      </c>
      <c r="AG1766">
        <v>0</v>
      </c>
      <c r="AH1766" t="s">
        <v>90</v>
      </c>
      <c r="AI1766" s="1">
        <v>44517.336574074077</v>
      </c>
      <c r="AJ1766">
        <v>555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10</v>
      </c>
      <c r="AQ1766">
        <v>0</v>
      </c>
      <c r="AR1766">
        <v>0</v>
      </c>
      <c r="AS1766">
        <v>0</v>
      </c>
      <c r="AT1766" t="s">
        <v>88</v>
      </c>
      <c r="AU1766" t="s">
        <v>88</v>
      </c>
      <c r="AV1766" t="s">
        <v>88</v>
      </c>
      <c r="AW1766" t="s">
        <v>88</v>
      </c>
      <c r="AX1766" t="s">
        <v>88</v>
      </c>
      <c r="AY1766" t="s">
        <v>88</v>
      </c>
      <c r="AZ1766" t="s">
        <v>88</v>
      </c>
      <c r="BA1766" t="s">
        <v>88</v>
      </c>
      <c r="BB1766" t="s">
        <v>88</v>
      </c>
      <c r="BC1766" t="s">
        <v>88</v>
      </c>
      <c r="BD1766" t="s">
        <v>88</v>
      </c>
      <c r="BE1766" t="s">
        <v>88</v>
      </c>
    </row>
    <row r="1767" spans="1:57">
      <c r="A1767" t="s">
        <v>3722</v>
      </c>
      <c r="B1767" t="s">
        <v>80</v>
      </c>
      <c r="C1767" t="s">
        <v>3586</v>
      </c>
      <c r="D1767" t="s">
        <v>82</v>
      </c>
      <c r="E1767" s="2" t="str">
        <f>HYPERLINK("capsilon://?command=openfolder&amp;siteaddress=FAM.docvelocity-na8.net&amp;folderid=FX9E097440-595A-4492-193C-097EE912914A","FX21117589")</f>
        <v>FX21117589</v>
      </c>
      <c r="F1767" t="s">
        <v>19</v>
      </c>
      <c r="G1767" t="s">
        <v>19</v>
      </c>
      <c r="H1767" t="s">
        <v>83</v>
      </c>
      <c r="I1767" t="s">
        <v>3591</v>
      </c>
      <c r="J1767">
        <v>284</v>
      </c>
      <c r="K1767" t="s">
        <v>85</v>
      </c>
      <c r="L1767" t="s">
        <v>86</v>
      </c>
      <c r="M1767" t="s">
        <v>87</v>
      </c>
      <c r="N1767">
        <v>2</v>
      </c>
      <c r="O1767" s="1">
        <v>44517.307071759256</v>
      </c>
      <c r="P1767" s="1">
        <v>44517.386574074073</v>
      </c>
      <c r="Q1767">
        <v>4737</v>
      </c>
      <c r="R1767">
        <v>2132</v>
      </c>
      <c r="S1767" t="b">
        <v>0</v>
      </c>
      <c r="T1767" t="s">
        <v>88</v>
      </c>
      <c r="U1767" t="b">
        <v>1</v>
      </c>
      <c r="V1767" t="s">
        <v>190</v>
      </c>
      <c r="W1767" s="1">
        <v>44517.314409722225</v>
      </c>
      <c r="X1767">
        <v>383</v>
      </c>
      <c r="Y1767">
        <v>244</v>
      </c>
      <c r="Z1767">
        <v>0</v>
      </c>
      <c r="AA1767">
        <v>244</v>
      </c>
      <c r="AB1767">
        <v>0</v>
      </c>
      <c r="AC1767">
        <v>28</v>
      </c>
      <c r="AD1767">
        <v>40</v>
      </c>
      <c r="AE1767">
        <v>0</v>
      </c>
      <c r="AF1767">
        <v>0</v>
      </c>
      <c r="AG1767">
        <v>0</v>
      </c>
      <c r="AH1767" t="s">
        <v>106</v>
      </c>
      <c r="AI1767" s="1">
        <v>44517.386574074073</v>
      </c>
      <c r="AJ1767">
        <v>1648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40</v>
      </c>
      <c r="AQ1767">
        <v>0</v>
      </c>
      <c r="AR1767">
        <v>0</v>
      </c>
      <c r="AS1767">
        <v>0</v>
      </c>
      <c r="AT1767" t="s">
        <v>88</v>
      </c>
      <c r="AU1767" t="s">
        <v>88</v>
      </c>
      <c r="AV1767" t="s">
        <v>88</v>
      </c>
      <c r="AW1767" t="s">
        <v>88</v>
      </c>
      <c r="AX1767" t="s">
        <v>88</v>
      </c>
      <c r="AY1767" t="s">
        <v>88</v>
      </c>
      <c r="AZ1767" t="s">
        <v>88</v>
      </c>
      <c r="BA1767" t="s">
        <v>88</v>
      </c>
      <c r="BB1767" t="s">
        <v>88</v>
      </c>
      <c r="BC1767" t="s">
        <v>88</v>
      </c>
      <c r="BD1767" t="s">
        <v>88</v>
      </c>
      <c r="BE1767" t="s">
        <v>88</v>
      </c>
    </row>
    <row r="1768" spans="1:57">
      <c r="A1768" t="s">
        <v>3723</v>
      </c>
      <c r="B1768" t="s">
        <v>80</v>
      </c>
      <c r="C1768" t="s">
        <v>3586</v>
      </c>
      <c r="D1768" t="s">
        <v>82</v>
      </c>
      <c r="E1768" s="2" t="str">
        <f>HYPERLINK("capsilon://?command=openfolder&amp;siteaddress=FAM.docvelocity-na8.net&amp;folderid=FX9E097440-595A-4492-193C-097EE912914A","FX21117589")</f>
        <v>FX21117589</v>
      </c>
      <c r="F1768" t="s">
        <v>19</v>
      </c>
      <c r="G1768" t="s">
        <v>19</v>
      </c>
      <c r="H1768" t="s">
        <v>83</v>
      </c>
      <c r="I1768" t="s">
        <v>3595</v>
      </c>
      <c r="J1768">
        <v>56</v>
      </c>
      <c r="K1768" t="s">
        <v>85</v>
      </c>
      <c r="L1768" t="s">
        <v>86</v>
      </c>
      <c r="M1768" t="s">
        <v>87</v>
      </c>
      <c r="N1768">
        <v>2</v>
      </c>
      <c r="O1768" s="1">
        <v>44517.309849537036</v>
      </c>
      <c r="P1768" s="1">
        <v>44517.387592592589</v>
      </c>
      <c r="Q1768">
        <v>5928</v>
      </c>
      <c r="R1768">
        <v>789</v>
      </c>
      <c r="S1768" t="b">
        <v>0</v>
      </c>
      <c r="T1768" t="s">
        <v>88</v>
      </c>
      <c r="U1768" t="b">
        <v>1</v>
      </c>
      <c r="V1768" t="s">
        <v>388</v>
      </c>
      <c r="W1768" s="1">
        <v>44517.312164351853</v>
      </c>
      <c r="X1768">
        <v>161</v>
      </c>
      <c r="Y1768">
        <v>42</v>
      </c>
      <c r="Z1768">
        <v>0</v>
      </c>
      <c r="AA1768">
        <v>42</v>
      </c>
      <c r="AB1768">
        <v>0</v>
      </c>
      <c r="AC1768">
        <v>1</v>
      </c>
      <c r="AD1768">
        <v>14</v>
      </c>
      <c r="AE1768">
        <v>0</v>
      </c>
      <c r="AF1768">
        <v>0</v>
      </c>
      <c r="AG1768">
        <v>0</v>
      </c>
      <c r="AH1768" t="s">
        <v>99</v>
      </c>
      <c r="AI1768" s="1">
        <v>44517.387592592589</v>
      </c>
      <c r="AJ1768">
        <v>622</v>
      </c>
      <c r="AK1768">
        <v>1</v>
      </c>
      <c r="AL1768">
        <v>0</v>
      </c>
      <c r="AM1768">
        <v>1</v>
      </c>
      <c r="AN1768">
        <v>0</v>
      </c>
      <c r="AO1768">
        <v>1</v>
      </c>
      <c r="AP1768">
        <v>13</v>
      </c>
      <c r="AQ1768">
        <v>0</v>
      </c>
      <c r="AR1768">
        <v>0</v>
      </c>
      <c r="AS1768">
        <v>0</v>
      </c>
      <c r="AT1768" t="s">
        <v>88</v>
      </c>
      <c r="AU1768" t="s">
        <v>88</v>
      </c>
      <c r="AV1768" t="s">
        <v>88</v>
      </c>
      <c r="AW1768" t="s">
        <v>88</v>
      </c>
      <c r="AX1768" t="s">
        <v>88</v>
      </c>
      <c r="AY1768" t="s">
        <v>88</v>
      </c>
      <c r="AZ1768" t="s">
        <v>88</v>
      </c>
      <c r="BA1768" t="s">
        <v>88</v>
      </c>
      <c r="BB1768" t="s">
        <v>88</v>
      </c>
      <c r="BC1768" t="s">
        <v>88</v>
      </c>
      <c r="BD1768" t="s">
        <v>88</v>
      </c>
      <c r="BE1768" t="s">
        <v>88</v>
      </c>
    </row>
    <row r="1769" spans="1:57">
      <c r="A1769" t="s">
        <v>3724</v>
      </c>
      <c r="B1769" t="s">
        <v>80</v>
      </c>
      <c r="C1769" t="s">
        <v>3597</v>
      </c>
      <c r="D1769" t="s">
        <v>82</v>
      </c>
      <c r="E1769" s="2" t="str">
        <f>HYPERLINK("capsilon://?command=openfolder&amp;siteaddress=FAM.docvelocity-na8.net&amp;folderid=FX63761464-F011-CC45-456A-FD4FB7F15B67","FX21113352")</f>
        <v>FX21113352</v>
      </c>
      <c r="F1769" t="s">
        <v>19</v>
      </c>
      <c r="G1769" t="s">
        <v>19</v>
      </c>
      <c r="H1769" t="s">
        <v>83</v>
      </c>
      <c r="I1769" t="s">
        <v>3598</v>
      </c>
      <c r="J1769">
        <v>612</v>
      </c>
      <c r="K1769" t="s">
        <v>85</v>
      </c>
      <c r="L1769" t="s">
        <v>86</v>
      </c>
      <c r="M1769" t="s">
        <v>87</v>
      </c>
      <c r="N1769">
        <v>2</v>
      </c>
      <c r="O1769" s="1">
        <v>44517.325104166666</v>
      </c>
      <c r="P1769" s="1">
        <v>44517.417083333334</v>
      </c>
      <c r="Q1769">
        <v>3565</v>
      </c>
      <c r="R1769">
        <v>4382</v>
      </c>
      <c r="S1769" t="b">
        <v>0</v>
      </c>
      <c r="T1769" t="s">
        <v>88</v>
      </c>
      <c r="U1769" t="b">
        <v>1</v>
      </c>
      <c r="V1769" t="s">
        <v>89</v>
      </c>
      <c r="W1769" s="1">
        <v>44517.34611111111</v>
      </c>
      <c r="X1769">
        <v>1812</v>
      </c>
      <c r="Y1769">
        <v>526</v>
      </c>
      <c r="Z1769">
        <v>0</v>
      </c>
      <c r="AA1769">
        <v>526</v>
      </c>
      <c r="AB1769">
        <v>0</v>
      </c>
      <c r="AC1769">
        <v>37</v>
      </c>
      <c r="AD1769">
        <v>86</v>
      </c>
      <c r="AE1769">
        <v>0</v>
      </c>
      <c r="AF1769">
        <v>0</v>
      </c>
      <c r="AG1769">
        <v>0</v>
      </c>
      <c r="AH1769" t="s">
        <v>99</v>
      </c>
      <c r="AI1769" s="1">
        <v>44517.417083333334</v>
      </c>
      <c r="AJ1769">
        <v>2547</v>
      </c>
      <c r="AK1769">
        <v>0</v>
      </c>
      <c r="AL1769">
        <v>0</v>
      </c>
      <c r="AM1769">
        <v>0</v>
      </c>
      <c r="AN1769">
        <v>0</v>
      </c>
      <c r="AO1769">
        <v>2</v>
      </c>
      <c r="AP1769">
        <v>86</v>
      </c>
      <c r="AQ1769">
        <v>0</v>
      </c>
      <c r="AR1769">
        <v>0</v>
      </c>
      <c r="AS1769">
        <v>0</v>
      </c>
      <c r="AT1769" t="s">
        <v>88</v>
      </c>
      <c r="AU1769" t="s">
        <v>88</v>
      </c>
      <c r="AV1769" t="s">
        <v>88</v>
      </c>
      <c r="AW1769" t="s">
        <v>88</v>
      </c>
      <c r="AX1769" t="s">
        <v>88</v>
      </c>
      <c r="AY1769" t="s">
        <v>88</v>
      </c>
      <c r="AZ1769" t="s">
        <v>88</v>
      </c>
      <c r="BA1769" t="s">
        <v>88</v>
      </c>
      <c r="BB1769" t="s">
        <v>88</v>
      </c>
      <c r="BC1769" t="s">
        <v>88</v>
      </c>
      <c r="BD1769" t="s">
        <v>88</v>
      </c>
      <c r="BE1769" t="s">
        <v>88</v>
      </c>
    </row>
    <row r="1770" spans="1:57">
      <c r="A1770" t="s">
        <v>3725</v>
      </c>
      <c r="B1770" t="s">
        <v>80</v>
      </c>
      <c r="C1770" t="s">
        <v>3600</v>
      </c>
      <c r="D1770" t="s">
        <v>82</v>
      </c>
      <c r="E1770" s="2" t="str">
        <f>HYPERLINK("capsilon://?command=openfolder&amp;siteaddress=FAM.docvelocity-na8.net&amp;folderid=FXB7821250-526F-229E-10F9-D6FB04521E69","FX21116552")</f>
        <v>FX21116552</v>
      </c>
      <c r="F1770" t="s">
        <v>19</v>
      </c>
      <c r="G1770" t="s">
        <v>19</v>
      </c>
      <c r="H1770" t="s">
        <v>83</v>
      </c>
      <c r="I1770" t="s">
        <v>3601</v>
      </c>
      <c r="J1770">
        <v>204</v>
      </c>
      <c r="K1770" t="s">
        <v>85</v>
      </c>
      <c r="L1770" t="s">
        <v>86</v>
      </c>
      <c r="M1770" t="s">
        <v>87</v>
      </c>
      <c r="N1770">
        <v>2</v>
      </c>
      <c r="O1770" s="1">
        <v>44517.327638888892</v>
      </c>
      <c r="P1770" s="1">
        <v>44517.408680555556</v>
      </c>
      <c r="Q1770">
        <v>4594</v>
      </c>
      <c r="R1770">
        <v>2408</v>
      </c>
      <c r="S1770" t="b">
        <v>0</v>
      </c>
      <c r="T1770" t="s">
        <v>88</v>
      </c>
      <c r="U1770" t="b">
        <v>1</v>
      </c>
      <c r="V1770" t="s">
        <v>393</v>
      </c>
      <c r="W1770" s="1">
        <v>44517.336655092593</v>
      </c>
      <c r="X1770">
        <v>771</v>
      </c>
      <c r="Y1770">
        <v>166</v>
      </c>
      <c r="Z1770">
        <v>0</v>
      </c>
      <c r="AA1770">
        <v>166</v>
      </c>
      <c r="AB1770">
        <v>0</v>
      </c>
      <c r="AC1770">
        <v>20</v>
      </c>
      <c r="AD1770">
        <v>38</v>
      </c>
      <c r="AE1770">
        <v>0</v>
      </c>
      <c r="AF1770">
        <v>0</v>
      </c>
      <c r="AG1770">
        <v>0</v>
      </c>
      <c r="AH1770" t="s">
        <v>106</v>
      </c>
      <c r="AI1770" s="1">
        <v>44517.408680555556</v>
      </c>
      <c r="AJ1770">
        <v>1608</v>
      </c>
      <c r="AK1770">
        <v>2</v>
      </c>
      <c r="AL1770">
        <v>0</v>
      </c>
      <c r="AM1770">
        <v>2</v>
      </c>
      <c r="AN1770">
        <v>0</v>
      </c>
      <c r="AO1770">
        <v>2</v>
      </c>
      <c r="AP1770">
        <v>36</v>
      </c>
      <c r="AQ1770">
        <v>0</v>
      </c>
      <c r="AR1770">
        <v>0</v>
      </c>
      <c r="AS1770">
        <v>0</v>
      </c>
      <c r="AT1770" t="s">
        <v>88</v>
      </c>
      <c r="AU1770" t="s">
        <v>88</v>
      </c>
      <c r="AV1770" t="s">
        <v>88</v>
      </c>
      <c r="AW1770" t="s">
        <v>88</v>
      </c>
      <c r="AX1770" t="s">
        <v>88</v>
      </c>
      <c r="AY1770" t="s">
        <v>88</v>
      </c>
      <c r="AZ1770" t="s">
        <v>88</v>
      </c>
      <c r="BA1770" t="s">
        <v>88</v>
      </c>
      <c r="BB1770" t="s">
        <v>88</v>
      </c>
      <c r="BC1770" t="s">
        <v>88</v>
      </c>
      <c r="BD1770" t="s">
        <v>88</v>
      </c>
      <c r="BE1770" t="s">
        <v>88</v>
      </c>
    </row>
    <row r="1771" spans="1:57">
      <c r="A1771" t="s">
        <v>3726</v>
      </c>
      <c r="B1771" t="s">
        <v>80</v>
      </c>
      <c r="C1771" t="s">
        <v>3603</v>
      </c>
      <c r="D1771" t="s">
        <v>82</v>
      </c>
      <c r="E1771" s="2" t="str">
        <f>HYPERLINK("capsilon://?command=openfolder&amp;siteaddress=FAM.docvelocity-na8.net&amp;folderid=FX958FCBA6-9172-C3A6-C9A4-16CF418B1C02","FX21118111")</f>
        <v>FX21118111</v>
      </c>
      <c r="F1771" t="s">
        <v>19</v>
      </c>
      <c r="G1771" t="s">
        <v>19</v>
      </c>
      <c r="H1771" t="s">
        <v>83</v>
      </c>
      <c r="I1771" t="s">
        <v>3604</v>
      </c>
      <c r="J1771">
        <v>688</v>
      </c>
      <c r="K1771" t="s">
        <v>85</v>
      </c>
      <c r="L1771" t="s">
        <v>86</v>
      </c>
      <c r="M1771" t="s">
        <v>87</v>
      </c>
      <c r="N1771">
        <v>2</v>
      </c>
      <c r="O1771" s="1">
        <v>44517.33452546296</v>
      </c>
      <c r="P1771" s="1">
        <v>44517.430439814816</v>
      </c>
      <c r="Q1771">
        <v>3143</v>
      </c>
      <c r="R1771">
        <v>5144</v>
      </c>
      <c r="S1771" t="b">
        <v>0</v>
      </c>
      <c r="T1771" t="s">
        <v>88</v>
      </c>
      <c r="U1771" t="b">
        <v>1</v>
      </c>
      <c r="V1771" t="s">
        <v>388</v>
      </c>
      <c r="W1771" s="1">
        <v>44517.369479166664</v>
      </c>
      <c r="X1771">
        <v>2588</v>
      </c>
      <c r="Y1771">
        <v>271</v>
      </c>
      <c r="Z1771">
        <v>0</v>
      </c>
      <c r="AA1771">
        <v>271</v>
      </c>
      <c r="AB1771">
        <v>73</v>
      </c>
      <c r="AC1771">
        <v>116</v>
      </c>
      <c r="AD1771">
        <v>417</v>
      </c>
      <c r="AE1771">
        <v>0</v>
      </c>
      <c r="AF1771">
        <v>0</v>
      </c>
      <c r="AG1771">
        <v>0</v>
      </c>
      <c r="AH1771" t="s">
        <v>1043</v>
      </c>
      <c r="AI1771" s="1">
        <v>44517.430439814816</v>
      </c>
      <c r="AJ1771">
        <v>2428</v>
      </c>
      <c r="AK1771">
        <v>6</v>
      </c>
      <c r="AL1771">
        <v>0</v>
      </c>
      <c r="AM1771">
        <v>6</v>
      </c>
      <c r="AN1771">
        <v>73</v>
      </c>
      <c r="AO1771">
        <v>4</v>
      </c>
      <c r="AP1771">
        <v>411</v>
      </c>
      <c r="AQ1771">
        <v>0</v>
      </c>
      <c r="AR1771">
        <v>0</v>
      </c>
      <c r="AS1771">
        <v>0</v>
      </c>
      <c r="AT1771" t="s">
        <v>88</v>
      </c>
      <c r="AU1771" t="s">
        <v>88</v>
      </c>
      <c r="AV1771" t="s">
        <v>88</v>
      </c>
      <c r="AW1771" t="s">
        <v>88</v>
      </c>
      <c r="AX1771" t="s">
        <v>88</v>
      </c>
      <c r="AY1771" t="s">
        <v>88</v>
      </c>
      <c r="AZ1771" t="s">
        <v>88</v>
      </c>
      <c r="BA1771" t="s">
        <v>88</v>
      </c>
      <c r="BB1771" t="s">
        <v>88</v>
      </c>
      <c r="BC1771" t="s">
        <v>88</v>
      </c>
      <c r="BD1771" t="s">
        <v>88</v>
      </c>
      <c r="BE1771" t="s">
        <v>88</v>
      </c>
    </row>
    <row r="1772" spans="1:57">
      <c r="A1772" t="s">
        <v>3727</v>
      </c>
      <c r="B1772" t="s">
        <v>80</v>
      </c>
      <c r="C1772" t="s">
        <v>2642</v>
      </c>
      <c r="D1772" t="s">
        <v>82</v>
      </c>
      <c r="E1772" s="2" t="str">
        <f>HYPERLINK("capsilon://?command=openfolder&amp;siteaddress=FAM.docvelocity-na8.net&amp;folderid=FX00EF8789-DDAA-DD7F-BA1B-1729ADE33A5B","FX21113322")</f>
        <v>FX21113322</v>
      </c>
      <c r="F1772" t="s">
        <v>19</v>
      </c>
      <c r="G1772" t="s">
        <v>19</v>
      </c>
      <c r="H1772" t="s">
        <v>83</v>
      </c>
      <c r="I1772" t="s">
        <v>3606</v>
      </c>
      <c r="J1772">
        <v>424</v>
      </c>
      <c r="K1772" t="s">
        <v>85</v>
      </c>
      <c r="L1772" t="s">
        <v>86</v>
      </c>
      <c r="M1772" t="s">
        <v>87</v>
      </c>
      <c r="N1772">
        <v>2</v>
      </c>
      <c r="O1772" s="1">
        <v>44517.340636574074</v>
      </c>
      <c r="P1772" s="1">
        <v>44517.434016203704</v>
      </c>
      <c r="Q1772">
        <v>4201</v>
      </c>
      <c r="R1772">
        <v>3867</v>
      </c>
      <c r="S1772" t="b">
        <v>0</v>
      </c>
      <c r="T1772" t="s">
        <v>88</v>
      </c>
      <c r="U1772" t="b">
        <v>1</v>
      </c>
      <c r="V1772" t="s">
        <v>393</v>
      </c>
      <c r="W1772" s="1">
        <v>44517.36042824074</v>
      </c>
      <c r="X1772">
        <v>1671</v>
      </c>
      <c r="Y1772">
        <v>356</v>
      </c>
      <c r="Z1772">
        <v>0</v>
      </c>
      <c r="AA1772">
        <v>356</v>
      </c>
      <c r="AB1772">
        <v>0</v>
      </c>
      <c r="AC1772">
        <v>32</v>
      </c>
      <c r="AD1772">
        <v>68</v>
      </c>
      <c r="AE1772">
        <v>0</v>
      </c>
      <c r="AF1772">
        <v>0</v>
      </c>
      <c r="AG1772">
        <v>0</v>
      </c>
      <c r="AH1772" t="s">
        <v>106</v>
      </c>
      <c r="AI1772" s="1">
        <v>44517.434016203704</v>
      </c>
      <c r="AJ1772">
        <v>2188</v>
      </c>
      <c r="AK1772">
        <v>2</v>
      </c>
      <c r="AL1772">
        <v>0</v>
      </c>
      <c r="AM1772">
        <v>2</v>
      </c>
      <c r="AN1772">
        <v>0</v>
      </c>
      <c r="AO1772">
        <v>2</v>
      </c>
      <c r="AP1772">
        <v>66</v>
      </c>
      <c r="AQ1772">
        <v>0</v>
      </c>
      <c r="AR1772">
        <v>0</v>
      </c>
      <c r="AS1772">
        <v>0</v>
      </c>
      <c r="AT1772" t="s">
        <v>88</v>
      </c>
      <c r="AU1772" t="s">
        <v>88</v>
      </c>
      <c r="AV1772" t="s">
        <v>88</v>
      </c>
      <c r="AW1772" t="s">
        <v>88</v>
      </c>
      <c r="AX1772" t="s">
        <v>88</v>
      </c>
      <c r="AY1772" t="s">
        <v>88</v>
      </c>
      <c r="AZ1772" t="s">
        <v>88</v>
      </c>
      <c r="BA1772" t="s">
        <v>88</v>
      </c>
      <c r="BB1772" t="s">
        <v>88</v>
      </c>
      <c r="BC1772" t="s">
        <v>88</v>
      </c>
      <c r="BD1772" t="s">
        <v>88</v>
      </c>
      <c r="BE1772" t="s">
        <v>88</v>
      </c>
    </row>
    <row r="1773" spans="1:57">
      <c r="A1773" t="s">
        <v>3728</v>
      </c>
      <c r="B1773" t="s">
        <v>80</v>
      </c>
      <c r="C1773" t="s">
        <v>3608</v>
      </c>
      <c r="D1773" t="s">
        <v>82</v>
      </c>
      <c r="E1773" s="2" t="str">
        <f>HYPERLINK("capsilon://?command=openfolder&amp;siteaddress=FAM.docvelocity-na8.net&amp;folderid=FX51523447-57CB-21AC-F856-1EB5A8E5DF6B","FX21117919")</f>
        <v>FX21117919</v>
      </c>
      <c r="F1773" t="s">
        <v>19</v>
      </c>
      <c r="G1773" t="s">
        <v>19</v>
      </c>
      <c r="H1773" t="s">
        <v>83</v>
      </c>
      <c r="I1773" t="s">
        <v>3609</v>
      </c>
      <c r="J1773">
        <v>600</v>
      </c>
      <c r="K1773" t="s">
        <v>85</v>
      </c>
      <c r="L1773" t="s">
        <v>86</v>
      </c>
      <c r="M1773" t="s">
        <v>87</v>
      </c>
      <c r="N1773">
        <v>2</v>
      </c>
      <c r="O1773" s="1">
        <v>44517.344537037039</v>
      </c>
      <c r="P1773" s="1">
        <v>44517.458148148151</v>
      </c>
      <c r="Q1773">
        <v>6045</v>
      </c>
      <c r="R1773">
        <v>3771</v>
      </c>
      <c r="S1773" t="b">
        <v>0</v>
      </c>
      <c r="T1773" t="s">
        <v>88</v>
      </c>
      <c r="U1773" t="b">
        <v>1</v>
      </c>
      <c r="V1773" t="s">
        <v>89</v>
      </c>
      <c r="W1773" s="1">
        <v>44517.361655092594</v>
      </c>
      <c r="X1773">
        <v>1199</v>
      </c>
      <c r="Y1773">
        <v>311</v>
      </c>
      <c r="Z1773">
        <v>0</v>
      </c>
      <c r="AA1773">
        <v>311</v>
      </c>
      <c r="AB1773">
        <v>0</v>
      </c>
      <c r="AC1773">
        <v>115</v>
      </c>
      <c r="AD1773">
        <v>289</v>
      </c>
      <c r="AE1773">
        <v>0</v>
      </c>
      <c r="AF1773">
        <v>0</v>
      </c>
      <c r="AG1773">
        <v>0</v>
      </c>
      <c r="AH1773" t="s">
        <v>99</v>
      </c>
      <c r="AI1773" s="1">
        <v>44517.458148148151</v>
      </c>
      <c r="AJ1773">
        <v>2516</v>
      </c>
      <c r="AK1773">
        <v>8</v>
      </c>
      <c r="AL1773">
        <v>0</v>
      </c>
      <c r="AM1773">
        <v>8</v>
      </c>
      <c r="AN1773">
        <v>0</v>
      </c>
      <c r="AO1773">
        <v>8</v>
      </c>
      <c r="AP1773">
        <v>281</v>
      </c>
      <c r="AQ1773">
        <v>0</v>
      </c>
      <c r="AR1773">
        <v>0</v>
      </c>
      <c r="AS1773">
        <v>0</v>
      </c>
      <c r="AT1773" t="s">
        <v>88</v>
      </c>
      <c r="AU1773" t="s">
        <v>88</v>
      </c>
      <c r="AV1773" t="s">
        <v>88</v>
      </c>
      <c r="AW1773" t="s">
        <v>88</v>
      </c>
      <c r="AX1773" t="s">
        <v>88</v>
      </c>
      <c r="AY1773" t="s">
        <v>88</v>
      </c>
      <c r="AZ1773" t="s">
        <v>88</v>
      </c>
      <c r="BA1773" t="s">
        <v>88</v>
      </c>
      <c r="BB1773" t="s">
        <v>88</v>
      </c>
      <c r="BC1773" t="s">
        <v>88</v>
      </c>
      <c r="BD1773" t="s">
        <v>88</v>
      </c>
      <c r="BE1773" t="s">
        <v>88</v>
      </c>
    </row>
    <row r="1774" spans="1:57">
      <c r="A1774" t="s">
        <v>3729</v>
      </c>
      <c r="B1774" t="s">
        <v>80</v>
      </c>
      <c r="C1774" t="s">
        <v>3611</v>
      </c>
      <c r="D1774" t="s">
        <v>82</v>
      </c>
      <c r="E1774" s="2" t="str">
        <f>HYPERLINK("capsilon://?command=openfolder&amp;siteaddress=FAM.docvelocity-na8.net&amp;folderid=FX0A2CD9C4-D79D-7621-2B5E-4D29A0AF6FA1","FX21115639")</f>
        <v>FX21115639</v>
      </c>
      <c r="F1774" t="s">
        <v>19</v>
      </c>
      <c r="G1774" t="s">
        <v>19</v>
      </c>
      <c r="H1774" t="s">
        <v>83</v>
      </c>
      <c r="I1774" t="s">
        <v>3614</v>
      </c>
      <c r="J1774">
        <v>84</v>
      </c>
      <c r="K1774" t="s">
        <v>85</v>
      </c>
      <c r="L1774" t="s">
        <v>86</v>
      </c>
      <c r="M1774" t="s">
        <v>87</v>
      </c>
      <c r="N1774">
        <v>2</v>
      </c>
      <c r="O1774" s="1">
        <v>44517.346620370372</v>
      </c>
      <c r="P1774" s="1">
        <v>44517.377337962964</v>
      </c>
      <c r="Q1774">
        <v>1263</v>
      </c>
      <c r="R1774">
        <v>1391</v>
      </c>
      <c r="S1774" t="b">
        <v>0</v>
      </c>
      <c r="T1774" t="s">
        <v>88</v>
      </c>
      <c r="U1774" t="b">
        <v>1</v>
      </c>
      <c r="V1774" t="s">
        <v>393</v>
      </c>
      <c r="W1774" s="1">
        <v>44517.367638888885</v>
      </c>
      <c r="X1774">
        <v>623</v>
      </c>
      <c r="Y1774">
        <v>63</v>
      </c>
      <c r="Z1774">
        <v>0</v>
      </c>
      <c r="AA1774">
        <v>63</v>
      </c>
      <c r="AB1774">
        <v>0</v>
      </c>
      <c r="AC1774">
        <v>1</v>
      </c>
      <c r="AD1774">
        <v>21</v>
      </c>
      <c r="AE1774">
        <v>0</v>
      </c>
      <c r="AF1774">
        <v>0</v>
      </c>
      <c r="AG1774">
        <v>0</v>
      </c>
      <c r="AH1774" t="s">
        <v>90</v>
      </c>
      <c r="AI1774" s="1">
        <v>44517.377337962964</v>
      </c>
      <c r="AJ1774">
        <v>763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21</v>
      </c>
      <c r="AQ1774">
        <v>0</v>
      </c>
      <c r="AR1774">
        <v>0</v>
      </c>
      <c r="AS1774">
        <v>0</v>
      </c>
      <c r="AT1774" t="s">
        <v>88</v>
      </c>
      <c r="AU1774" t="s">
        <v>88</v>
      </c>
      <c r="AV1774" t="s">
        <v>88</v>
      </c>
      <c r="AW1774" t="s">
        <v>88</v>
      </c>
      <c r="AX1774" t="s">
        <v>88</v>
      </c>
      <c r="AY1774" t="s">
        <v>88</v>
      </c>
      <c r="AZ1774" t="s">
        <v>88</v>
      </c>
      <c r="BA1774" t="s">
        <v>88</v>
      </c>
      <c r="BB1774" t="s">
        <v>88</v>
      </c>
      <c r="BC1774" t="s">
        <v>88</v>
      </c>
      <c r="BD1774" t="s">
        <v>88</v>
      </c>
      <c r="BE1774" t="s">
        <v>88</v>
      </c>
    </row>
    <row r="1775" spans="1:57">
      <c r="A1775" t="s">
        <v>3730</v>
      </c>
      <c r="B1775" t="s">
        <v>80</v>
      </c>
      <c r="C1775" t="s">
        <v>3132</v>
      </c>
      <c r="D1775" t="s">
        <v>82</v>
      </c>
      <c r="E1775" s="2" t="str">
        <f>HYPERLINK("capsilon://?command=openfolder&amp;siteaddress=FAM.docvelocity-na8.net&amp;folderid=FX6B137F4B-7657-6D3A-9D86-14623AEBAB95","FX21116704")</f>
        <v>FX21116704</v>
      </c>
      <c r="F1775" t="s">
        <v>19</v>
      </c>
      <c r="G1775" t="s">
        <v>19</v>
      </c>
      <c r="H1775" t="s">
        <v>83</v>
      </c>
      <c r="I1775" t="s">
        <v>3622</v>
      </c>
      <c r="J1775">
        <v>243</v>
      </c>
      <c r="K1775" t="s">
        <v>85</v>
      </c>
      <c r="L1775" t="s">
        <v>86</v>
      </c>
      <c r="M1775" t="s">
        <v>87</v>
      </c>
      <c r="N1775">
        <v>2</v>
      </c>
      <c r="O1775" s="1">
        <v>44517.356249999997</v>
      </c>
      <c r="P1775" s="1">
        <v>44517.440613425926</v>
      </c>
      <c r="Q1775">
        <v>5692</v>
      </c>
      <c r="R1775">
        <v>1597</v>
      </c>
      <c r="S1775" t="b">
        <v>0</v>
      </c>
      <c r="T1775" t="s">
        <v>88</v>
      </c>
      <c r="U1775" t="b">
        <v>1</v>
      </c>
      <c r="V1775" t="s">
        <v>89</v>
      </c>
      <c r="W1775" s="1">
        <v>44517.369768518518</v>
      </c>
      <c r="X1775">
        <v>700</v>
      </c>
      <c r="Y1775">
        <v>218</v>
      </c>
      <c r="Z1775">
        <v>0</v>
      </c>
      <c r="AA1775">
        <v>218</v>
      </c>
      <c r="AB1775">
        <v>0</v>
      </c>
      <c r="AC1775">
        <v>62</v>
      </c>
      <c r="AD1775">
        <v>25</v>
      </c>
      <c r="AE1775">
        <v>0</v>
      </c>
      <c r="AF1775">
        <v>0</v>
      </c>
      <c r="AG1775">
        <v>0</v>
      </c>
      <c r="AH1775" t="s">
        <v>1043</v>
      </c>
      <c r="AI1775" s="1">
        <v>44517.440613425926</v>
      </c>
      <c r="AJ1775">
        <v>878</v>
      </c>
      <c r="AK1775">
        <v>4</v>
      </c>
      <c r="AL1775">
        <v>0</v>
      </c>
      <c r="AM1775">
        <v>4</v>
      </c>
      <c r="AN1775">
        <v>0</v>
      </c>
      <c r="AO1775">
        <v>3</v>
      </c>
      <c r="AP1775">
        <v>21</v>
      </c>
      <c r="AQ1775">
        <v>0</v>
      </c>
      <c r="AR1775">
        <v>0</v>
      </c>
      <c r="AS1775">
        <v>0</v>
      </c>
      <c r="AT1775" t="s">
        <v>88</v>
      </c>
      <c r="AU1775" t="s">
        <v>88</v>
      </c>
      <c r="AV1775" t="s">
        <v>88</v>
      </c>
      <c r="AW1775" t="s">
        <v>88</v>
      </c>
      <c r="AX1775" t="s">
        <v>88</v>
      </c>
      <c r="AY1775" t="s">
        <v>88</v>
      </c>
      <c r="AZ1775" t="s">
        <v>88</v>
      </c>
      <c r="BA1775" t="s">
        <v>88</v>
      </c>
      <c r="BB1775" t="s">
        <v>88</v>
      </c>
      <c r="BC1775" t="s">
        <v>88</v>
      </c>
      <c r="BD1775" t="s">
        <v>88</v>
      </c>
      <c r="BE1775" t="s">
        <v>88</v>
      </c>
    </row>
    <row r="1776" spans="1:57">
      <c r="A1776" t="s">
        <v>3731</v>
      </c>
      <c r="B1776" t="s">
        <v>80</v>
      </c>
      <c r="C1776" t="s">
        <v>3628</v>
      </c>
      <c r="D1776" t="s">
        <v>82</v>
      </c>
      <c r="E1776" s="2" t="str">
        <f>HYPERLINK("capsilon://?command=openfolder&amp;siteaddress=FAM.docvelocity-na8.net&amp;folderid=FX01E787D9-71D5-2F81-1828-B653695CF0EE","FX21117989")</f>
        <v>FX21117989</v>
      </c>
      <c r="F1776" t="s">
        <v>19</v>
      </c>
      <c r="G1776" t="s">
        <v>19</v>
      </c>
      <c r="H1776" t="s">
        <v>83</v>
      </c>
      <c r="I1776" t="s">
        <v>3629</v>
      </c>
      <c r="J1776">
        <v>232</v>
      </c>
      <c r="K1776" t="s">
        <v>85</v>
      </c>
      <c r="L1776" t="s">
        <v>86</v>
      </c>
      <c r="M1776" t="s">
        <v>87</v>
      </c>
      <c r="N1776">
        <v>2</v>
      </c>
      <c r="O1776" s="1">
        <v>44517.369641203702</v>
      </c>
      <c r="P1776" s="1">
        <v>44517.449814814812</v>
      </c>
      <c r="Q1776">
        <v>4795</v>
      </c>
      <c r="R1776">
        <v>2132</v>
      </c>
      <c r="S1776" t="b">
        <v>0</v>
      </c>
      <c r="T1776" t="s">
        <v>88</v>
      </c>
      <c r="U1776" t="b">
        <v>1</v>
      </c>
      <c r="V1776" t="s">
        <v>89</v>
      </c>
      <c r="W1776" s="1">
        <v>44517.384710648148</v>
      </c>
      <c r="X1776">
        <v>1290</v>
      </c>
      <c r="Y1776">
        <v>206</v>
      </c>
      <c r="Z1776">
        <v>0</v>
      </c>
      <c r="AA1776">
        <v>206</v>
      </c>
      <c r="AB1776">
        <v>0</v>
      </c>
      <c r="AC1776">
        <v>62</v>
      </c>
      <c r="AD1776">
        <v>26</v>
      </c>
      <c r="AE1776">
        <v>0</v>
      </c>
      <c r="AF1776">
        <v>0</v>
      </c>
      <c r="AG1776">
        <v>0</v>
      </c>
      <c r="AH1776" t="s">
        <v>1043</v>
      </c>
      <c r="AI1776" s="1">
        <v>44517.449814814812</v>
      </c>
      <c r="AJ1776">
        <v>794</v>
      </c>
      <c r="AK1776">
        <v>4</v>
      </c>
      <c r="AL1776">
        <v>0</v>
      </c>
      <c r="AM1776">
        <v>4</v>
      </c>
      <c r="AN1776">
        <v>0</v>
      </c>
      <c r="AO1776">
        <v>2</v>
      </c>
      <c r="AP1776">
        <v>22</v>
      </c>
      <c r="AQ1776">
        <v>0</v>
      </c>
      <c r="AR1776">
        <v>0</v>
      </c>
      <c r="AS1776">
        <v>0</v>
      </c>
      <c r="AT1776" t="s">
        <v>88</v>
      </c>
      <c r="AU1776" t="s">
        <v>88</v>
      </c>
      <c r="AV1776" t="s">
        <v>88</v>
      </c>
      <c r="AW1776" t="s">
        <v>88</v>
      </c>
      <c r="AX1776" t="s">
        <v>88</v>
      </c>
      <c r="AY1776" t="s">
        <v>88</v>
      </c>
      <c r="AZ1776" t="s">
        <v>88</v>
      </c>
      <c r="BA1776" t="s">
        <v>88</v>
      </c>
      <c r="BB1776" t="s">
        <v>88</v>
      </c>
      <c r="BC1776" t="s">
        <v>88</v>
      </c>
      <c r="BD1776" t="s">
        <v>88</v>
      </c>
      <c r="BE1776" t="s">
        <v>88</v>
      </c>
    </row>
    <row r="1777" spans="1:57">
      <c r="A1777" t="s">
        <v>3732</v>
      </c>
      <c r="B1777" t="s">
        <v>80</v>
      </c>
      <c r="C1777" t="s">
        <v>3631</v>
      </c>
      <c r="D1777" t="s">
        <v>82</v>
      </c>
      <c r="E1777" s="2" t="str">
        <f>HYPERLINK("capsilon://?command=openfolder&amp;siteaddress=FAM.docvelocity-na8.net&amp;folderid=FX3B4D8082-CB25-F366-53B4-28BBA82A2AC3","FX21118278")</f>
        <v>FX21118278</v>
      </c>
      <c r="F1777" t="s">
        <v>19</v>
      </c>
      <c r="G1777" t="s">
        <v>19</v>
      </c>
      <c r="H1777" t="s">
        <v>83</v>
      </c>
      <c r="I1777" t="s">
        <v>3632</v>
      </c>
      <c r="J1777">
        <v>493</v>
      </c>
      <c r="K1777" t="s">
        <v>85</v>
      </c>
      <c r="L1777" t="s">
        <v>86</v>
      </c>
      <c r="M1777" t="s">
        <v>87</v>
      </c>
      <c r="N1777">
        <v>2</v>
      </c>
      <c r="O1777" s="1">
        <v>44517.375324074077</v>
      </c>
      <c r="P1777" s="1">
        <v>44517.467442129629</v>
      </c>
      <c r="Q1777">
        <v>4673</v>
      </c>
      <c r="R1777">
        <v>3286</v>
      </c>
      <c r="S1777" t="b">
        <v>0</v>
      </c>
      <c r="T1777" t="s">
        <v>88</v>
      </c>
      <c r="U1777" t="b">
        <v>1</v>
      </c>
      <c r="V1777" t="s">
        <v>110</v>
      </c>
      <c r="W1777" s="1">
        <v>44517.395613425928</v>
      </c>
      <c r="X1777">
        <v>1732</v>
      </c>
      <c r="Y1777">
        <v>374</v>
      </c>
      <c r="Z1777">
        <v>0</v>
      </c>
      <c r="AA1777">
        <v>374</v>
      </c>
      <c r="AB1777">
        <v>71</v>
      </c>
      <c r="AC1777">
        <v>30</v>
      </c>
      <c r="AD1777">
        <v>119</v>
      </c>
      <c r="AE1777">
        <v>0</v>
      </c>
      <c r="AF1777">
        <v>0</v>
      </c>
      <c r="AG1777">
        <v>0</v>
      </c>
      <c r="AH1777" t="s">
        <v>1043</v>
      </c>
      <c r="AI1777" s="1">
        <v>44517.467442129629</v>
      </c>
      <c r="AJ1777">
        <v>1522</v>
      </c>
      <c r="AK1777">
        <v>0</v>
      </c>
      <c r="AL1777">
        <v>0</v>
      </c>
      <c r="AM1777">
        <v>0</v>
      </c>
      <c r="AN1777">
        <v>71</v>
      </c>
      <c r="AO1777">
        <v>0</v>
      </c>
      <c r="AP1777">
        <v>119</v>
      </c>
      <c r="AQ1777">
        <v>0</v>
      </c>
      <c r="AR1777">
        <v>0</v>
      </c>
      <c r="AS1777">
        <v>0</v>
      </c>
      <c r="AT1777" t="s">
        <v>88</v>
      </c>
      <c r="AU1777" t="s">
        <v>88</v>
      </c>
      <c r="AV1777" t="s">
        <v>88</v>
      </c>
      <c r="AW1777" t="s">
        <v>88</v>
      </c>
      <c r="AX1777" t="s">
        <v>88</v>
      </c>
      <c r="AY1777" t="s">
        <v>88</v>
      </c>
      <c r="AZ1777" t="s">
        <v>88</v>
      </c>
      <c r="BA1777" t="s">
        <v>88</v>
      </c>
      <c r="BB1777" t="s">
        <v>88</v>
      </c>
      <c r="BC1777" t="s">
        <v>88</v>
      </c>
      <c r="BD1777" t="s">
        <v>88</v>
      </c>
      <c r="BE1777" t="s">
        <v>88</v>
      </c>
    </row>
    <row r="1778" spans="1:57">
      <c r="A1778" t="s">
        <v>3733</v>
      </c>
      <c r="B1778" t="s">
        <v>80</v>
      </c>
      <c r="C1778" t="s">
        <v>3637</v>
      </c>
      <c r="D1778" t="s">
        <v>82</v>
      </c>
      <c r="E1778" s="2" t="str">
        <f>HYPERLINK("capsilon://?command=openfolder&amp;siteaddress=FAM.docvelocity-na8.net&amp;folderid=FXB033E8F8-3482-53FF-DED9-4B898C380350","FX21117965")</f>
        <v>FX21117965</v>
      </c>
      <c r="F1778" t="s">
        <v>19</v>
      </c>
      <c r="G1778" t="s">
        <v>19</v>
      </c>
      <c r="H1778" t="s">
        <v>83</v>
      </c>
      <c r="I1778" t="s">
        <v>3638</v>
      </c>
      <c r="J1778">
        <v>273</v>
      </c>
      <c r="K1778" t="s">
        <v>85</v>
      </c>
      <c r="L1778" t="s">
        <v>86</v>
      </c>
      <c r="M1778" t="s">
        <v>87</v>
      </c>
      <c r="N1778">
        <v>2</v>
      </c>
      <c r="O1778" s="1">
        <v>44517.378009259257</v>
      </c>
      <c r="P1778" s="1">
        <v>44517.477002314816</v>
      </c>
      <c r="Q1778">
        <v>5381</v>
      </c>
      <c r="R1778">
        <v>3172</v>
      </c>
      <c r="S1778" t="b">
        <v>0</v>
      </c>
      <c r="T1778" t="s">
        <v>88</v>
      </c>
      <c r="U1778" t="b">
        <v>1</v>
      </c>
      <c r="V1778" t="s">
        <v>393</v>
      </c>
      <c r="W1778" s="1">
        <v>44517.397037037037</v>
      </c>
      <c r="X1778">
        <v>1515</v>
      </c>
      <c r="Y1778">
        <v>237</v>
      </c>
      <c r="Z1778">
        <v>0</v>
      </c>
      <c r="AA1778">
        <v>237</v>
      </c>
      <c r="AB1778">
        <v>0</v>
      </c>
      <c r="AC1778">
        <v>8</v>
      </c>
      <c r="AD1778">
        <v>36</v>
      </c>
      <c r="AE1778">
        <v>0</v>
      </c>
      <c r="AF1778">
        <v>0</v>
      </c>
      <c r="AG1778">
        <v>0</v>
      </c>
      <c r="AH1778" t="s">
        <v>99</v>
      </c>
      <c r="AI1778" s="1">
        <v>44517.477002314816</v>
      </c>
      <c r="AJ1778">
        <v>1629</v>
      </c>
      <c r="AK1778">
        <v>2</v>
      </c>
      <c r="AL1778">
        <v>0</v>
      </c>
      <c r="AM1778">
        <v>2</v>
      </c>
      <c r="AN1778">
        <v>0</v>
      </c>
      <c r="AO1778">
        <v>2</v>
      </c>
      <c r="AP1778">
        <v>34</v>
      </c>
      <c r="AQ1778">
        <v>0</v>
      </c>
      <c r="AR1778">
        <v>0</v>
      </c>
      <c r="AS1778">
        <v>0</v>
      </c>
      <c r="AT1778" t="s">
        <v>88</v>
      </c>
      <c r="AU1778" t="s">
        <v>88</v>
      </c>
      <c r="AV1778" t="s">
        <v>88</v>
      </c>
      <c r="AW1778" t="s">
        <v>88</v>
      </c>
      <c r="AX1778" t="s">
        <v>88</v>
      </c>
      <c r="AY1778" t="s">
        <v>88</v>
      </c>
      <c r="AZ1778" t="s">
        <v>88</v>
      </c>
      <c r="BA1778" t="s">
        <v>88</v>
      </c>
      <c r="BB1778" t="s">
        <v>88</v>
      </c>
      <c r="BC1778" t="s">
        <v>88</v>
      </c>
      <c r="BD1778" t="s">
        <v>88</v>
      </c>
      <c r="BE1778" t="s">
        <v>88</v>
      </c>
    </row>
    <row r="1779" spans="1:57">
      <c r="A1779" t="s">
        <v>3734</v>
      </c>
      <c r="B1779" t="s">
        <v>80</v>
      </c>
      <c r="C1779" t="s">
        <v>3640</v>
      </c>
      <c r="D1779" t="s">
        <v>82</v>
      </c>
      <c r="E1779" s="2" t="str">
        <f>HYPERLINK("capsilon://?command=openfolder&amp;siteaddress=FAM.docvelocity-na8.net&amp;folderid=FXC16EA20A-A83B-9181-14F6-5434A4E0033E","FX21116644")</f>
        <v>FX21116644</v>
      </c>
      <c r="F1779" t="s">
        <v>19</v>
      </c>
      <c r="G1779" t="s">
        <v>19</v>
      </c>
      <c r="H1779" t="s">
        <v>83</v>
      </c>
      <c r="I1779" t="s">
        <v>3647</v>
      </c>
      <c r="J1779">
        <v>56</v>
      </c>
      <c r="K1779" t="s">
        <v>85</v>
      </c>
      <c r="L1779" t="s">
        <v>86</v>
      </c>
      <c r="M1779" t="s">
        <v>87</v>
      </c>
      <c r="N1779">
        <v>2</v>
      </c>
      <c r="O1779" s="1">
        <v>44517.383206018516</v>
      </c>
      <c r="P1779" s="1">
        <v>44517.390914351854</v>
      </c>
      <c r="Q1779">
        <v>233</v>
      </c>
      <c r="R1779">
        <v>433</v>
      </c>
      <c r="S1779" t="b">
        <v>0</v>
      </c>
      <c r="T1779" t="s">
        <v>88</v>
      </c>
      <c r="U1779" t="b">
        <v>1</v>
      </c>
      <c r="V1779" t="s">
        <v>190</v>
      </c>
      <c r="W1779" s="1">
        <v>44517.38548611111</v>
      </c>
      <c r="X1779">
        <v>128</v>
      </c>
      <c r="Y1779">
        <v>42</v>
      </c>
      <c r="Z1779">
        <v>0</v>
      </c>
      <c r="AA1779">
        <v>42</v>
      </c>
      <c r="AB1779">
        <v>0</v>
      </c>
      <c r="AC1779">
        <v>1</v>
      </c>
      <c r="AD1779">
        <v>14</v>
      </c>
      <c r="AE1779">
        <v>0</v>
      </c>
      <c r="AF1779">
        <v>0</v>
      </c>
      <c r="AG1779">
        <v>0</v>
      </c>
      <c r="AH1779" t="s">
        <v>90</v>
      </c>
      <c r="AI1779" s="1">
        <v>44517.390914351854</v>
      </c>
      <c r="AJ1779">
        <v>305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14</v>
      </c>
      <c r="AQ1779">
        <v>0</v>
      </c>
      <c r="AR1779">
        <v>0</v>
      </c>
      <c r="AS1779">
        <v>0</v>
      </c>
      <c r="AT1779" t="s">
        <v>88</v>
      </c>
      <c r="AU1779" t="s">
        <v>88</v>
      </c>
      <c r="AV1779" t="s">
        <v>88</v>
      </c>
      <c r="AW1779" t="s">
        <v>88</v>
      </c>
      <c r="AX1779" t="s">
        <v>88</v>
      </c>
      <c r="AY1779" t="s">
        <v>88</v>
      </c>
      <c r="AZ1779" t="s">
        <v>88</v>
      </c>
      <c r="BA1779" t="s">
        <v>88</v>
      </c>
      <c r="BB1779" t="s">
        <v>88</v>
      </c>
      <c r="BC1779" t="s">
        <v>88</v>
      </c>
      <c r="BD1779" t="s">
        <v>88</v>
      </c>
      <c r="BE1779" t="s">
        <v>88</v>
      </c>
    </row>
    <row r="1780" spans="1:57">
      <c r="A1780" t="s">
        <v>3735</v>
      </c>
      <c r="B1780" t="s">
        <v>80</v>
      </c>
      <c r="C1780" t="s">
        <v>3640</v>
      </c>
      <c r="D1780" t="s">
        <v>82</v>
      </c>
      <c r="E1780" s="2" t="str">
        <f>HYPERLINK("capsilon://?command=openfolder&amp;siteaddress=FAM.docvelocity-na8.net&amp;folderid=FXC16EA20A-A83B-9181-14F6-5434A4E0033E","FX21116644")</f>
        <v>FX21116644</v>
      </c>
      <c r="F1780" t="s">
        <v>19</v>
      </c>
      <c r="G1780" t="s">
        <v>19</v>
      </c>
      <c r="H1780" t="s">
        <v>83</v>
      </c>
      <c r="I1780" t="s">
        <v>3651</v>
      </c>
      <c r="J1780">
        <v>84</v>
      </c>
      <c r="K1780" t="s">
        <v>85</v>
      </c>
      <c r="L1780" t="s">
        <v>86</v>
      </c>
      <c r="M1780" t="s">
        <v>87</v>
      </c>
      <c r="N1780">
        <v>2</v>
      </c>
      <c r="O1780" s="1">
        <v>44517.384965277779</v>
      </c>
      <c r="P1780" s="1">
        <v>44517.395636574074</v>
      </c>
      <c r="Q1780">
        <v>401</v>
      </c>
      <c r="R1780">
        <v>521</v>
      </c>
      <c r="S1780" t="b">
        <v>0</v>
      </c>
      <c r="T1780" t="s">
        <v>88</v>
      </c>
      <c r="U1780" t="b">
        <v>1</v>
      </c>
      <c r="V1780" t="s">
        <v>190</v>
      </c>
      <c r="W1780" s="1">
        <v>44517.386817129627</v>
      </c>
      <c r="X1780">
        <v>114</v>
      </c>
      <c r="Y1780">
        <v>63</v>
      </c>
      <c r="Z1780">
        <v>0</v>
      </c>
      <c r="AA1780">
        <v>63</v>
      </c>
      <c r="AB1780">
        <v>0</v>
      </c>
      <c r="AC1780">
        <v>2</v>
      </c>
      <c r="AD1780">
        <v>21</v>
      </c>
      <c r="AE1780">
        <v>0</v>
      </c>
      <c r="AF1780">
        <v>0</v>
      </c>
      <c r="AG1780">
        <v>0</v>
      </c>
      <c r="AH1780" t="s">
        <v>90</v>
      </c>
      <c r="AI1780" s="1">
        <v>44517.395636574074</v>
      </c>
      <c r="AJ1780">
        <v>407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21</v>
      </c>
      <c r="AQ1780">
        <v>0</v>
      </c>
      <c r="AR1780">
        <v>0</v>
      </c>
      <c r="AS1780">
        <v>0</v>
      </c>
      <c r="AT1780" t="s">
        <v>88</v>
      </c>
      <c r="AU1780" t="s">
        <v>88</v>
      </c>
      <c r="AV1780" t="s">
        <v>88</v>
      </c>
      <c r="AW1780" t="s">
        <v>88</v>
      </c>
      <c r="AX1780" t="s">
        <v>88</v>
      </c>
      <c r="AY1780" t="s">
        <v>88</v>
      </c>
      <c r="AZ1780" t="s">
        <v>88</v>
      </c>
      <c r="BA1780" t="s">
        <v>88</v>
      </c>
      <c r="BB1780" t="s">
        <v>88</v>
      </c>
      <c r="BC1780" t="s">
        <v>88</v>
      </c>
      <c r="BD1780" t="s">
        <v>88</v>
      </c>
      <c r="BE1780" t="s">
        <v>88</v>
      </c>
    </row>
    <row r="1781" spans="1:57">
      <c r="A1781" t="s">
        <v>3736</v>
      </c>
      <c r="B1781" t="s">
        <v>80</v>
      </c>
      <c r="C1781" t="s">
        <v>3640</v>
      </c>
      <c r="D1781" t="s">
        <v>82</v>
      </c>
      <c r="E1781" s="2" t="str">
        <f>HYPERLINK("capsilon://?command=openfolder&amp;siteaddress=FAM.docvelocity-na8.net&amp;folderid=FXC16EA20A-A83B-9181-14F6-5434A4E0033E","FX21116644")</f>
        <v>FX21116644</v>
      </c>
      <c r="F1781" t="s">
        <v>19</v>
      </c>
      <c r="G1781" t="s">
        <v>19</v>
      </c>
      <c r="H1781" t="s">
        <v>83</v>
      </c>
      <c r="I1781" t="s">
        <v>3661</v>
      </c>
      <c r="J1781">
        <v>56</v>
      </c>
      <c r="K1781" t="s">
        <v>85</v>
      </c>
      <c r="L1781" t="s">
        <v>86</v>
      </c>
      <c r="M1781" t="s">
        <v>87</v>
      </c>
      <c r="N1781">
        <v>2</v>
      </c>
      <c r="O1781" s="1">
        <v>44517.389282407406</v>
      </c>
      <c r="P1781" s="1">
        <v>44517.470833333333</v>
      </c>
      <c r="Q1781">
        <v>6615</v>
      </c>
      <c r="R1781">
        <v>431</v>
      </c>
      <c r="S1781" t="b">
        <v>0</v>
      </c>
      <c r="T1781" t="s">
        <v>88</v>
      </c>
      <c r="U1781" t="b">
        <v>1</v>
      </c>
      <c r="V1781" t="s">
        <v>190</v>
      </c>
      <c r="W1781" s="1">
        <v>44517.391145833331</v>
      </c>
      <c r="X1781">
        <v>99</v>
      </c>
      <c r="Y1781">
        <v>42</v>
      </c>
      <c r="Z1781">
        <v>0</v>
      </c>
      <c r="AA1781">
        <v>42</v>
      </c>
      <c r="AB1781">
        <v>0</v>
      </c>
      <c r="AC1781">
        <v>1</v>
      </c>
      <c r="AD1781">
        <v>14</v>
      </c>
      <c r="AE1781">
        <v>0</v>
      </c>
      <c r="AF1781">
        <v>0</v>
      </c>
      <c r="AG1781">
        <v>0</v>
      </c>
      <c r="AH1781" t="s">
        <v>1043</v>
      </c>
      <c r="AI1781" s="1">
        <v>44517.470833333333</v>
      </c>
      <c r="AJ1781">
        <v>292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14</v>
      </c>
      <c r="AQ1781">
        <v>0</v>
      </c>
      <c r="AR1781">
        <v>0</v>
      </c>
      <c r="AS1781">
        <v>0</v>
      </c>
      <c r="AT1781" t="s">
        <v>88</v>
      </c>
      <c r="AU1781" t="s">
        <v>88</v>
      </c>
      <c r="AV1781" t="s">
        <v>88</v>
      </c>
      <c r="AW1781" t="s">
        <v>88</v>
      </c>
      <c r="AX1781" t="s">
        <v>88</v>
      </c>
      <c r="AY1781" t="s">
        <v>88</v>
      </c>
      <c r="AZ1781" t="s">
        <v>88</v>
      </c>
      <c r="BA1781" t="s">
        <v>88</v>
      </c>
      <c r="BB1781" t="s">
        <v>88</v>
      </c>
      <c r="BC1781" t="s">
        <v>88</v>
      </c>
      <c r="BD1781" t="s">
        <v>88</v>
      </c>
      <c r="BE1781" t="s">
        <v>88</v>
      </c>
    </row>
    <row r="1782" spans="1:57">
      <c r="A1782" t="s">
        <v>3737</v>
      </c>
      <c r="B1782" t="s">
        <v>80</v>
      </c>
      <c r="C1782" t="s">
        <v>3640</v>
      </c>
      <c r="D1782" t="s">
        <v>82</v>
      </c>
      <c r="E1782" s="2" t="str">
        <f>HYPERLINK("capsilon://?command=openfolder&amp;siteaddress=FAM.docvelocity-na8.net&amp;folderid=FXC16EA20A-A83B-9181-14F6-5434A4E0033E","FX21116644")</f>
        <v>FX21116644</v>
      </c>
      <c r="F1782" t="s">
        <v>19</v>
      </c>
      <c r="G1782" t="s">
        <v>19</v>
      </c>
      <c r="H1782" t="s">
        <v>83</v>
      </c>
      <c r="I1782" t="s">
        <v>3669</v>
      </c>
      <c r="J1782">
        <v>84</v>
      </c>
      <c r="K1782" t="s">
        <v>85</v>
      </c>
      <c r="L1782" t="s">
        <v>86</v>
      </c>
      <c r="M1782" t="s">
        <v>87</v>
      </c>
      <c r="N1782">
        <v>2</v>
      </c>
      <c r="O1782" s="1">
        <v>44517.390879629631</v>
      </c>
      <c r="P1782" s="1">
        <v>44517.485393518517</v>
      </c>
      <c r="Q1782">
        <v>7189</v>
      </c>
      <c r="R1782">
        <v>977</v>
      </c>
      <c r="S1782" t="b">
        <v>0</v>
      </c>
      <c r="T1782" t="s">
        <v>88</v>
      </c>
      <c r="U1782" t="b">
        <v>1</v>
      </c>
      <c r="V1782" t="s">
        <v>89</v>
      </c>
      <c r="W1782" s="1">
        <v>44517.393576388888</v>
      </c>
      <c r="X1782">
        <v>223</v>
      </c>
      <c r="Y1782">
        <v>63</v>
      </c>
      <c r="Z1782">
        <v>0</v>
      </c>
      <c r="AA1782">
        <v>63</v>
      </c>
      <c r="AB1782">
        <v>0</v>
      </c>
      <c r="AC1782">
        <v>2</v>
      </c>
      <c r="AD1782">
        <v>21</v>
      </c>
      <c r="AE1782">
        <v>0</v>
      </c>
      <c r="AF1782">
        <v>0</v>
      </c>
      <c r="AG1782">
        <v>0</v>
      </c>
      <c r="AH1782" t="s">
        <v>99</v>
      </c>
      <c r="AI1782" s="1">
        <v>44517.485393518517</v>
      </c>
      <c r="AJ1782">
        <v>724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21</v>
      </c>
      <c r="AQ1782">
        <v>0</v>
      </c>
      <c r="AR1782">
        <v>0</v>
      </c>
      <c r="AS1782">
        <v>0</v>
      </c>
      <c r="AT1782" t="s">
        <v>88</v>
      </c>
      <c r="AU1782" t="s">
        <v>88</v>
      </c>
      <c r="AV1782" t="s">
        <v>88</v>
      </c>
      <c r="AW1782" t="s">
        <v>88</v>
      </c>
      <c r="AX1782" t="s">
        <v>88</v>
      </c>
      <c r="AY1782" t="s">
        <v>88</v>
      </c>
      <c r="AZ1782" t="s">
        <v>88</v>
      </c>
      <c r="BA1782" t="s">
        <v>88</v>
      </c>
      <c r="BB1782" t="s">
        <v>88</v>
      </c>
      <c r="BC1782" t="s">
        <v>88</v>
      </c>
      <c r="BD1782" t="s">
        <v>88</v>
      </c>
      <c r="BE1782" t="s">
        <v>88</v>
      </c>
    </row>
    <row r="1783" spans="1:57">
      <c r="A1783" t="s">
        <v>3738</v>
      </c>
      <c r="B1783" t="s">
        <v>80</v>
      </c>
      <c r="C1783" t="s">
        <v>3640</v>
      </c>
      <c r="D1783" t="s">
        <v>82</v>
      </c>
      <c r="E1783" s="2" t="str">
        <f>HYPERLINK("capsilon://?command=openfolder&amp;siteaddress=FAM.docvelocity-na8.net&amp;folderid=FXC16EA20A-A83B-9181-14F6-5434A4E0033E","FX21116644")</f>
        <v>FX21116644</v>
      </c>
      <c r="F1783" t="s">
        <v>19</v>
      </c>
      <c r="G1783" t="s">
        <v>19</v>
      </c>
      <c r="H1783" t="s">
        <v>83</v>
      </c>
      <c r="I1783" t="s">
        <v>3673</v>
      </c>
      <c r="J1783">
        <v>56</v>
      </c>
      <c r="K1783" t="s">
        <v>85</v>
      </c>
      <c r="L1783" t="s">
        <v>86</v>
      </c>
      <c r="M1783" t="s">
        <v>87</v>
      </c>
      <c r="N1783">
        <v>2</v>
      </c>
      <c r="O1783" s="1">
        <v>44517.393125000002</v>
      </c>
      <c r="P1783" s="1">
        <v>44517.481122685182</v>
      </c>
      <c r="Q1783">
        <v>7191</v>
      </c>
      <c r="R1783">
        <v>412</v>
      </c>
      <c r="S1783" t="b">
        <v>0</v>
      </c>
      <c r="T1783" t="s">
        <v>88</v>
      </c>
      <c r="U1783" t="b">
        <v>1</v>
      </c>
      <c r="V1783" t="s">
        <v>89</v>
      </c>
      <c r="W1783" s="1">
        <v>44517.395173611112</v>
      </c>
      <c r="X1783">
        <v>138</v>
      </c>
      <c r="Y1783">
        <v>42</v>
      </c>
      <c r="Z1783">
        <v>0</v>
      </c>
      <c r="AA1783">
        <v>42</v>
      </c>
      <c r="AB1783">
        <v>0</v>
      </c>
      <c r="AC1783">
        <v>1</v>
      </c>
      <c r="AD1783">
        <v>14</v>
      </c>
      <c r="AE1783">
        <v>0</v>
      </c>
      <c r="AF1783">
        <v>0</v>
      </c>
      <c r="AG1783">
        <v>0</v>
      </c>
      <c r="AH1783" t="s">
        <v>118</v>
      </c>
      <c r="AI1783" s="1">
        <v>44517.481122685182</v>
      </c>
      <c r="AJ1783">
        <v>247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14</v>
      </c>
      <c r="AQ1783">
        <v>0</v>
      </c>
      <c r="AR1783">
        <v>0</v>
      </c>
      <c r="AS1783">
        <v>0</v>
      </c>
      <c r="AT1783" t="s">
        <v>88</v>
      </c>
      <c r="AU1783" t="s">
        <v>88</v>
      </c>
      <c r="AV1783" t="s">
        <v>88</v>
      </c>
      <c r="AW1783" t="s">
        <v>88</v>
      </c>
      <c r="AX1783" t="s">
        <v>88</v>
      </c>
      <c r="AY1783" t="s">
        <v>88</v>
      </c>
      <c r="AZ1783" t="s">
        <v>88</v>
      </c>
      <c r="BA1783" t="s">
        <v>88</v>
      </c>
      <c r="BB1783" t="s">
        <v>88</v>
      </c>
      <c r="BC1783" t="s">
        <v>88</v>
      </c>
      <c r="BD1783" t="s">
        <v>88</v>
      </c>
      <c r="BE1783" t="s">
        <v>88</v>
      </c>
    </row>
    <row r="1784" spans="1:57">
      <c r="A1784" t="s">
        <v>3739</v>
      </c>
      <c r="B1784" t="s">
        <v>80</v>
      </c>
      <c r="C1784" t="s">
        <v>3640</v>
      </c>
      <c r="D1784" t="s">
        <v>82</v>
      </c>
      <c r="E1784" s="2" t="str">
        <f>HYPERLINK("capsilon://?command=openfolder&amp;siteaddress=FAM.docvelocity-na8.net&amp;folderid=FXC16EA20A-A83B-9181-14F6-5434A4E0033E","FX21116644")</f>
        <v>FX21116644</v>
      </c>
      <c r="F1784" t="s">
        <v>19</v>
      </c>
      <c r="G1784" t="s">
        <v>19</v>
      </c>
      <c r="H1784" t="s">
        <v>83</v>
      </c>
      <c r="I1784" t="s">
        <v>3683</v>
      </c>
      <c r="J1784">
        <v>56</v>
      </c>
      <c r="K1784" t="s">
        <v>85</v>
      </c>
      <c r="L1784" t="s">
        <v>86</v>
      </c>
      <c r="M1784" t="s">
        <v>87</v>
      </c>
      <c r="N1784">
        <v>2</v>
      </c>
      <c r="O1784" s="1">
        <v>44517.393865740742</v>
      </c>
      <c r="P1784" s="1">
        <v>44517.483460648145</v>
      </c>
      <c r="Q1784">
        <v>7325</v>
      </c>
      <c r="R1784">
        <v>416</v>
      </c>
      <c r="S1784" t="b">
        <v>0</v>
      </c>
      <c r="T1784" t="s">
        <v>88</v>
      </c>
      <c r="U1784" t="b">
        <v>1</v>
      </c>
      <c r="V1784" t="s">
        <v>89</v>
      </c>
      <c r="W1784" s="1">
        <v>44517.396307870367</v>
      </c>
      <c r="X1784">
        <v>97</v>
      </c>
      <c r="Y1784">
        <v>42</v>
      </c>
      <c r="Z1784">
        <v>0</v>
      </c>
      <c r="AA1784">
        <v>42</v>
      </c>
      <c r="AB1784">
        <v>0</v>
      </c>
      <c r="AC1784">
        <v>1</v>
      </c>
      <c r="AD1784">
        <v>14</v>
      </c>
      <c r="AE1784">
        <v>0</v>
      </c>
      <c r="AF1784">
        <v>0</v>
      </c>
      <c r="AG1784">
        <v>0</v>
      </c>
      <c r="AH1784" t="s">
        <v>606</v>
      </c>
      <c r="AI1784" s="1">
        <v>44517.483460648145</v>
      </c>
      <c r="AJ1784">
        <v>290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14</v>
      </c>
      <c r="AQ1784">
        <v>0</v>
      </c>
      <c r="AR1784">
        <v>0</v>
      </c>
      <c r="AS1784">
        <v>0</v>
      </c>
      <c r="AT1784" t="s">
        <v>88</v>
      </c>
      <c r="AU1784" t="s">
        <v>88</v>
      </c>
      <c r="AV1784" t="s">
        <v>88</v>
      </c>
      <c r="AW1784" t="s">
        <v>88</v>
      </c>
      <c r="AX1784" t="s">
        <v>88</v>
      </c>
      <c r="AY1784" t="s">
        <v>88</v>
      </c>
      <c r="AZ1784" t="s">
        <v>88</v>
      </c>
      <c r="BA1784" t="s">
        <v>88</v>
      </c>
      <c r="BB1784" t="s">
        <v>88</v>
      </c>
      <c r="BC1784" t="s">
        <v>88</v>
      </c>
      <c r="BD1784" t="s">
        <v>88</v>
      </c>
      <c r="BE1784" t="s">
        <v>88</v>
      </c>
    </row>
    <row r="1785" spans="1:57">
      <c r="A1785" t="s">
        <v>3740</v>
      </c>
      <c r="B1785" t="s">
        <v>80</v>
      </c>
      <c r="C1785" t="s">
        <v>3685</v>
      </c>
      <c r="D1785" t="s">
        <v>82</v>
      </c>
      <c r="E1785" s="2" t="str">
        <f>HYPERLINK("capsilon://?command=openfolder&amp;siteaddress=FAM.docvelocity-na8.net&amp;folderid=FX3B3A4C53-1F15-186D-2D94-9CEF11651982","FX21118071")</f>
        <v>FX21118071</v>
      </c>
      <c r="F1785" t="s">
        <v>19</v>
      </c>
      <c r="G1785" t="s">
        <v>19</v>
      </c>
      <c r="H1785" t="s">
        <v>83</v>
      </c>
      <c r="I1785" t="s">
        <v>3686</v>
      </c>
      <c r="J1785">
        <v>166</v>
      </c>
      <c r="K1785" t="s">
        <v>85</v>
      </c>
      <c r="L1785" t="s">
        <v>86</v>
      </c>
      <c r="M1785" t="s">
        <v>87</v>
      </c>
      <c r="N1785">
        <v>2</v>
      </c>
      <c r="O1785" s="1">
        <v>44517.399016203701</v>
      </c>
      <c r="P1785" s="1">
        <v>44517.489305555559</v>
      </c>
      <c r="Q1785">
        <v>6624</v>
      </c>
      <c r="R1785">
        <v>1177</v>
      </c>
      <c r="S1785" t="b">
        <v>0</v>
      </c>
      <c r="T1785" t="s">
        <v>88</v>
      </c>
      <c r="U1785" t="b">
        <v>1</v>
      </c>
      <c r="V1785" t="s">
        <v>89</v>
      </c>
      <c r="W1785" s="1">
        <v>44517.404293981483</v>
      </c>
      <c r="X1785">
        <v>453</v>
      </c>
      <c r="Y1785">
        <v>124</v>
      </c>
      <c r="Z1785">
        <v>0</v>
      </c>
      <c r="AA1785">
        <v>124</v>
      </c>
      <c r="AB1785">
        <v>0</v>
      </c>
      <c r="AC1785">
        <v>25</v>
      </c>
      <c r="AD1785">
        <v>42</v>
      </c>
      <c r="AE1785">
        <v>0</v>
      </c>
      <c r="AF1785">
        <v>0</v>
      </c>
      <c r="AG1785">
        <v>0</v>
      </c>
      <c r="AH1785" t="s">
        <v>118</v>
      </c>
      <c r="AI1785" s="1">
        <v>44517.489305555559</v>
      </c>
      <c r="AJ1785">
        <v>707</v>
      </c>
      <c r="AK1785">
        <v>17</v>
      </c>
      <c r="AL1785">
        <v>0</v>
      </c>
      <c r="AM1785">
        <v>17</v>
      </c>
      <c r="AN1785">
        <v>0</v>
      </c>
      <c r="AO1785">
        <v>16</v>
      </c>
      <c r="AP1785">
        <v>25</v>
      </c>
      <c r="AQ1785">
        <v>0</v>
      </c>
      <c r="AR1785">
        <v>0</v>
      </c>
      <c r="AS1785">
        <v>0</v>
      </c>
      <c r="AT1785" t="s">
        <v>88</v>
      </c>
      <c r="AU1785" t="s">
        <v>88</v>
      </c>
      <c r="AV1785" t="s">
        <v>88</v>
      </c>
      <c r="AW1785" t="s">
        <v>88</v>
      </c>
      <c r="AX1785" t="s">
        <v>88</v>
      </c>
      <c r="AY1785" t="s">
        <v>88</v>
      </c>
      <c r="AZ1785" t="s">
        <v>88</v>
      </c>
      <c r="BA1785" t="s">
        <v>88</v>
      </c>
      <c r="BB1785" t="s">
        <v>88</v>
      </c>
      <c r="BC1785" t="s">
        <v>88</v>
      </c>
      <c r="BD1785" t="s">
        <v>88</v>
      </c>
      <c r="BE1785" t="s">
        <v>88</v>
      </c>
    </row>
    <row r="1786" spans="1:57">
      <c r="A1786" t="s">
        <v>3741</v>
      </c>
      <c r="B1786" t="s">
        <v>80</v>
      </c>
      <c r="C1786" t="s">
        <v>3688</v>
      </c>
      <c r="D1786" t="s">
        <v>82</v>
      </c>
      <c r="E1786" s="2" t="str">
        <f>HYPERLINK("capsilon://?command=openfolder&amp;siteaddress=FAM.docvelocity-na8.net&amp;folderid=FXBFFD02A2-5C05-C875-ED5D-8A75CC6E1E82","FX21117426")</f>
        <v>FX21117426</v>
      </c>
      <c r="F1786" t="s">
        <v>19</v>
      </c>
      <c r="G1786" t="s">
        <v>19</v>
      </c>
      <c r="H1786" t="s">
        <v>83</v>
      </c>
      <c r="I1786" t="s">
        <v>3689</v>
      </c>
      <c r="J1786">
        <v>582</v>
      </c>
      <c r="K1786" t="s">
        <v>85</v>
      </c>
      <c r="L1786" t="s">
        <v>86</v>
      </c>
      <c r="M1786" t="s">
        <v>87</v>
      </c>
      <c r="N1786">
        <v>2</v>
      </c>
      <c r="O1786" s="1">
        <v>44517.406064814815</v>
      </c>
      <c r="P1786" s="1">
        <v>44517.512939814813</v>
      </c>
      <c r="Q1786">
        <v>390</v>
      </c>
      <c r="R1786">
        <v>8844</v>
      </c>
      <c r="S1786" t="b">
        <v>0</v>
      </c>
      <c r="T1786" t="s">
        <v>88</v>
      </c>
      <c r="U1786" t="b">
        <v>1</v>
      </c>
      <c r="V1786" t="s">
        <v>89</v>
      </c>
      <c r="W1786" s="1">
        <v>44517.451828703706</v>
      </c>
      <c r="X1786">
        <v>3357</v>
      </c>
      <c r="Y1786">
        <v>455</v>
      </c>
      <c r="Z1786">
        <v>0</v>
      </c>
      <c r="AA1786">
        <v>455</v>
      </c>
      <c r="AB1786">
        <v>21</v>
      </c>
      <c r="AC1786">
        <v>201</v>
      </c>
      <c r="AD1786">
        <v>127</v>
      </c>
      <c r="AE1786">
        <v>0</v>
      </c>
      <c r="AF1786">
        <v>0</v>
      </c>
      <c r="AG1786">
        <v>0</v>
      </c>
      <c r="AH1786" t="s">
        <v>106</v>
      </c>
      <c r="AI1786" s="1">
        <v>44517.512939814813</v>
      </c>
      <c r="AJ1786">
        <v>5075</v>
      </c>
      <c r="AK1786">
        <v>6</v>
      </c>
      <c r="AL1786">
        <v>0</v>
      </c>
      <c r="AM1786">
        <v>6</v>
      </c>
      <c r="AN1786">
        <v>21</v>
      </c>
      <c r="AO1786">
        <v>6</v>
      </c>
      <c r="AP1786">
        <v>121</v>
      </c>
      <c r="AQ1786">
        <v>0</v>
      </c>
      <c r="AR1786">
        <v>0</v>
      </c>
      <c r="AS1786">
        <v>0</v>
      </c>
      <c r="AT1786" t="s">
        <v>88</v>
      </c>
      <c r="AU1786" t="s">
        <v>88</v>
      </c>
      <c r="AV1786" t="s">
        <v>88</v>
      </c>
      <c r="AW1786" t="s">
        <v>88</v>
      </c>
      <c r="AX1786" t="s">
        <v>88</v>
      </c>
      <c r="AY1786" t="s">
        <v>88</v>
      </c>
      <c r="AZ1786" t="s">
        <v>88</v>
      </c>
      <c r="BA1786" t="s">
        <v>88</v>
      </c>
      <c r="BB1786" t="s">
        <v>88</v>
      </c>
      <c r="BC1786" t="s">
        <v>88</v>
      </c>
      <c r="BD1786" t="s">
        <v>88</v>
      </c>
      <c r="BE1786" t="s">
        <v>88</v>
      </c>
    </row>
    <row r="1787" spans="1:57">
      <c r="A1787" t="s">
        <v>3742</v>
      </c>
      <c r="B1787" t="s">
        <v>80</v>
      </c>
      <c r="C1787" t="s">
        <v>1387</v>
      </c>
      <c r="D1787" t="s">
        <v>82</v>
      </c>
      <c r="E1787" s="2" t="str">
        <f>HYPERLINK("capsilon://?command=openfolder&amp;siteaddress=FAM.docvelocity-na8.net&amp;folderid=FXF9890A87-0D3B-3D86-F80D-926ADE34CCFA","FX21112775")</f>
        <v>FX21112775</v>
      </c>
      <c r="F1787" t="s">
        <v>19</v>
      </c>
      <c r="G1787" t="s">
        <v>19</v>
      </c>
      <c r="H1787" t="s">
        <v>83</v>
      </c>
      <c r="I1787" t="s">
        <v>3743</v>
      </c>
      <c r="J1787">
        <v>30</v>
      </c>
      <c r="K1787" t="s">
        <v>85</v>
      </c>
      <c r="L1787" t="s">
        <v>86</v>
      </c>
      <c r="M1787" t="s">
        <v>87</v>
      </c>
      <c r="N1787">
        <v>2</v>
      </c>
      <c r="O1787" s="1">
        <v>44517.424409722225</v>
      </c>
      <c r="P1787" s="1">
        <v>44517.508969907409</v>
      </c>
      <c r="Q1787">
        <v>7170</v>
      </c>
      <c r="R1787">
        <v>136</v>
      </c>
      <c r="S1787" t="b">
        <v>0</v>
      </c>
      <c r="T1787" t="s">
        <v>88</v>
      </c>
      <c r="U1787" t="b">
        <v>0</v>
      </c>
      <c r="V1787" t="s">
        <v>117</v>
      </c>
      <c r="W1787" s="1">
        <v>44517.432696759257</v>
      </c>
      <c r="X1787">
        <v>48</v>
      </c>
      <c r="Y1787">
        <v>9</v>
      </c>
      <c r="Z1787">
        <v>0</v>
      </c>
      <c r="AA1787">
        <v>9</v>
      </c>
      <c r="AB1787">
        <v>0</v>
      </c>
      <c r="AC1787">
        <v>2</v>
      </c>
      <c r="AD1787">
        <v>21</v>
      </c>
      <c r="AE1787">
        <v>0</v>
      </c>
      <c r="AF1787">
        <v>0</v>
      </c>
      <c r="AG1787">
        <v>0</v>
      </c>
      <c r="AH1787" t="s">
        <v>1043</v>
      </c>
      <c r="AI1787" s="1">
        <v>44517.508969907409</v>
      </c>
      <c r="AJ1787">
        <v>88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21</v>
      </c>
      <c r="AQ1787">
        <v>0</v>
      </c>
      <c r="AR1787">
        <v>0</v>
      </c>
      <c r="AS1787">
        <v>0</v>
      </c>
      <c r="AT1787" t="s">
        <v>88</v>
      </c>
      <c r="AU1787" t="s">
        <v>88</v>
      </c>
      <c r="AV1787" t="s">
        <v>88</v>
      </c>
      <c r="AW1787" t="s">
        <v>88</v>
      </c>
      <c r="AX1787" t="s">
        <v>88</v>
      </c>
      <c r="AY1787" t="s">
        <v>88</v>
      </c>
      <c r="AZ1787" t="s">
        <v>88</v>
      </c>
      <c r="BA1787" t="s">
        <v>88</v>
      </c>
      <c r="BB1787" t="s">
        <v>88</v>
      </c>
      <c r="BC1787" t="s">
        <v>88</v>
      </c>
      <c r="BD1787" t="s">
        <v>88</v>
      </c>
      <c r="BE1787" t="s">
        <v>88</v>
      </c>
    </row>
    <row r="1788" spans="1:57">
      <c r="A1788" t="s">
        <v>3744</v>
      </c>
      <c r="B1788" t="s">
        <v>80</v>
      </c>
      <c r="C1788" t="s">
        <v>3745</v>
      </c>
      <c r="D1788" t="s">
        <v>82</v>
      </c>
      <c r="E1788" s="2" t="str">
        <f>HYPERLINK("capsilon://?command=openfolder&amp;siteaddress=FAM.docvelocity-na8.net&amp;folderid=FX103CF04E-159A-8234-13B6-2E72B23714A7","FX21117936")</f>
        <v>FX21117936</v>
      </c>
      <c r="F1788" t="s">
        <v>19</v>
      </c>
      <c r="G1788" t="s">
        <v>19</v>
      </c>
      <c r="H1788" t="s">
        <v>83</v>
      </c>
      <c r="I1788" t="s">
        <v>3746</v>
      </c>
      <c r="J1788">
        <v>399</v>
      </c>
      <c r="K1788" t="s">
        <v>85</v>
      </c>
      <c r="L1788" t="s">
        <v>86</v>
      </c>
      <c r="M1788" t="s">
        <v>87</v>
      </c>
      <c r="N1788">
        <v>1</v>
      </c>
      <c r="O1788" s="1">
        <v>44517.44976851852</v>
      </c>
      <c r="P1788" s="1">
        <v>44517.516840277778</v>
      </c>
      <c r="Q1788">
        <v>5307</v>
      </c>
      <c r="R1788">
        <v>488</v>
      </c>
      <c r="S1788" t="b">
        <v>0</v>
      </c>
      <c r="T1788" t="s">
        <v>88</v>
      </c>
      <c r="U1788" t="b">
        <v>0</v>
      </c>
      <c r="V1788" t="s">
        <v>190</v>
      </c>
      <c r="W1788" s="1">
        <v>44517.516840277778</v>
      </c>
      <c r="X1788">
        <v>237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399</v>
      </c>
      <c r="AE1788">
        <v>386</v>
      </c>
      <c r="AF1788">
        <v>0</v>
      </c>
      <c r="AG1788">
        <v>7</v>
      </c>
      <c r="AH1788" t="s">
        <v>88</v>
      </c>
      <c r="AI1788" t="s">
        <v>88</v>
      </c>
      <c r="AJ1788" t="s">
        <v>88</v>
      </c>
      <c r="AK1788" t="s">
        <v>88</v>
      </c>
      <c r="AL1788" t="s">
        <v>88</v>
      </c>
      <c r="AM1788" t="s">
        <v>88</v>
      </c>
      <c r="AN1788" t="s">
        <v>88</v>
      </c>
      <c r="AO1788" t="s">
        <v>88</v>
      </c>
      <c r="AP1788" t="s">
        <v>88</v>
      </c>
      <c r="AQ1788" t="s">
        <v>88</v>
      </c>
      <c r="AR1788" t="s">
        <v>88</v>
      </c>
      <c r="AS1788" t="s">
        <v>88</v>
      </c>
      <c r="AT1788" t="s">
        <v>88</v>
      </c>
      <c r="AU1788" t="s">
        <v>88</v>
      </c>
      <c r="AV1788" t="s">
        <v>88</v>
      </c>
      <c r="AW1788" t="s">
        <v>88</v>
      </c>
      <c r="AX1788" t="s">
        <v>88</v>
      </c>
      <c r="AY1788" t="s">
        <v>88</v>
      </c>
      <c r="AZ1788" t="s">
        <v>88</v>
      </c>
      <c r="BA1788" t="s">
        <v>88</v>
      </c>
      <c r="BB1788" t="s">
        <v>88</v>
      </c>
      <c r="BC1788" t="s">
        <v>88</v>
      </c>
      <c r="BD1788" t="s">
        <v>88</v>
      </c>
      <c r="BE1788" t="s">
        <v>88</v>
      </c>
    </row>
    <row r="1789" spans="1:57">
      <c r="A1789" t="s">
        <v>3747</v>
      </c>
      <c r="B1789" t="s">
        <v>80</v>
      </c>
      <c r="C1789" t="s">
        <v>3748</v>
      </c>
      <c r="D1789" t="s">
        <v>82</v>
      </c>
      <c r="E1789" s="2" t="str">
        <f>HYPERLINK("capsilon://?command=openfolder&amp;siteaddress=FAM.docvelocity-na8.net&amp;folderid=FX50A55B8E-4A38-0346-AAA3-B8AAA81DD8EE","FX21117103")</f>
        <v>FX21117103</v>
      </c>
      <c r="F1789" t="s">
        <v>19</v>
      </c>
      <c r="G1789" t="s">
        <v>19</v>
      </c>
      <c r="H1789" t="s">
        <v>83</v>
      </c>
      <c r="I1789" t="s">
        <v>3749</v>
      </c>
      <c r="J1789">
        <v>262</v>
      </c>
      <c r="K1789" t="s">
        <v>85</v>
      </c>
      <c r="L1789" t="s">
        <v>86</v>
      </c>
      <c r="M1789" t="s">
        <v>87</v>
      </c>
      <c r="N1789">
        <v>1</v>
      </c>
      <c r="O1789" s="1">
        <v>44517.459131944444</v>
      </c>
      <c r="P1789" s="1">
        <v>44517.563877314817</v>
      </c>
      <c r="Q1789">
        <v>7360</v>
      </c>
      <c r="R1789">
        <v>1690</v>
      </c>
      <c r="S1789" t="b">
        <v>0</v>
      </c>
      <c r="T1789" t="s">
        <v>88</v>
      </c>
      <c r="U1789" t="b">
        <v>0</v>
      </c>
      <c r="V1789" t="s">
        <v>94</v>
      </c>
      <c r="W1789" s="1">
        <v>44517.563877314817</v>
      </c>
      <c r="X1789">
        <v>1072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262</v>
      </c>
      <c r="AE1789">
        <v>257</v>
      </c>
      <c r="AF1789">
        <v>0</v>
      </c>
      <c r="AG1789">
        <v>9</v>
      </c>
      <c r="AH1789" t="s">
        <v>88</v>
      </c>
      <c r="AI1789" t="s">
        <v>88</v>
      </c>
      <c r="AJ1789" t="s">
        <v>88</v>
      </c>
      <c r="AK1789" t="s">
        <v>88</v>
      </c>
      <c r="AL1789" t="s">
        <v>88</v>
      </c>
      <c r="AM1789" t="s">
        <v>88</v>
      </c>
      <c r="AN1789" t="s">
        <v>88</v>
      </c>
      <c r="AO1789" t="s">
        <v>88</v>
      </c>
      <c r="AP1789" t="s">
        <v>88</v>
      </c>
      <c r="AQ1789" t="s">
        <v>88</v>
      </c>
      <c r="AR1789" t="s">
        <v>88</v>
      </c>
      <c r="AS1789" t="s">
        <v>88</v>
      </c>
      <c r="AT1789" t="s">
        <v>88</v>
      </c>
      <c r="AU1789" t="s">
        <v>88</v>
      </c>
      <c r="AV1789" t="s">
        <v>88</v>
      </c>
      <c r="AW1789" t="s">
        <v>88</v>
      </c>
      <c r="AX1789" t="s">
        <v>88</v>
      </c>
      <c r="AY1789" t="s">
        <v>88</v>
      </c>
      <c r="AZ1789" t="s">
        <v>88</v>
      </c>
      <c r="BA1789" t="s">
        <v>88</v>
      </c>
      <c r="BB1789" t="s">
        <v>88</v>
      </c>
      <c r="BC1789" t="s">
        <v>88</v>
      </c>
      <c r="BD1789" t="s">
        <v>88</v>
      </c>
      <c r="BE1789" t="s">
        <v>88</v>
      </c>
    </row>
    <row r="1790" spans="1:57">
      <c r="A1790" t="s">
        <v>3750</v>
      </c>
      <c r="B1790" t="s">
        <v>80</v>
      </c>
      <c r="C1790" t="s">
        <v>3600</v>
      </c>
      <c r="D1790" t="s">
        <v>82</v>
      </c>
      <c r="E1790" s="2" t="str">
        <f>HYPERLINK("capsilon://?command=openfolder&amp;siteaddress=FAM.docvelocity-na8.net&amp;folderid=FXB7821250-526F-229E-10F9-D6FB04521E69","FX21116552")</f>
        <v>FX21116552</v>
      </c>
      <c r="F1790" t="s">
        <v>19</v>
      </c>
      <c r="G1790" t="s">
        <v>19</v>
      </c>
      <c r="H1790" t="s">
        <v>83</v>
      </c>
      <c r="I1790" t="s">
        <v>3751</v>
      </c>
      <c r="J1790">
        <v>65</v>
      </c>
      <c r="K1790" t="s">
        <v>85</v>
      </c>
      <c r="L1790" t="s">
        <v>86</v>
      </c>
      <c r="M1790" t="s">
        <v>87</v>
      </c>
      <c r="N1790">
        <v>1</v>
      </c>
      <c r="O1790" s="1">
        <v>44517.461342592593</v>
      </c>
      <c r="P1790" s="1">
        <v>44517.566550925927</v>
      </c>
      <c r="Q1790">
        <v>8303</v>
      </c>
      <c r="R1790">
        <v>787</v>
      </c>
      <c r="S1790" t="b">
        <v>0</v>
      </c>
      <c r="T1790" t="s">
        <v>88</v>
      </c>
      <c r="U1790" t="b">
        <v>0</v>
      </c>
      <c r="V1790" t="s">
        <v>94</v>
      </c>
      <c r="W1790" s="1">
        <v>44517.566550925927</v>
      </c>
      <c r="X1790">
        <v>230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65</v>
      </c>
      <c r="AE1790">
        <v>60</v>
      </c>
      <c r="AF1790">
        <v>0</v>
      </c>
      <c r="AG1790">
        <v>2</v>
      </c>
      <c r="AH1790" t="s">
        <v>88</v>
      </c>
      <c r="AI1790" t="s">
        <v>88</v>
      </c>
      <c r="AJ1790" t="s">
        <v>88</v>
      </c>
      <c r="AK1790" t="s">
        <v>88</v>
      </c>
      <c r="AL1790" t="s">
        <v>88</v>
      </c>
      <c r="AM1790" t="s">
        <v>88</v>
      </c>
      <c r="AN1790" t="s">
        <v>88</v>
      </c>
      <c r="AO1790" t="s">
        <v>88</v>
      </c>
      <c r="AP1790" t="s">
        <v>88</v>
      </c>
      <c r="AQ1790" t="s">
        <v>88</v>
      </c>
      <c r="AR1790" t="s">
        <v>88</v>
      </c>
      <c r="AS1790" t="s">
        <v>88</v>
      </c>
      <c r="AT1790" t="s">
        <v>88</v>
      </c>
      <c r="AU1790" t="s">
        <v>88</v>
      </c>
      <c r="AV1790" t="s">
        <v>88</v>
      </c>
      <c r="AW1790" t="s">
        <v>88</v>
      </c>
      <c r="AX1790" t="s">
        <v>88</v>
      </c>
      <c r="AY1790" t="s">
        <v>88</v>
      </c>
      <c r="AZ1790" t="s">
        <v>88</v>
      </c>
      <c r="BA1790" t="s">
        <v>88</v>
      </c>
      <c r="BB1790" t="s">
        <v>88</v>
      </c>
      <c r="BC1790" t="s">
        <v>88</v>
      </c>
      <c r="BD1790" t="s">
        <v>88</v>
      </c>
      <c r="BE1790" t="s">
        <v>88</v>
      </c>
    </row>
    <row r="1791" spans="1:57">
      <c r="A1791" t="s">
        <v>3752</v>
      </c>
      <c r="B1791" t="s">
        <v>80</v>
      </c>
      <c r="C1791" t="s">
        <v>3753</v>
      </c>
      <c r="D1791" t="s">
        <v>82</v>
      </c>
      <c r="E1791" s="2" t="str">
        <f>HYPERLINK("capsilon://?command=openfolder&amp;siteaddress=FAM.docvelocity-na8.net&amp;folderid=FX4D287042-44DB-5AD2-64E5-AC3C2669E2F3","FX21117839")</f>
        <v>FX21117839</v>
      </c>
      <c r="F1791" t="s">
        <v>19</v>
      </c>
      <c r="G1791" t="s">
        <v>19</v>
      </c>
      <c r="H1791" t="s">
        <v>83</v>
      </c>
      <c r="I1791" t="s">
        <v>3754</v>
      </c>
      <c r="J1791">
        <v>698</v>
      </c>
      <c r="K1791" t="s">
        <v>85</v>
      </c>
      <c r="L1791" t="s">
        <v>86</v>
      </c>
      <c r="M1791" t="s">
        <v>87</v>
      </c>
      <c r="N1791">
        <v>2</v>
      </c>
      <c r="O1791" s="1">
        <v>44517.46675925926</v>
      </c>
      <c r="P1791" s="1">
        <v>44517.528113425928</v>
      </c>
      <c r="Q1791">
        <v>591</v>
      </c>
      <c r="R1791">
        <v>4710</v>
      </c>
      <c r="S1791" t="b">
        <v>0</v>
      </c>
      <c r="T1791" t="s">
        <v>88</v>
      </c>
      <c r="U1791" t="b">
        <v>0</v>
      </c>
      <c r="V1791" t="s">
        <v>186</v>
      </c>
      <c r="W1791" s="1">
        <v>44517.502928240741</v>
      </c>
      <c r="X1791">
        <v>3108</v>
      </c>
      <c r="Y1791">
        <v>423</v>
      </c>
      <c r="Z1791">
        <v>0</v>
      </c>
      <c r="AA1791">
        <v>423</v>
      </c>
      <c r="AB1791">
        <v>167</v>
      </c>
      <c r="AC1791">
        <v>66</v>
      </c>
      <c r="AD1791">
        <v>275</v>
      </c>
      <c r="AE1791">
        <v>0</v>
      </c>
      <c r="AF1791">
        <v>0</v>
      </c>
      <c r="AG1791">
        <v>0</v>
      </c>
      <c r="AH1791" t="s">
        <v>118</v>
      </c>
      <c r="AI1791" s="1">
        <v>44517.528113425928</v>
      </c>
      <c r="AJ1791">
        <v>449</v>
      </c>
      <c r="AK1791">
        <v>0</v>
      </c>
      <c r="AL1791">
        <v>0</v>
      </c>
      <c r="AM1791">
        <v>0</v>
      </c>
      <c r="AN1791">
        <v>208</v>
      </c>
      <c r="AO1791">
        <v>0</v>
      </c>
      <c r="AP1791">
        <v>275</v>
      </c>
      <c r="AQ1791">
        <v>0</v>
      </c>
      <c r="AR1791">
        <v>0</v>
      </c>
      <c r="AS1791">
        <v>0</v>
      </c>
      <c r="AT1791" t="s">
        <v>88</v>
      </c>
      <c r="AU1791" t="s">
        <v>88</v>
      </c>
      <c r="AV1791" t="s">
        <v>88</v>
      </c>
      <c r="AW1791" t="s">
        <v>88</v>
      </c>
      <c r="AX1791" t="s">
        <v>88</v>
      </c>
      <c r="AY1791" t="s">
        <v>88</v>
      </c>
      <c r="AZ1791" t="s">
        <v>88</v>
      </c>
      <c r="BA1791" t="s">
        <v>88</v>
      </c>
      <c r="BB1791" t="s">
        <v>88</v>
      </c>
      <c r="BC1791" t="s">
        <v>88</v>
      </c>
      <c r="BD1791" t="s">
        <v>88</v>
      </c>
      <c r="BE1791" t="s">
        <v>88</v>
      </c>
    </row>
    <row r="1792" spans="1:57">
      <c r="A1792" t="s">
        <v>3755</v>
      </c>
      <c r="B1792" t="s">
        <v>80</v>
      </c>
      <c r="C1792" t="s">
        <v>3756</v>
      </c>
      <c r="D1792" t="s">
        <v>82</v>
      </c>
      <c r="E1792" s="2" t="str">
        <f>HYPERLINK("capsilon://?command=openfolder&amp;siteaddress=FAM.docvelocity-na8.net&amp;folderid=FX8F74841B-CE35-2173-AD5F-909F8D8FCE73","FX21114718")</f>
        <v>FX21114718</v>
      </c>
      <c r="F1792" t="s">
        <v>19</v>
      </c>
      <c r="G1792" t="s">
        <v>19</v>
      </c>
      <c r="H1792" t="s">
        <v>83</v>
      </c>
      <c r="I1792" t="s">
        <v>3757</v>
      </c>
      <c r="J1792">
        <v>28</v>
      </c>
      <c r="K1792" t="s">
        <v>85</v>
      </c>
      <c r="L1792" t="s">
        <v>86</v>
      </c>
      <c r="M1792" t="s">
        <v>87</v>
      </c>
      <c r="N1792">
        <v>2</v>
      </c>
      <c r="O1792" s="1">
        <v>44517.475659722222</v>
      </c>
      <c r="P1792" s="1">
        <v>44517.513437499998</v>
      </c>
      <c r="Q1792">
        <v>2933</v>
      </c>
      <c r="R1792">
        <v>331</v>
      </c>
      <c r="S1792" t="b">
        <v>0</v>
      </c>
      <c r="T1792" t="s">
        <v>88</v>
      </c>
      <c r="U1792" t="b">
        <v>0</v>
      </c>
      <c r="V1792" t="s">
        <v>117</v>
      </c>
      <c r="W1792" s="1">
        <v>44517.477060185185</v>
      </c>
      <c r="X1792">
        <v>119</v>
      </c>
      <c r="Y1792">
        <v>21</v>
      </c>
      <c r="Z1792">
        <v>0</v>
      </c>
      <c r="AA1792">
        <v>21</v>
      </c>
      <c r="AB1792">
        <v>0</v>
      </c>
      <c r="AC1792">
        <v>1</v>
      </c>
      <c r="AD1792">
        <v>7</v>
      </c>
      <c r="AE1792">
        <v>0</v>
      </c>
      <c r="AF1792">
        <v>0</v>
      </c>
      <c r="AG1792">
        <v>0</v>
      </c>
      <c r="AH1792" t="s">
        <v>606</v>
      </c>
      <c r="AI1792" s="1">
        <v>44517.513437499998</v>
      </c>
      <c r="AJ1792">
        <v>199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7</v>
      </c>
      <c r="AQ1792">
        <v>0</v>
      </c>
      <c r="AR1792">
        <v>0</v>
      </c>
      <c r="AS1792">
        <v>0</v>
      </c>
      <c r="AT1792" t="s">
        <v>88</v>
      </c>
      <c r="AU1792" t="s">
        <v>88</v>
      </c>
      <c r="AV1792" t="s">
        <v>88</v>
      </c>
      <c r="AW1792" t="s">
        <v>88</v>
      </c>
      <c r="AX1792" t="s">
        <v>88</v>
      </c>
      <c r="AY1792" t="s">
        <v>88</v>
      </c>
      <c r="AZ1792" t="s">
        <v>88</v>
      </c>
      <c r="BA1792" t="s">
        <v>88</v>
      </c>
      <c r="BB1792" t="s">
        <v>88</v>
      </c>
      <c r="BC1792" t="s">
        <v>88</v>
      </c>
      <c r="BD1792" t="s">
        <v>88</v>
      </c>
      <c r="BE1792" t="s">
        <v>88</v>
      </c>
    </row>
    <row r="1793" spans="1:57">
      <c r="A1793" t="s">
        <v>3758</v>
      </c>
      <c r="B1793" t="s">
        <v>80</v>
      </c>
      <c r="C1793" t="s">
        <v>3756</v>
      </c>
      <c r="D1793" t="s">
        <v>82</v>
      </c>
      <c r="E1793" s="2" t="str">
        <f>HYPERLINK("capsilon://?command=openfolder&amp;siteaddress=FAM.docvelocity-na8.net&amp;folderid=FX8F74841B-CE35-2173-AD5F-909F8D8FCE73","FX21114718")</f>
        <v>FX21114718</v>
      </c>
      <c r="F1793" t="s">
        <v>19</v>
      </c>
      <c r="G1793" t="s">
        <v>19</v>
      </c>
      <c r="H1793" t="s">
        <v>83</v>
      </c>
      <c r="I1793" t="s">
        <v>3759</v>
      </c>
      <c r="J1793">
        <v>53</v>
      </c>
      <c r="K1793" t="s">
        <v>85</v>
      </c>
      <c r="L1793" t="s">
        <v>86</v>
      </c>
      <c r="M1793" t="s">
        <v>87</v>
      </c>
      <c r="N1793">
        <v>2</v>
      </c>
      <c r="O1793" s="1">
        <v>44517.475694444445</v>
      </c>
      <c r="P1793" s="1">
        <v>44517.528425925928</v>
      </c>
      <c r="Q1793">
        <v>2948</v>
      </c>
      <c r="R1793">
        <v>1608</v>
      </c>
      <c r="S1793" t="b">
        <v>0</v>
      </c>
      <c r="T1793" t="s">
        <v>88</v>
      </c>
      <c r="U1793" t="b">
        <v>0</v>
      </c>
      <c r="V1793" t="s">
        <v>89</v>
      </c>
      <c r="W1793" s="1">
        <v>44517.479108796295</v>
      </c>
      <c r="X1793">
        <v>289</v>
      </c>
      <c r="Y1793">
        <v>48</v>
      </c>
      <c r="Z1793">
        <v>0</v>
      </c>
      <c r="AA1793">
        <v>48</v>
      </c>
      <c r="AB1793">
        <v>0</v>
      </c>
      <c r="AC1793">
        <v>8</v>
      </c>
      <c r="AD1793">
        <v>5</v>
      </c>
      <c r="AE1793">
        <v>0</v>
      </c>
      <c r="AF1793">
        <v>0</v>
      </c>
      <c r="AG1793">
        <v>0</v>
      </c>
      <c r="AH1793" t="s">
        <v>606</v>
      </c>
      <c r="AI1793" s="1">
        <v>44517.528425925928</v>
      </c>
      <c r="AJ1793">
        <v>1294</v>
      </c>
      <c r="AK1793">
        <v>12</v>
      </c>
      <c r="AL1793">
        <v>0</v>
      </c>
      <c r="AM1793">
        <v>12</v>
      </c>
      <c r="AN1793">
        <v>0</v>
      </c>
      <c r="AO1793">
        <v>11</v>
      </c>
      <c r="AP1793">
        <v>-7</v>
      </c>
      <c r="AQ1793">
        <v>0</v>
      </c>
      <c r="AR1793">
        <v>0</v>
      </c>
      <c r="AS1793">
        <v>0</v>
      </c>
      <c r="AT1793" t="s">
        <v>88</v>
      </c>
      <c r="AU1793" t="s">
        <v>88</v>
      </c>
      <c r="AV1793" t="s">
        <v>88</v>
      </c>
      <c r="AW1793" t="s">
        <v>88</v>
      </c>
      <c r="AX1793" t="s">
        <v>88</v>
      </c>
      <c r="AY1793" t="s">
        <v>88</v>
      </c>
      <c r="AZ1793" t="s">
        <v>88</v>
      </c>
      <c r="BA1793" t="s">
        <v>88</v>
      </c>
      <c r="BB1793" t="s">
        <v>88</v>
      </c>
      <c r="BC1793" t="s">
        <v>88</v>
      </c>
      <c r="BD1793" t="s">
        <v>88</v>
      </c>
      <c r="BE1793" t="s">
        <v>88</v>
      </c>
    </row>
    <row r="1794" spans="1:57">
      <c r="A1794" t="s">
        <v>3760</v>
      </c>
      <c r="B1794" t="s">
        <v>80</v>
      </c>
      <c r="C1794" t="s">
        <v>3756</v>
      </c>
      <c r="D1794" t="s">
        <v>82</v>
      </c>
      <c r="E1794" s="2" t="str">
        <f>HYPERLINK("capsilon://?command=openfolder&amp;siteaddress=FAM.docvelocity-na8.net&amp;folderid=FX8F74841B-CE35-2173-AD5F-909F8D8FCE73","FX21114718")</f>
        <v>FX21114718</v>
      </c>
      <c r="F1794" t="s">
        <v>19</v>
      </c>
      <c r="G1794" t="s">
        <v>19</v>
      </c>
      <c r="H1794" t="s">
        <v>83</v>
      </c>
      <c r="I1794" t="s">
        <v>3761</v>
      </c>
      <c r="J1794">
        <v>229</v>
      </c>
      <c r="K1794" t="s">
        <v>85</v>
      </c>
      <c r="L1794" t="s">
        <v>86</v>
      </c>
      <c r="M1794" t="s">
        <v>87</v>
      </c>
      <c r="N1794">
        <v>1</v>
      </c>
      <c r="O1794" s="1">
        <v>44517.476145833331</v>
      </c>
      <c r="P1794" s="1">
        <v>44517.570254629631</v>
      </c>
      <c r="Q1794">
        <v>7680</v>
      </c>
      <c r="R1794">
        <v>451</v>
      </c>
      <c r="S1794" t="b">
        <v>0</v>
      </c>
      <c r="T1794" t="s">
        <v>88</v>
      </c>
      <c r="U1794" t="b">
        <v>0</v>
      </c>
      <c r="V1794" t="s">
        <v>94</v>
      </c>
      <c r="W1794" s="1">
        <v>44517.570254629631</v>
      </c>
      <c r="X1794">
        <v>272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229</v>
      </c>
      <c r="AE1794">
        <v>224</v>
      </c>
      <c r="AF1794">
        <v>0</v>
      </c>
      <c r="AG1794">
        <v>4</v>
      </c>
      <c r="AH1794" t="s">
        <v>88</v>
      </c>
      <c r="AI1794" t="s">
        <v>88</v>
      </c>
      <c r="AJ1794" t="s">
        <v>88</v>
      </c>
      <c r="AK1794" t="s">
        <v>88</v>
      </c>
      <c r="AL1794" t="s">
        <v>88</v>
      </c>
      <c r="AM1794" t="s">
        <v>88</v>
      </c>
      <c r="AN1794" t="s">
        <v>88</v>
      </c>
      <c r="AO1794" t="s">
        <v>88</v>
      </c>
      <c r="AP1794" t="s">
        <v>88</v>
      </c>
      <c r="AQ1794" t="s">
        <v>88</v>
      </c>
      <c r="AR1794" t="s">
        <v>88</v>
      </c>
      <c r="AS1794" t="s">
        <v>88</v>
      </c>
      <c r="AT1794" t="s">
        <v>88</v>
      </c>
      <c r="AU1794" t="s">
        <v>88</v>
      </c>
      <c r="AV1794" t="s">
        <v>88</v>
      </c>
      <c r="AW1794" t="s">
        <v>88</v>
      </c>
      <c r="AX1794" t="s">
        <v>88</v>
      </c>
      <c r="AY1794" t="s">
        <v>88</v>
      </c>
      <c r="AZ1794" t="s">
        <v>88</v>
      </c>
      <c r="BA1794" t="s">
        <v>88</v>
      </c>
      <c r="BB1794" t="s">
        <v>88</v>
      </c>
      <c r="BC1794" t="s">
        <v>88</v>
      </c>
      <c r="BD1794" t="s">
        <v>88</v>
      </c>
      <c r="BE1794" t="s">
        <v>88</v>
      </c>
    </row>
    <row r="1795" spans="1:57">
      <c r="A1795" t="s">
        <v>3762</v>
      </c>
      <c r="B1795" t="s">
        <v>80</v>
      </c>
      <c r="C1795" t="s">
        <v>3756</v>
      </c>
      <c r="D1795" t="s">
        <v>82</v>
      </c>
      <c r="E1795" s="2" t="str">
        <f>HYPERLINK("capsilon://?command=openfolder&amp;siteaddress=FAM.docvelocity-na8.net&amp;folderid=FX8F74841B-CE35-2173-AD5F-909F8D8FCE73","FX21114718")</f>
        <v>FX21114718</v>
      </c>
      <c r="F1795" t="s">
        <v>19</v>
      </c>
      <c r="G1795" t="s">
        <v>19</v>
      </c>
      <c r="H1795" t="s">
        <v>83</v>
      </c>
      <c r="I1795" t="s">
        <v>3763</v>
      </c>
      <c r="J1795">
        <v>95</v>
      </c>
      <c r="K1795" t="s">
        <v>85</v>
      </c>
      <c r="L1795" t="s">
        <v>86</v>
      </c>
      <c r="M1795" t="s">
        <v>87</v>
      </c>
      <c r="N1795">
        <v>1</v>
      </c>
      <c r="O1795" s="1">
        <v>44517.476435185185</v>
      </c>
      <c r="P1795" s="1">
        <v>44517.574571759258</v>
      </c>
      <c r="Q1795">
        <v>7796</v>
      </c>
      <c r="R1795">
        <v>683</v>
      </c>
      <c r="S1795" t="b">
        <v>0</v>
      </c>
      <c r="T1795" t="s">
        <v>88</v>
      </c>
      <c r="U1795" t="b">
        <v>0</v>
      </c>
      <c r="V1795" t="s">
        <v>94</v>
      </c>
      <c r="W1795" s="1">
        <v>44517.574571759258</v>
      </c>
      <c r="X1795">
        <v>186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95</v>
      </c>
      <c r="AE1795">
        <v>90</v>
      </c>
      <c r="AF1795">
        <v>0</v>
      </c>
      <c r="AG1795">
        <v>3</v>
      </c>
      <c r="AH1795" t="s">
        <v>88</v>
      </c>
      <c r="AI1795" t="s">
        <v>88</v>
      </c>
      <c r="AJ1795" t="s">
        <v>88</v>
      </c>
      <c r="AK1795" t="s">
        <v>88</v>
      </c>
      <c r="AL1795" t="s">
        <v>88</v>
      </c>
      <c r="AM1795" t="s">
        <v>88</v>
      </c>
      <c r="AN1795" t="s">
        <v>88</v>
      </c>
      <c r="AO1795" t="s">
        <v>88</v>
      </c>
      <c r="AP1795" t="s">
        <v>88</v>
      </c>
      <c r="AQ1795" t="s">
        <v>88</v>
      </c>
      <c r="AR1795" t="s">
        <v>88</v>
      </c>
      <c r="AS1795" t="s">
        <v>88</v>
      </c>
      <c r="AT1795" t="s">
        <v>88</v>
      </c>
      <c r="AU1795" t="s">
        <v>88</v>
      </c>
      <c r="AV1795" t="s">
        <v>88</v>
      </c>
      <c r="AW1795" t="s">
        <v>88</v>
      </c>
      <c r="AX1795" t="s">
        <v>88</v>
      </c>
      <c r="AY1795" t="s">
        <v>88</v>
      </c>
      <c r="AZ1795" t="s">
        <v>88</v>
      </c>
      <c r="BA1795" t="s">
        <v>88</v>
      </c>
      <c r="BB1795" t="s">
        <v>88</v>
      </c>
      <c r="BC1795" t="s">
        <v>88</v>
      </c>
      <c r="BD1795" t="s">
        <v>88</v>
      </c>
      <c r="BE1795" t="s">
        <v>88</v>
      </c>
    </row>
    <row r="1796" spans="1:57">
      <c r="A1796" t="s">
        <v>3764</v>
      </c>
      <c r="B1796" t="s">
        <v>80</v>
      </c>
      <c r="C1796" t="s">
        <v>3756</v>
      </c>
      <c r="D1796" t="s">
        <v>82</v>
      </c>
      <c r="E1796" s="2" t="str">
        <f>HYPERLINK("capsilon://?command=openfolder&amp;siteaddress=FAM.docvelocity-na8.net&amp;folderid=FX8F74841B-CE35-2173-AD5F-909F8D8FCE73","FX21114718")</f>
        <v>FX21114718</v>
      </c>
      <c r="F1796" t="s">
        <v>19</v>
      </c>
      <c r="G1796" t="s">
        <v>19</v>
      </c>
      <c r="H1796" t="s">
        <v>83</v>
      </c>
      <c r="I1796" t="s">
        <v>3765</v>
      </c>
      <c r="J1796">
        <v>28</v>
      </c>
      <c r="K1796" t="s">
        <v>85</v>
      </c>
      <c r="L1796" t="s">
        <v>86</v>
      </c>
      <c r="M1796" t="s">
        <v>87</v>
      </c>
      <c r="N1796">
        <v>2</v>
      </c>
      <c r="O1796" s="1">
        <v>44517.4765625</v>
      </c>
      <c r="P1796" s="1">
        <v>44517.527812499997</v>
      </c>
      <c r="Q1796">
        <v>3477</v>
      </c>
      <c r="R1796">
        <v>951</v>
      </c>
      <c r="S1796" t="b">
        <v>0</v>
      </c>
      <c r="T1796" t="s">
        <v>88</v>
      </c>
      <c r="U1796" t="b">
        <v>0</v>
      </c>
      <c r="V1796" t="s">
        <v>388</v>
      </c>
      <c r="W1796" s="1">
        <v>44517.479502314818</v>
      </c>
      <c r="X1796">
        <v>215</v>
      </c>
      <c r="Y1796">
        <v>21</v>
      </c>
      <c r="Z1796">
        <v>0</v>
      </c>
      <c r="AA1796">
        <v>21</v>
      </c>
      <c r="AB1796">
        <v>0</v>
      </c>
      <c r="AC1796">
        <v>8</v>
      </c>
      <c r="AD1796">
        <v>7</v>
      </c>
      <c r="AE1796">
        <v>0</v>
      </c>
      <c r="AF1796">
        <v>0</v>
      </c>
      <c r="AG1796">
        <v>0</v>
      </c>
      <c r="AH1796" t="s">
        <v>90</v>
      </c>
      <c r="AI1796" s="1">
        <v>44517.527812499997</v>
      </c>
      <c r="AJ1796">
        <v>714</v>
      </c>
      <c r="AK1796">
        <v>1</v>
      </c>
      <c r="AL1796">
        <v>0</v>
      </c>
      <c r="AM1796">
        <v>1</v>
      </c>
      <c r="AN1796">
        <v>0</v>
      </c>
      <c r="AO1796">
        <v>1</v>
      </c>
      <c r="AP1796">
        <v>6</v>
      </c>
      <c r="AQ1796">
        <v>0</v>
      </c>
      <c r="AR1796">
        <v>0</v>
      </c>
      <c r="AS1796">
        <v>0</v>
      </c>
      <c r="AT1796" t="s">
        <v>88</v>
      </c>
      <c r="AU1796" t="s">
        <v>88</v>
      </c>
      <c r="AV1796" t="s">
        <v>88</v>
      </c>
      <c r="AW1796" t="s">
        <v>88</v>
      </c>
      <c r="AX1796" t="s">
        <v>88</v>
      </c>
      <c r="AY1796" t="s">
        <v>88</v>
      </c>
      <c r="AZ1796" t="s">
        <v>88</v>
      </c>
      <c r="BA1796" t="s">
        <v>88</v>
      </c>
      <c r="BB1796" t="s">
        <v>88</v>
      </c>
      <c r="BC1796" t="s">
        <v>88</v>
      </c>
      <c r="BD1796" t="s">
        <v>88</v>
      </c>
      <c r="BE1796" t="s">
        <v>88</v>
      </c>
    </row>
    <row r="1797" spans="1:57">
      <c r="A1797" t="s">
        <v>3766</v>
      </c>
      <c r="B1797" t="s">
        <v>80</v>
      </c>
      <c r="C1797" t="s">
        <v>3194</v>
      </c>
      <c r="D1797" t="s">
        <v>82</v>
      </c>
      <c r="E1797" s="2" t="str">
        <f>HYPERLINK("capsilon://?command=openfolder&amp;siteaddress=FAM.docvelocity-na8.net&amp;folderid=FX114F6438-02D9-B19C-CB3E-66416D42D84D","FX21114318")</f>
        <v>FX21114318</v>
      </c>
      <c r="F1797" t="s">
        <v>19</v>
      </c>
      <c r="G1797" t="s">
        <v>19</v>
      </c>
      <c r="H1797" t="s">
        <v>83</v>
      </c>
      <c r="I1797" t="s">
        <v>3767</v>
      </c>
      <c r="J1797">
        <v>121</v>
      </c>
      <c r="K1797" t="s">
        <v>85</v>
      </c>
      <c r="L1797" t="s">
        <v>86</v>
      </c>
      <c r="M1797" t="s">
        <v>87</v>
      </c>
      <c r="N1797">
        <v>1</v>
      </c>
      <c r="O1797" s="1">
        <v>44517.490312499998</v>
      </c>
      <c r="P1797" s="1">
        <v>44517.575706018521</v>
      </c>
      <c r="Q1797">
        <v>6941</v>
      </c>
      <c r="R1797">
        <v>437</v>
      </c>
      <c r="S1797" t="b">
        <v>0</v>
      </c>
      <c r="T1797" t="s">
        <v>88</v>
      </c>
      <c r="U1797" t="b">
        <v>0</v>
      </c>
      <c r="V1797" t="s">
        <v>94</v>
      </c>
      <c r="W1797" s="1">
        <v>44517.575706018521</v>
      </c>
      <c r="X1797">
        <v>97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121</v>
      </c>
      <c r="AE1797">
        <v>116</v>
      </c>
      <c r="AF1797">
        <v>0</v>
      </c>
      <c r="AG1797">
        <v>3</v>
      </c>
      <c r="AH1797" t="s">
        <v>88</v>
      </c>
      <c r="AI1797" t="s">
        <v>88</v>
      </c>
      <c r="AJ1797" t="s">
        <v>88</v>
      </c>
      <c r="AK1797" t="s">
        <v>88</v>
      </c>
      <c r="AL1797" t="s">
        <v>88</v>
      </c>
      <c r="AM1797" t="s">
        <v>88</v>
      </c>
      <c r="AN1797" t="s">
        <v>88</v>
      </c>
      <c r="AO1797" t="s">
        <v>88</v>
      </c>
      <c r="AP1797" t="s">
        <v>88</v>
      </c>
      <c r="AQ1797" t="s">
        <v>88</v>
      </c>
      <c r="AR1797" t="s">
        <v>88</v>
      </c>
      <c r="AS1797" t="s">
        <v>88</v>
      </c>
      <c r="AT1797" t="s">
        <v>88</v>
      </c>
      <c r="AU1797" t="s">
        <v>88</v>
      </c>
      <c r="AV1797" t="s">
        <v>88</v>
      </c>
      <c r="AW1797" t="s">
        <v>88</v>
      </c>
      <c r="AX1797" t="s">
        <v>88</v>
      </c>
      <c r="AY1797" t="s">
        <v>88</v>
      </c>
      <c r="AZ1797" t="s">
        <v>88</v>
      </c>
      <c r="BA1797" t="s">
        <v>88</v>
      </c>
      <c r="BB1797" t="s">
        <v>88</v>
      </c>
      <c r="BC1797" t="s">
        <v>88</v>
      </c>
      <c r="BD1797" t="s">
        <v>88</v>
      </c>
      <c r="BE1797" t="s">
        <v>88</v>
      </c>
    </row>
    <row r="1798" spans="1:57">
      <c r="A1798" t="s">
        <v>3768</v>
      </c>
      <c r="B1798" t="s">
        <v>80</v>
      </c>
      <c r="C1798" t="s">
        <v>3769</v>
      </c>
      <c r="D1798" t="s">
        <v>82</v>
      </c>
      <c r="E1798" s="2" t="str">
        <f>HYPERLINK("capsilon://?command=openfolder&amp;siteaddress=FAM.docvelocity-na8.net&amp;folderid=FXA7030222-3EF1-5B1A-347E-F2B5F0F79403","FX21115958")</f>
        <v>FX21115958</v>
      </c>
      <c r="F1798" t="s">
        <v>19</v>
      </c>
      <c r="G1798" t="s">
        <v>19</v>
      </c>
      <c r="H1798" t="s">
        <v>83</v>
      </c>
      <c r="I1798" t="s">
        <v>3770</v>
      </c>
      <c r="J1798">
        <v>174</v>
      </c>
      <c r="K1798" t="s">
        <v>85</v>
      </c>
      <c r="L1798" t="s">
        <v>86</v>
      </c>
      <c r="M1798" t="s">
        <v>87</v>
      </c>
      <c r="N1798">
        <v>1</v>
      </c>
      <c r="O1798" s="1">
        <v>44517.49355324074</v>
      </c>
      <c r="P1798" s="1">
        <v>44517.584456018521</v>
      </c>
      <c r="Q1798">
        <v>7338</v>
      </c>
      <c r="R1798">
        <v>516</v>
      </c>
      <c r="S1798" t="b">
        <v>0</v>
      </c>
      <c r="T1798" t="s">
        <v>88</v>
      </c>
      <c r="U1798" t="b">
        <v>0</v>
      </c>
      <c r="V1798" t="s">
        <v>94</v>
      </c>
      <c r="W1798" s="1">
        <v>44517.584456018521</v>
      </c>
      <c r="X1798">
        <v>216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174</v>
      </c>
      <c r="AE1798">
        <v>169</v>
      </c>
      <c r="AF1798">
        <v>0</v>
      </c>
      <c r="AG1798">
        <v>5</v>
      </c>
      <c r="AH1798" t="s">
        <v>88</v>
      </c>
      <c r="AI1798" t="s">
        <v>88</v>
      </c>
      <c r="AJ1798" t="s">
        <v>88</v>
      </c>
      <c r="AK1798" t="s">
        <v>88</v>
      </c>
      <c r="AL1798" t="s">
        <v>88</v>
      </c>
      <c r="AM1798" t="s">
        <v>88</v>
      </c>
      <c r="AN1798" t="s">
        <v>88</v>
      </c>
      <c r="AO1798" t="s">
        <v>88</v>
      </c>
      <c r="AP1798" t="s">
        <v>88</v>
      </c>
      <c r="AQ1798" t="s">
        <v>88</v>
      </c>
      <c r="AR1798" t="s">
        <v>88</v>
      </c>
      <c r="AS1798" t="s">
        <v>88</v>
      </c>
      <c r="AT1798" t="s">
        <v>88</v>
      </c>
      <c r="AU1798" t="s">
        <v>88</v>
      </c>
      <c r="AV1798" t="s">
        <v>88</v>
      </c>
      <c r="AW1798" t="s">
        <v>88</v>
      </c>
      <c r="AX1798" t="s">
        <v>88</v>
      </c>
      <c r="AY1798" t="s">
        <v>88</v>
      </c>
      <c r="AZ1798" t="s">
        <v>88</v>
      </c>
      <c r="BA1798" t="s">
        <v>88</v>
      </c>
      <c r="BB1798" t="s">
        <v>88</v>
      </c>
      <c r="BC1798" t="s">
        <v>88</v>
      </c>
      <c r="BD1798" t="s">
        <v>88</v>
      </c>
      <c r="BE1798" t="s">
        <v>88</v>
      </c>
    </row>
    <row r="1799" spans="1:57">
      <c r="A1799" t="s">
        <v>3771</v>
      </c>
      <c r="B1799" t="s">
        <v>80</v>
      </c>
      <c r="C1799" t="s">
        <v>3769</v>
      </c>
      <c r="D1799" t="s">
        <v>82</v>
      </c>
      <c r="E1799" s="2" t="str">
        <f>HYPERLINK("capsilon://?command=openfolder&amp;siteaddress=FAM.docvelocity-na8.net&amp;folderid=FXA7030222-3EF1-5B1A-347E-F2B5F0F79403","FX21115958")</f>
        <v>FX21115958</v>
      </c>
      <c r="F1799" t="s">
        <v>19</v>
      </c>
      <c r="G1799" t="s">
        <v>19</v>
      </c>
      <c r="H1799" t="s">
        <v>83</v>
      </c>
      <c r="I1799" t="s">
        <v>3772</v>
      </c>
      <c r="J1799">
        <v>28</v>
      </c>
      <c r="K1799" t="s">
        <v>85</v>
      </c>
      <c r="L1799" t="s">
        <v>86</v>
      </c>
      <c r="M1799" t="s">
        <v>87</v>
      </c>
      <c r="N1799">
        <v>2</v>
      </c>
      <c r="O1799" s="1">
        <v>44517.493796296294</v>
      </c>
      <c r="P1799" s="1">
        <v>44517.53328703704</v>
      </c>
      <c r="Q1799">
        <v>2852</v>
      </c>
      <c r="R1799">
        <v>560</v>
      </c>
      <c r="S1799" t="b">
        <v>0</v>
      </c>
      <c r="T1799" t="s">
        <v>88</v>
      </c>
      <c r="U1799" t="b">
        <v>0</v>
      </c>
      <c r="V1799" t="s">
        <v>89</v>
      </c>
      <c r="W1799" s="1">
        <v>44517.494953703703</v>
      </c>
      <c r="X1799">
        <v>88</v>
      </c>
      <c r="Y1799">
        <v>21</v>
      </c>
      <c r="Z1799">
        <v>0</v>
      </c>
      <c r="AA1799">
        <v>21</v>
      </c>
      <c r="AB1799">
        <v>0</v>
      </c>
      <c r="AC1799">
        <v>0</v>
      </c>
      <c r="AD1799">
        <v>7</v>
      </c>
      <c r="AE1799">
        <v>0</v>
      </c>
      <c r="AF1799">
        <v>0</v>
      </c>
      <c r="AG1799">
        <v>0</v>
      </c>
      <c r="AH1799" t="s">
        <v>90</v>
      </c>
      <c r="AI1799" s="1">
        <v>44517.53328703704</v>
      </c>
      <c r="AJ1799">
        <v>472</v>
      </c>
      <c r="AK1799">
        <v>1</v>
      </c>
      <c r="AL1799">
        <v>0</v>
      </c>
      <c r="AM1799">
        <v>1</v>
      </c>
      <c r="AN1799">
        <v>0</v>
      </c>
      <c r="AO1799">
        <v>1</v>
      </c>
      <c r="AP1799">
        <v>6</v>
      </c>
      <c r="AQ1799">
        <v>0</v>
      </c>
      <c r="AR1799">
        <v>0</v>
      </c>
      <c r="AS1799">
        <v>0</v>
      </c>
      <c r="AT1799" t="s">
        <v>88</v>
      </c>
      <c r="AU1799" t="s">
        <v>88</v>
      </c>
      <c r="AV1799" t="s">
        <v>88</v>
      </c>
      <c r="AW1799" t="s">
        <v>88</v>
      </c>
      <c r="AX1799" t="s">
        <v>88</v>
      </c>
      <c r="AY1799" t="s">
        <v>88</v>
      </c>
      <c r="AZ1799" t="s">
        <v>88</v>
      </c>
      <c r="BA1799" t="s">
        <v>88</v>
      </c>
      <c r="BB1799" t="s">
        <v>88</v>
      </c>
      <c r="BC1799" t="s">
        <v>88</v>
      </c>
      <c r="BD1799" t="s">
        <v>88</v>
      </c>
      <c r="BE1799" t="s">
        <v>88</v>
      </c>
    </row>
    <row r="1800" spans="1:57">
      <c r="A1800" t="s">
        <v>3773</v>
      </c>
      <c r="B1800" t="s">
        <v>80</v>
      </c>
      <c r="C1800" t="s">
        <v>3769</v>
      </c>
      <c r="D1800" t="s">
        <v>82</v>
      </c>
      <c r="E1800" s="2" t="str">
        <f>HYPERLINK("capsilon://?command=openfolder&amp;siteaddress=FAM.docvelocity-na8.net&amp;folderid=FXA7030222-3EF1-5B1A-347E-F2B5F0F79403","FX21115958")</f>
        <v>FX21115958</v>
      </c>
      <c r="F1800" t="s">
        <v>19</v>
      </c>
      <c r="G1800" t="s">
        <v>19</v>
      </c>
      <c r="H1800" t="s">
        <v>83</v>
      </c>
      <c r="I1800" t="s">
        <v>3774</v>
      </c>
      <c r="J1800">
        <v>52</v>
      </c>
      <c r="K1800" t="s">
        <v>85</v>
      </c>
      <c r="L1800" t="s">
        <v>86</v>
      </c>
      <c r="M1800" t="s">
        <v>87</v>
      </c>
      <c r="N1800">
        <v>1</v>
      </c>
      <c r="O1800" s="1">
        <v>44517.493958333333</v>
      </c>
      <c r="P1800" s="1">
        <v>44517.586921296293</v>
      </c>
      <c r="Q1800">
        <v>7458</v>
      </c>
      <c r="R1800">
        <v>574</v>
      </c>
      <c r="S1800" t="b">
        <v>0</v>
      </c>
      <c r="T1800" t="s">
        <v>88</v>
      </c>
      <c r="U1800" t="b">
        <v>0</v>
      </c>
      <c r="V1800" t="s">
        <v>94</v>
      </c>
      <c r="W1800" s="1">
        <v>44517.586921296293</v>
      </c>
      <c r="X1800">
        <v>212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52</v>
      </c>
      <c r="AE1800">
        <v>47</v>
      </c>
      <c r="AF1800">
        <v>0</v>
      </c>
      <c r="AG1800">
        <v>2</v>
      </c>
      <c r="AH1800" t="s">
        <v>88</v>
      </c>
      <c r="AI1800" t="s">
        <v>88</v>
      </c>
      <c r="AJ1800" t="s">
        <v>88</v>
      </c>
      <c r="AK1800" t="s">
        <v>88</v>
      </c>
      <c r="AL1800" t="s">
        <v>88</v>
      </c>
      <c r="AM1800" t="s">
        <v>88</v>
      </c>
      <c r="AN1800" t="s">
        <v>88</v>
      </c>
      <c r="AO1800" t="s">
        <v>88</v>
      </c>
      <c r="AP1800" t="s">
        <v>88</v>
      </c>
      <c r="AQ1800" t="s">
        <v>88</v>
      </c>
      <c r="AR1800" t="s">
        <v>88</v>
      </c>
      <c r="AS1800" t="s">
        <v>88</v>
      </c>
      <c r="AT1800" t="s">
        <v>88</v>
      </c>
      <c r="AU1800" t="s">
        <v>88</v>
      </c>
      <c r="AV1800" t="s">
        <v>88</v>
      </c>
      <c r="AW1800" t="s">
        <v>88</v>
      </c>
      <c r="AX1800" t="s">
        <v>88</v>
      </c>
      <c r="AY1800" t="s">
        <v>88</v>
      </c>
      <c r="AZ1800" t="s">
        <v>88</v>
      </c>
      <c r="BA1800" t="s">
        <v>88</v>
      </c>
      <c r="BB1800" t="s">
        <v>88</v>
      </c>
      <c r="BC1800" t="s">
        <v>88</v>
      </c>
      <c r="BD1800" t="s">
        <v>88</v>
      </c>
      <c r="BE1800" t="s">
        <v>88</v>
      </c>
    </row>
    <row r="1801" spans="1:57">
      <c r="A1801" t="s">
        <v>3775</v>
      </c>
      <c r="B1801" t="s">
        <v>80</v>
      </c>
      <c r="C1801" t="s">
        <v>3776</v>
      </c>
      <c r="D1801" t="s">
        <v>82</v>
      </c>
      <c r="E1801" s="2" t="str">
        <f>HYPERLINK("capsilon://?command=openfolder&amp;siteaddress=FAM.docvelocity-na8.net&amp;folderid=FX17F85B9C-E2E4-D28E-E88B-A949A6AB849B","FX21118233")</f>
        <v>FX21118233</v>
      </c>
      <c r="F1801" t="s">
        <v>19</v>
      </c>
      <c r="G1801" t="s">
        <v>19</v>
      </c>
      <c r="H1801" t="s">
        <v>83</v>
      </c>
      <c r="I1801" t="s">
        <v>3777</v>
      </c>
      <c r="J1801">
        <v>80</v>
      </c>
      <c r="K1801" t="s">
        <v>85</v>
      </c>
      <c r="L1801" t="s">
        <v>86</v>
      </c>
      <c r="M1801" t="s">
        <v>87</v>
      </c>
      <c r="N1801">
        <v>2</v>
      </c>
      <c r="O1801" s="1">
        <v>44517.502418981479</v>
      </c>
      <c r="P1801" s="1">
        <v>44517.572939814818</v>
      </c>
      <c r="Q1801">
        <v>4720</v>
      </c>
      <c r="R1801">
        <v>1373</v>
      </c>
      <c r="S1801" t="b">
        <v>0</v>
      </c>
      <c r="T1801" t="s">
        <v>88</v>
      </c>
      <c r="U1801" t="b">
        <v>0</v>
      </c>
      <c r="V1801" t="s">
        <v>123</v>
      </c>
      <c r="W1801" s="1">
        <v>44517.505729166667</v>
      </c>
      <c r="X1801">
        <v>279</v>
      </c>
      <c r="Y1801">
        <v>69</v>
      </c>
      <c r="Z1801">
        <v>0</v>
      </c>
      <c r="AA1801">
        <v>69</v>
      </c>
      <c r="AB1801">
        <v>0</v>
      </c>
      <c r="AC1801">
        <v>3</v>
      </c>
      <c r="AD1801">
        <v>11</v>
      </c>
      <c r="AE1801">
        <v>0</v>
      </c>
      <c r="AF1801">
        <v>0</v>
      </c>
      <c r="AG1801">
        <v>0</v>
      </c>
      <c r="AH1801" t="s">
        <v>606</v>
      </c>
      <c r="AI1801" s="1">
        <v>44517.572939814818</v>
      </c>
      <c r="AJ1801">
        <v>414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11</v>
      </c>
      <c r="AQ1801">
        <v>0</v>
      </c>
      <c r="AR1801">
        <v>0</v>
      </c>
      <c r="AS1801">
        <v>0</v>
      </c>
      <c r="AT1801" t="s">
        <v>88</v>
      </c>
      <c r="AU1801" t="s">
        <v>88</v>
      </c>
      <c r="AV1801" t="s">
        <v>88</v>
      </c>
      <c r="AW1801" t="s">
        <v>88</v>
      </c>
      <c r="AX1801" t="s">
        <v>88</v>
      </c>
      <c r="AY1801" t="s">
        <v>88</v>
      </c>
      <c r="AZ1801" t="s">
        <v>88</v>
      </c>
      <c r="BA1801" t="s">
        <v>88</v>
      </c>
      <c r="BB1801" t="s">
        <v>88</v>
      </c>
      <c r="BC1801" t="s">
        <v>88</v>
      </c>
      <c r="BD1801" t="s">
        <v>88</v>
      </c>
      <c r="BE1801" t="s">
        <v>88</v>
      </c>
    </row>
    <row r="1802" spans="1:57">
      <c r="A1802" t="s">
        <v>3778</v>
      </c>
      <c r="B1802" t="s">
        <v>80</v>
      </c>
      <c r="C1802" t="s">
        <v>3776</v>
      </c>
      <c r="D1802" t="s">
        <v>82</v>
      </c>
      <c r="E1802" s="2" t="str">
        <f>HYPERLINK("capsilon://?command=openfolder&amp;siteaddress=FAM.docvelocity-na8.net&amp;folderid=FX17F85B9C-E2E4-D28E-E88B-A949A6AB849B","FX21118233")</f>
        <v>FX21118233</v>
      </c>
      <c r="F1802" t="s">
        <v>19</v>
      </c>
      <c r="G1802" t="s">
        <v>19</v>
      </c>
      <c r="H1802" t="s">
        <v>83</v>
      </c>
      <c r="I1802" t="s">
        <v>3779</v>
      </c>
      <c r="J1802">
        <v>73</v>
      </c>
      <c r="K1802" t="s">
        <v>85</v>
      </c>
      <c r="L1802" t="s">
        <v>86</v>
      </c>
      <c r="M1802" t="s">
        <v>87</v>
      </c>
      <c r="N1802">
        <v>2</v>
      </c>
      <c r="O1802" s="1">
        <v>44517.502696759257</v>
      </c>
      <c r="P1802" s="1">
        <v>44517.600624999999</v>
      </c>
      <c r="Q1802">
        <v>6606</v>
      </c>
      <c r="R1802">
        <v>1855</v>
      </c>
      <c r="S1802" t="b">
        <v>0</v>
      </c>
      <c r="T1802" t="s">
        <v>88</v>
      </c>
      <c r="U1802" t="b">
        <v>0</v>
      </c>
      <c r="V1802" t="s">
        <v>186</v>
      </c>
      <c r="W1802" s="1">
        <v>44517.509502314817</v>
      </c>
      <c r="X1802">
        <v>502</v>
      </c>
      <c r="Y1802">
        <v>89</v>
      </c>
      <c r="Z1802">
        <v>0</v>
      </c>
      <c r="AA1802">
        <v>89</v>
      </c>
      <c r="AB1802">
        <v>0</v>
      </c>
      <c r="AC1802">
        <v>42</v>
      </c>
      <c r="AD1802">
        <v>-16</v>
      </c>
      <c r="AE1802">
        <v>0</v>
      </c>
      <c r="AF1802">
        <v>0</v>
      </c>
      <c r="AG1802">
        <v>0</v>
      </c>
      <c r="AH1802" t="s">
        <v>606</v>
      </c>
      <c r="AI1802" s="1">
        <v>44517.600624999999</v>
      </c>
      <c r="AJ1802">
        <v>246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-16</v>
      </c>
      <c r="AQ1802">
        <v>0</v>
      </c>
      <c r="AR1802">
        <v>0</v>
      </c>
      <c r="AS1802">
        <v>0</v>
      </c>
      <c r="AT1802" t="s">
        <v>88</v>
      </c>
      <c r="AU1802" t="s">
        <v>88</v>
      </c>
      <c r="AV1802" t="s">
        <v>88</v>
      </c>
      <c r="AW1802" t="s">
        <v>88</v>
      </c>
      <c r="AX1802" t="s">
        <v>88</v>
      </c>
      <c r="AY1802" t="s">
        <v>88</v>
      </c>
      <c r="AZ1802" t="s">
        <v>88</v>
      </c>
      <c r="BA1802" t="s">
        <v>88</v>
      </c>
      <c r="BB1802" t="s">
        <v>88</v>
      </c>
      <c r="BC1802" t="s">
        <v>88</v>
      </c>
      <c r="BD1802" t="s">
        <v>88</v>
      </c>
      <c r="BE1802" t="s">
        <v>88</v>
      </c>
    </row>
    <row r="1803" spans="1:57">
      <c r="A1803" t="s">
        <v>3780</v>
      </c>
      <c r="B1803" t="s">
        <v>80</v>
      </c>
      <c r="C1803" t="s">
        <v>3776</v>
      </c>
      <c r="D1803" t="s">
        <v>82</v>
      </c>
      <c r="E1803" s="2" t="str">
        <f>HYPERLINK("capsilon://?command=openfolder&amp;siteaddress=FAM.docvelocity-na8.net&amp;folderid=FX17F85B9C-E2E4-D28E-E88B-A949A6AB849B","FX21118233")</f>
        <v>FX21118233</v>
      </c>
      <c r="F1803" t="s">
        <v>19</v>
      </c>
      <c r="G1803" t="s">
        <v>19</v>
      </c>
      <c r="H1803" t="s">
        <v>83</v>
      </c>
      <c r="I1803" t="s">
        <v>3781</v>
      </c>
      <c r="J1803">
        <v>79</v>
      </c>
      <c r="K1803" t="s">
        <v>85</v>
      </c>
      <c r="L1803" t="s">
        <v>86</v>
      </c>
      <c r="M1803" t="s">
        <v>87</v>
      </c>
      <c r="N1803">
        <v>2</v>
      </c>
      <c r="O1803" s="1">
        <v>44517.502905092595</v>
      </c>
      <c r="P1803" s="1">
        <v>44517.608668981484</v>
      </c>
      <c r="Q1803">
        <v>8689</v>
      </c>
      <c r="R1803">
        <v>449</v>
      </c>
      <c r="S1803" t="b">
        <v>0</v>
      </c>
      <c r="T1803" t="s">
        <v>88</v>
      </c>
      <c r="U1803" t="b">
        <v>0</v>
      </c>
      <c r="V1803" t="s">
        <v>131</v>
      </c>
      <c r="W1803" s="1">
        <v>44517.507094907407</v>
      </c>
      <c r="X1803">
        <v>277</v>
      </c>
      <c r="Y1803">
        <v>59</v>
      </c>
      <c r="Z1803">
        <v>0</v>
      </c>
      <c r="AA1803">
        <v>59</v>
      </c>
      <c r="AB1803">
        <v>0</v>
      </c>
      <c r="AC1803">
        <v>25</v>
      </c>
      <c r="AD1803">
        <v>20</v>
      </c>
      <c r="AE1803">
        <v>0</v>
      </c>
      <c r="AF1803">
        <v>0</v>
      </c>
      <c r="AG1803">
        <v>0</v>
      </c>
      <c r="AH1803" t="s">
        <v>118</v>
      </c>
      <c r="AI1803" s="1">
        <v>44517.608668981484</v>
      </c>
      <c r="AJ1803">
        <v>172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20</v>
      </c>
      <c r="AQ1803">
        <v>0</v>
      </c>
      <c r="AR1803">
        <v>0</v>
      </c>
      <c r="AS1803">
        <v>0</v>
      </c>
      <c r="AT1803" t="s">
        <v>88</v>
      </c>
      <c r="AU1803" t="s">
        <v>88</v>
      </c>
      <c r="AV1803" t="s">
        <v>88</v>
      </c>
      <c r="AW1803" t="s">
        <v>88</v>
      </c>
      <c r="AX1803" t="s">
        <v>88</v>
      </c>
      <c r="AY1803" t="s">
        <v>88</v>
      </c>
      <c r="AZ1803" t="s">
        <v>88</v>
      </c>
      <c r="BA1803" t="s">
        <v>88</v>
      </c>
      <c r="BB1803" t="s">
        <v>88</v>
      </c>
      <c r="BC1803" t="s">
        <v>88</v>
      </c>
      <c r="BD1803" t="s">
        <v>88</v>
      </c>
      <c r="BE1803" t="s">
        <v>88</v>
      </c>
    </row>
    <row r="1804" spans="1:57">
      <c r="A1804" t="s">
        <v>3782</v>
      </c>
      <c r="B1804" t="s">
        <v>80</v>
      </c>
      <c r="C1804" t="s">
        <v>3776</v>
      </c>
      <c r="D1804" t="s">
        <v>82</v>
      </c>
      <c r="E1804" s="2" t="str">
        <f>HYPERLINK("capsilon://?command=openfolder&amp;siteaddress=FAM.docvelocity-na8.net&amp;folderid=FX17F85B9C-E2E4-D28E-E88B-A949A6AB849B","FX21118233")</f>
        <v>FX21118233</v>
      </c>
      <c r="F1804" t="s">
        <v>19</v>
      </c>
      <c r="G1804" t="s">
        <v>19</v>
      </c>
      <c r="H1804" t="s">
        <v>83</v>
      </c>
      <c r="I1804" t="s">
        <v>3783</v>
      </c>
      <c r="J1804">
        <v>75</v>
      </c>
      <c r="K1804" t="s">
        <v>85</v>
      </c>
      <c r="L1804" t="s">
        <v>86</v>
      </c>
      <c r="M1804" t="s">
        <v>87</v>
      </c>
      <c r="N1804">
        <v>2</v>
      </c>
      <c r="O1804" s="1">
        <v>44517.502939814818</v>
      </c>
      <c r="P1804" s="1">
        <v>44517.611678240741</v>
      </c>
      <c r="Q1804">
        <v>8936</v>
      </c>
      <c r="R1804">
        <v>459</v>
      </c>
      <c r="S1804" t="b">
        <v>0</v>
      </c>
      <c r="T1804" t="s">
        <v>88</v>
      </c>
      <c r="U1804" t="b">
        <v>0</v>
      </c>
      <c r="V1804" t="s">
        <v>393</v>
      </c>
      <c r="W1804" s="1">
        <v>44517.507152777776</v>
      </c>
      <c r="X1804">
        <v>200</v>
      </c>
      <c r="Y1804">
        <v>64</v>
      </c>
      <c r="Z1804">
        <v>0</v>
      </c>
      <c r="AA1804">
        <v>64</v>
      </c>
      <c r="AB1804">
        <v>0</v>
      </c>
      <c r="AC1804">
        <v>18</v>
      </c>
      <c r="AD1804">
        <v>11</v>
      </c>
      <c r="AE1804">
        <v>0</v>
      </c>
      <c r="AF1804">
        <v>0</v>
      </c>
      <c r="AG1804">
        <v>0</v>
      </c>
      <c r="AH1804" t="s">
        <v>118</v>
      </c>
      <c r="AI1804" s="1">
        <v>44517.611678240741</v>
      </c>
      <c r="AJ1804">
        <v>259</v>
      </c>
      <c r="AK1804">
        <v>6</v>
      </c>
      <c r="AL1804">
        <v>0</v>
      </c>
      <c r="AM1804">
        <v>6</v>
      </c>
      <c r="AN1804">
        <v>0</v>
      </c>
      <c r="AO1804">
        <v>6</v>
      </c>
      <c r="AP1804">
        <v>5</v>
      </c>
      <c r="AQ1804">
        <v>0</v>
      </c>
      <c r="AR1804">
        <v>0</v>
      </c>
      <c r="AS1804">
        <v>0</v>
      </c>
      <c r="AT1804" t="s">
        <v>88</v>
      </c>
      <c r="AU1804" t="s">
        <v>88</v>
      </c>
      <c r="AV1804" t="s">
        <v>88</v>
      </c>
      <c r="AW1804" t="s">
        <v>88</v>
      </c>
      <c r="AX1804" t="s">
        <v>88</v>
      </c>
      <c r="AY1804" t="s">
        <v>88</v>
      </c>
      <c r="AZ1804" t="s">
        <v>88</v>
      </c>
      <c r="BA1804" t="s">
        <v>88</v>
      </c>
      <c r="BB1804" t="s">
        <v>88</v>
      </c>
      <c r="BC1804" t="s">
        <v>88</v>
      </c>
      <c r="BD1804" t="s">
        <v>88</v>
      </c>
      <c r="BE1804" t="s">
        <v>88</v>
      </c>
    </row>
    <row r="1805" spans="1:57">
      <c r="A1805" t="s">
        <v>3784</v>
      </c>
      <c r="B1805" t="s">
        <v>80</v>
      </c>
      <c r="C1805" t="s">
        <v>3776</v>
      </c>
      <c r="D1805" t="s">
        <v>82</v>
      </c>
      <c r="E1805" s="2" t="str">
        <f>HYPERLINK("capsilon://?command=openfolder&amp;siteaddress=FAM.docvelocity-na8.net&amp;folderid=FX17F85B9C-E2E4-D28E-E88B-A949A6AB849B","FX21118233")</f>
        <v>FX21118233</v>
      </c>
      <c r="F1805" t="s">
        <v>19</v>
      </c>
      <c r="G1805" t="s">
        <v>19</v>
      </c>
      <c r="H1805" t="s">
        <v>83</v>
      </c>
      <c r="I1805" t="s">
        <v>3785</v>
      </c>
      <c r="J1805">
        <v>28</v>
      </c>
      <c r="K1805" t="s">
        <v>85</v>
      </c>
      <c r="L1805" t="s">
        <v>86</v>
      </c>
      <c r="M1805" t="s">
        <v>87</v>
      </c>
      <c r="N1805">
        <v>2</v>
      </c>
      <c r="O1805" s="1">
        <v>44517.503298611111</v>
      </c>
      <c r="P1805" s="1">
        <v>44517.666701388887</v>
      </c>
      <c r="Q1805">
        <v>13869</v>
      </c>
      <c r="R1805">
        <v>249</v>
      </c>
      <c r="S1805" t="b">
        <v>0</v>
      </c>
      <c r="T1805" t="s">
        <v>88</v>
      </c>
      <c r="U1805" t="b">
        <v>0</v>
      </c>
      <c r="V1805" t="s">
        <v>1625</v>
      </c>
      <c r="W1805" s="1">
        <v>44517.506574074076</v>
      </c>
      <c r="X1805">
        <v>137</v>
      </c>
      <c r="Y1805">
        <v>21</v>
      </c>
      <c r="Z1805">
        <v>0</v>
      </c>
      <c r="AA1805">
        <v>21</v>
      </c>
      <c r="AB1805">
        <v>0</v>
      </c>
      <c r="AC1805">
        <v>0</v>
      </c>
      <c r="AD1805">
        <v>7</v>
      </c>
      <c r="AE1805">
        <v>0</v>
      </c>
      <c r="AF1805">
        <v>0</v>
      </c>
      <c r="AG1805">
        <v>0</v>
      </c>
      <c r="AH1805" t="s">
        <v>118</v>
      </c>
      <c r="AI1805" s="1">
        <v>44517.666701388887</v>
      </c>
      <c r="AJ1805">
        <v>102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7</v>
      </c>
      <c r="AQ1805">
        <v>0</v>
      </c>
      <c r="AR1805">
        <v>0</v>
      </c>
      <c r="AS1805">
        <v>0</v>
      </c>
      <c r="AT1805" t="s">
        <v>88</v>
      </c>
      <c r="AU1805" t="s">
        <v>88</v>
      </c>
      <c r="AV1805" t="s">
        <v>88</v>
      </c>
      <c r="AW1805" t="s">
        <v>88</v>
      </c>
      <c r="AX1805" t="s">
        <v>88</v>
      </c>
      <c r="AY1805" t="s">
        <v>88</v>
      </c>
      <c r="AZ1805" t="s">
        <v>88</v>
      </c>
      <c r="BA1805" t="s">
        <v>88</v>
      </c>
      <c r="BB1805" t="s">
        <v>88</v>
      </c>
      <c r="BC1805" t="s">
        <v>88</v>
      </c>
      <c r="BD1805" t="s">
        <v>88</v>
      </c>
      <c r="BE1805" t="s">
        <v>88</v>
      </c>
    </row>
    <row r="1806" spans="1:57">
      <c r="A1806" t="s">
        <v>3786</v>
      </c>
      <c r="B1806" t="s">
        <v>80</v>
      </c>
      <c r="C1806" t="s">
        <v>3776</v>
      </c>
      <c r="D1806" t="s">
        <v>82</v>
      </c>
      <c r="E1806" s="2" t="str">
        <f>HYPERLINK("capsilon://?command=openfolder&amp;siteaddress=FAM.docvelocity-na8.net&amp;folderid=FX17F85B9C-E2E4-D28E-E88B-A949A6AB849B","FX21118233")</f>
        <v>FX21118233</v>
      </c>
      <c r="F1806" t="s">
        <v>19</v>
      </c>
      <c r="G1806" t="s">
        <v>19</v>
      </c>
      <c r="H1806" t="s">
        <v>83</v>
      </c>
      <c r="I1806" t="s">
        <v>3787</v>
      </c>
      <c r="J1806">
        <v>28</v>
      </c>
      <c r="K1806" t="s">
        <v>85</v>
      </c>
      <c r="L1806" t="s">
        <v>86</v>
      </c>
      <c r="M1806" t="s">
        <v>87</v>
      </c>
      <c r="N1806">
        <v>2</v>
      </c>
      <c r="O1806" s="1">
        <v>44517.503391203703</v>
      </c>
      <c r="P1806" s="1">
        <v>44517.668055555558</v>
      </c>
      <c r="Q1806">
        <v>13971</v>
      </c>
      <c r="R1806">
        <v>256</v>
      </c>
      <c r="S1806" t="b">
        <v>0</v>
      </c>
      <c r="T1806" t="s">
        <v>88</v>
      </c>
      <c r="U1806" t="b">
        <v>0</v>
      </c>
      <c r="V1806" t="s">
        <v>123</v>
      </c>
      <c r="W1806" s="1">
        <v>44517.507361111115</v>
      </c>
      <c r="X1806">
        <v>140</v>
      </c>
      <c r="Y1806">
        <v>21</v>
      </c>
      <c r="Z1806">
        <v>0</v>
      </c>
      <c r="AA1806">
        <v>21</v>
      </c>
      <c r="AB1806">
        <v>0</v>
      </c>
      <c r="AC1806">
        <v>1</v>
      </c>
      <c r="AD1806">
        <v>7</v>
      </c>
      <c r="AE1806">
        <v>0</v>
      </c>
      <c r="AF1806">
        <v>0</v>
      </c>
      <c r="AG1806">
        <v>0</v>
      </c>
      <c r="AH1806" t="s">
        <v>118</v>
      </c>
      <c r="AI1806" s="1">
        <v>44517.668055555558</v>
      </c>
      <c r="AJ1806">
        <v>116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7</v>
      </c>
      <c r="AQ1806">
        <v>0</v>
      </c>
      <c r="AR1806">
        <v>0</v>
      </c>
      <c r="AS1806">
        <v>0</v>
      </c>
      <c r="AT1806" t="s">
        <v>88</v>
      </c>
      <c r="AU1806" t="s">
        <v>88</v>
      </c>
      <c r="AV1806" t="s">
        <v>88</v>
      </c>
      <c r="AW1806" t="s">
        <v>88</v>
      </c>
      <c r="AX1806" t="s">
        <v>88</v>
      </c>
      <c r="AY1806" t="s">
        <v>88</v>
      </c>
      <c r="AZ1806" t="s">
        <v>88</v>
      </c>
      <c r="BA1806" t="s">
        <v>88</v>
      </c>
      <c r="BB1806" t="s">
        <v>88</v>
      </c>
      <c r="BC1806" t="s">
        <v>88</v>
      </c>
      <c r="BD1806" t="s">
        <v>88</v>
      </c>
      <c r="BE1806" t="s">
        <v>88</v>
      </c>
    </row>
    <row r="1807" spans="1:57">
      <c r="A1807" t="s">
        <v>3788</v>
      </c>
      <c r="B1807" t="s">
        <v>80</v>
      </c>
      <c r="C1807" t="s">
        <v>3410</v>
      </c>
      <c r="D1807" t="s">
        <v>82</v>
      </c>
      <c r="E1807" s="2" t="str">
        <f>HYPERLINK("capsilon://?command=openfolder&amp;siteaddress=FAM.docvelocity-na8.net&amp;folderid=FX4D809431-0ED8-921D-D091-1DA7087A30B2","FX21114971")</f>
        <v>FX21114971</v>
      </c>
      <c r="F1807" t="s">
        <v>19</v>
      </c>
      <c r="G1807" t="s">
        <v>19</v>
      </c>
      <c r="H1807" t="s">
        <v>83</v>
      </c>
      <c r="I1807" t="s">
        <v>3789</v>
      </c>
      <c r="J1807">
        <v>30</v>
      </c>
      <c r="K1807" t="s">
        <v>85</v>
      </c>
      <c r="L1807" t="s">
        <v>86</v>
      </c>
      <c r="M1807" t="s">
        <v>87</v>
      </c>
      <c r="N1807">
        <v>2</v>
      </c>
      <c r="O1807" s="1">
        <v>44517.505972222221</v>
      </c>
      <c r="P1807" s="1">
        <v>44517.668321759258</v>
      </c>
      <c r="Q1807">
        <v>13874</v>
      </c>
      <c r="R1807">
        <v>153</v>
      </c>
      <c r="S1807" t="b">
        <v>0</v>
      </c>
      <c r="T1807" t="s">
        <v>88</v>
      </c>
      <c r="U1807" t="b">
        <v>0</v>
      </c>
      <c r="V1807" t="s">
        <v>1625</v>
      </c>
      <c r="W1807" s="1">
        <v>44517.507025462961</v>
      </c>
      <c r="X1807">
        <v>38</v>
      </c>
      <c r="Y1807">
        <v>9</v>
      </c>
      <c r="Z1807">
        <v>0</v>
      </c>
      <c r="AA1807">
        <v>9</v>
      </c>
      <c r="AB1807">
        <v>0</v>
      </c>
      <c r="AC1807">
        <v>1</v>
      </c>
      <c r="AD1807">
        <v>21</v>
      </c>
      <c r="AE1807">
        <v>0</v>
      </c>
      <c r="AF1807">
        <v>0</v>
      </c>
      <c r="AG1807">
        <v>0</v>
      </c>
      <c r="AH1807" t="s">
        <v>606</v>
      </c>
      <c r="AI1807" s="1">
        <v>44517.668321759258</v>
      </c>
      <c r="AJ1807">
        <v>115</v>
      </c>
      <c r="AK1807">
        <v>0</v>
      </c>
      <c r="AL1807">
        <v>0</v>
      </c>
      <c r="AM1807">
        <v>0</v>
      </c>
      <c r="AN1807">
        <v>0</v>
      </c>
      <c r="AO1807">
        <v>2</v>
      </c>
      <c r="AP1807">
        <v>21</v>
      </c>
      <c r="AQ1807">
        <v>0</v>
      </c>
      <c r="AR1807">
        <v>0</v>
      </c>
      <c r="AS1807">
        <v>0</v>
      </c>
      <c r="AT1807" t="s">
        <v>88</v>
      </c>
      <c r="AU1807" t="s">
        <v>88</v>
      </c>
      <c r="AV1807" t="s">
        <v>88</v>
      </c>
      <c r="AW1807" t="s">
        <v>88</v>
      </c>
      <c r="AX1807" t="s">
        <v>88</v>
      </c>
      <c r="AY1807" t="s">
        <v>88</v>
      </c>
      <c r="AZ1807" t="s">
        <v>88</v>
      </c>
      <c r="BA1807" t="s">
        <v>88</v>
      </c>
      <c r="BB1807" t="s">
        <v>88</v>
      </c>
      <c r="BC1807" t="s">
        <v>88</v>
      </c>
      <c r="BD1807" t="s">
        <v>88</v>
      </c>
      <c r="BE1807" t="s">
        <v>88</v>
      </c>
    </row>
    <row r="1808" spans="1:57">
      <c r="A1808" t="s">
        <v>3790</v>
      </c>
      <c r="B1808" t="s">
        <v>80</v>
      </c>
      <c r="C1808" t="s">
        <v>3791</v>
      </c>
      <c r="D1808" t="s">
        <v>82</v>
      </c>
      <c r="E1808" s="2" t="str">
        <f>HYPERLINK("capsilon://?command=openfolder&amp;siteaddress=FAM.docvelocity-na8.net&amp;folderid=FXBE3AD05D-D0B0-1515-054A-30FF2CE823A2","FX21117608")</f>
        <v>FX21117608</v>
      </c>
      <c r="F1808" t="s">
        <v>19</v>
      </c>
      <c r="G1808" t="s">
        <v>19</v>
      </c>
      <c r="H1808" t="s">
        <v>83</v>
      </c>
      <c r="I1808" t="s">
        <v>3792</v>
      </c>
      <c r="J1808">
        <v>85</v>
      </c>
      <c r="K1808" t="s">
        <v>85</v>
      </c>
      <c r="L1808" t="s">
        <v>86</v>
      </c>
      <c r="M1808" t="s">
        <v>87</v>
      </c>
      <c r="N1808">
        <v>2</v>
      </c>
      <c r="O1808" s="1">
        <v>44517.510983796295</v>
      </c>
      <c r="P1808" s="1">
        <v>44517.671759259261</v>
      </c>
      <c r="Q1808">
        <v>13368</v>
      </c>
      <c r="R1808">
        <v>523</v>
      </c>
      <c r="S1808" t="b">
        <v>0</v>
      </c>
      <c r="T1808" t="s">
        <v>88</v>
      </c>
      <c r="U1808" t="b">
        <v>0</v>
      </c>
      <c r="V1808" t="s">
        <v>393</v>
      </c>
      <c r="W1808" s="1">
        <v>44517.514976851853</v>
      </c>
      <c r="X1808">
        <v>203</v>
      </c>
      <c r="Y1808">
        <v>73</v>
      </c>
      <c r="Z1808">
        <v>0</v>
      </c>
      <c r="AA1808">
        <v>73</v>
      </c>
      <c r="AB1808">
        <v>0</v>
      </c>
      <c r="AC1808">
        <v>6</v>
      </c>
      <c r="AD1808">
        <v>12</v>
      </c>
      <c r="AE1808">
        <v>0</v>
      </c>
      <c r="AF1808">
        <v>0</v>
      </c>
      <c r="AG1808">
        <v>0</v>
      </c>
      <c r="AH1808" t="s">
        <v>118</v>
      </c>
      <c r="AI1808" s="1">
        <v>44517.671759259261</v>
      </c>
      <c r="AJ1808">
        <v>320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12</v>
      </c>
      <c r="AQ1808">
        <v>0</v>
      </c>
      <c r="AR1808">
        <v>0</v>
      </c>
      <c r="AS1808">
        <v>0</v>
      </c>
      <c r="AT1808" t="s">
        <v>88</v>
      </c>
      <c r="AU1808" t="s">
        <v>88</v>
      </c>
      <c r="AV1808" t="s">
        <v>88</v>
      </c>
      <c r="AW1808" t="s">
        <v>88</v>
      </c>
      <c r="AX1808" t="s">
        <v>88</v>
      </c>
      <c r="AY1808" t="s">
        <v>88</v>
      </c>
      <c r="AZ1808" t="s">
        <v>88</v>
      </c>
      <c r="BA1808" t="s">
        <v>88</v>
      </c>
      <c r="BB1808" t="s">
        <v>88</v>
      </c>
      <c r="BC1808" t="s">
        <v>88</v>
      </c>
      <c r="BD1808" t="s">
        <v>88</v>
      </c>
      <c r="BE1808" t="s">
        <v>88</v>
      </c>
    </row>
    <row r="1809" spans="1:57">
      <c r="A1809" t="s">
        <v>3793</v>
      </c>
      <c r="B1809" t="s">
        <v>80</v>
      </c>
      <c r="C1809" t="s">
        <v>3745</v>
      </c>
      <c r="D1809" t="s">
        <v>82</v>
      </c>
      <c r="E1809" s="2" t="str">
        <f>HYPERLINK("capsilon://?command=openfolder&amp;siteaddress=FAM.docvelocity-na8.net&amp;folderid=FX103CF04E-159A-8234-13B6-2E72B23714A7","FX21117936")</f>
        <v>FX21117936</v>
      </c>
      <c r="F1809" t="s">
        <v>19</v>
      </c>
      <c r="G1809" t="s">
        <v>19</v>
      </c>
      <c r="H1809" t="s">
        <v>83</v>
      </c>
      <c r="I1809" t="s">
        <v>3746</v>
      </c>
      <c r="J1809">
        <v>860</v>
      </c>
      <c r="K1809" t="s">
        <v>85</v>
      </c>
      <c r="L1809" t="s">
        <v>86</v>
      </c>
      <c r="M1809" t="s">
        <v>87</v>
      </c>
      <c r="N1809">
        <v>2</v>
      </c>
      <c r="O1809" s="1">
        <v>44517.517847222225</v>
      </c>
      <c r="P1809" s="1">
        <v>44517.568136574075</v>
      </c>
      <c r="Q1809">
        <v>40</v>
      </c>
      <c r="R1809">
        <v>4305</v>
      </c>
      <c r="S1809" t="b">
        <v>0</v>
      </c>
      <c r="T1809" t="s">
        <v>88</v>
      </c>
      <c r="U1809" t="b">
        <v>1</v>
      </c>
      <c r="V1809" t="s">
        <v>393</v>
      </c>
      <c r="W1809" s="1">
        <v>44517.534259259257</v>
      </c>
      <c r="X1809">
        <v>1398</v>
      </c>
      <c r="Y1809">
        <v>155</v>
      </c>
      <c r="Z1809">
        <v>0</v>
      </c>
      <c r="AA1809">
        <v>155</v>
      </c>
      <c r="AB1809">
        <v>248</v>
      </c>
      <c r="AC1809">
        <v>40</v>
      </c>
      <c r="AD1809">
        <v>705</v>
      </c>
      <c r="AE1809">
        <v>0</v>
      </c>
      <c r="AF1809">
        <v>0</v>
      </c>
      <c r="AG1809">
        <v>0</v>
      </c>
      <c r="AH1809" t="s">
        <v>606</v>
      </c>
      <c r="AI1809" s="1">
        <v>44517.568136574075</v>
      </c>
      <c r="AJ1809">
        <v>2907</v>
      </c>
      <c r="AK1809">
        <v>19</v>
      </c>
      <c r="AL1809">
        <v>0</v>
      </c>
      <c r="AM1809">
        <v>19</v>
      </c>
      <c r="AN1809">
        <v>248</v>
      </c>
      <c r="AO1809">
        <v>18</v>
      </c>
      <c r="AP1809">
        <v>686</v>
      </c>
      <c r="AQ1809">
        <v>0</v>
      </c>
      <c r="AR1809">
        <v>0</v>
      </c>
      <c r="AS1809">
        <v>0</v>
      </c>
      <c r="AT1809" t="s">
        <v>88</v>
      </c>
      <c r="AU1809" t="s">
        <v>88</v>
      </c>
      <c r="AV1809" t="s">
        <v>88</v>
      </c>
      <c r="AW1809" t="s">
        <v>88</v>
      </c>
      <c r="AX1809" t="s">
        <v>88</v>
      </c>
      <c r="AY1809" t="s">
        <v>88</v>
      </c>
      <c r="AZ1809" t="s">
        <v>88</v>
      </c>
      <c r="BA1809" t="s">
        <v>88</v>
      </c>
      <c r="BB1809" t="s">
        <v>88</v>
      </c>
      <c r="BC1809" t="s">
        <v>88</v>
      </c>
      <c r="BD1809" t="s">
        <v>88</v>
      </c>
      <c r="BE1809" t="s">
        <v>88</v>
      </c>
    </row>
    <row r="1810" spans="1:57">
      <c r="A1810" t="s">
        <v>3794</v>
      </c>
      <c r="B1810" t="s">
        <v>80</v>
      </c>
      <c r="C1810" t="s">
        <v>3795</v>
      </c>
      <c r="D1810" t="s">
        <v>82</v>
      </c>
      <c r="E1810" s="2" t="str">
        <f>HYPERLINK("capsilon://?command=openfolder&amp;siteaddress=FAM.docvelocity-na8.net&amp;folderid=FX5FD0AB16-A95B-9F97-CB48-9EA4B8E8C947","FX21118027")</f>
        <v>FX21118027</v>
      </c>
      <c r="F1810" t="s">
        <v>19</v>
      </c>
      <c r="G1810" t="s">
        <v>19</v>
      </c>
      <c r="H1810" t="s">
        <v>83</v>
      </c>
      <c r="I1810" t="s">
        <v>3796</v>
      </c>
      <c r="J1810">
        <v>282</v>
      </c>
      <c r="K1810" t="s">
        <v>85</v>
      </c>
      <c r="L1810" t="s">
        <v>86</v>
      </c>
      <c r="M1810" t="s">
        <v>87</v>
      </c>
      <c r="N1810">
        <v>1</v>
      </c>
      <c r="O1810" s="1">
        <v>44517.524560185186</v>
      </c>
      <c r="P1810" s="1">
        <v>44517.601168981484</v>
      </c>
      <c r="Q1810">
        <v>5778</v>
      </c>
      <c r="R1810">
        <v>841</v>
      </c>
      <c r="S1810" t="b">
        <v>0</v>
      </c>
      <c r="T1810" t="s">
        <v>88</v>
      </c>
      <c r="U1810" t="b">
        <v>0</v>
      </c>
      <c r="V1810" t="s">
        <v>94</v>
      </c>
      <c r="W1810" s="1">
        <v>44517.601168981484</v>
      </c>
      <c r="X1810">
        <v>652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282</v>
      </c>
      <c r="AE1810">
        <v>258</v>
      </c>
      <c r="AF1810">
        <v>0</v>
      </c>
      <c r="AG1810">
        <v>9</v>
      </c>
      <c r="AH1810" t="s">
        <v>88</v>
      </c>
      <c r="AI1810" t="s">
        <v>88</v>
      </c>
      <c r="AJ1810" t="s">
        <v>88</v>
      </c>
      <c r="AK1810" t="s">
        <v>88</v>
      </c>
      <c r="AL1810" t="s">
        <v>88</v>
      </c>
      <c r="AM1810" t="s">
        <v>88</v>
      </c>
      <c r="AN1810" t="s">
        <v>88</v>
      </c>
      <c r="AO1810" t="s">
        <v>88</v>
      </c>
      <c r="AP1810" t="s">
        <v>88</v>
      </c>
      <c r="AQ1810" t="s">
        <v>88</v>
      </c>
      <c r="AR1810" t="s">
        <v>88</v>
      </c>
      <c r="AS1810" t="s">
        <v>88</v>
      </c>
      <c r="AT1810" t="s">
        <v>88</v>
      </c>
      <c r="AU1810" t="s">
        <v>88</v>
      </c>
      <c r="AV1810" t="s">
        <v>88</v>
      </c>
      <c r="AW1810" t="s">
        <v>88</v>
      </c>
      <c r="AX1810" t="s">
        <v>88</v>
      </c>
      <c r="AY1810" t="s">
        <v>88</v>
      </c>
      <c r="AZ1810" t="s">
        <v>88</v>
      </c>
      <c r="BA1810" t="s">
        <v>88</v>
      </c>
      <c r="BB1810" t="s">
        <v>88</v>
      </c>
      <c r="BC1810" t="s">
        <v>88</v>
      </c>
      <c r="BD1810" t="s">
        <v>88</v>
      </c>
      <c r="BE1810" t="s">
        <v>88</v>
      </c>
    </row>
    <row r="1811" spans="1:57">
      <c r="A1811" t="s">
        <v>3797</v>
      </c>
      <c r="B1811" t="s">
        <v>80</v>
      </c>
      <c r="C1811" t="s">
        <v>3798</v>
      </c>
      <c r="D1811" t="s">
        <v>82</v>
      </c>
      <c r="E1811" s="2" t="str">
        <f>HYPERLINK("capsilon://?command=openfolder&amp;siteaddress=FAM.docvelocity-na8.net&amp;folderid=FX25450251-E03B-E05C-D557-48C063F380F5","FX21117705")</f>
        <v>FX21117705</v>
      </c>
      <c r="F1811" t="s">
        <v>19</v>
      </c>
      <c r="G1811" t="s">
        <v>19</v>
      </c>
      <c r="H1811" t="s">
        <v>83</v>
      </c>
      <c r="I1811" t="s">
        <v>3799</v>
      </c>
      <c r="J1811">
        <v>66</v>
      </c>
      <c r="K1811" t="s">
        <v>85</v>
      </c>
      <c r="L1811" t="s">
        <v>86</v>
      </c>
      <c r="M1811" t="s">
        <v>87</v>
      </c>
      <c r="N1811">
        <v>2</v>
      </c>
      <c r="O1811" s="1">
        <v>44517.524826388886</v>
      </c>
      <c r="P1811" s="1">
        <v>44517.673668981479</v>
      </c>
      <c r="Q1811">
        <v>11924</v>
      </c>
      <c r="R1811">
        <v>936</v>
      </c>
      <c r="S1811" t="b">
        <v>0</v>
      </c>
      <c r="T1811" t="s">
        <v>88</v>
      </c>
      <c r="U1811" t="b">
        <v>0</v>
      </c>
      <c r="V1811" t="s">
        <v>218</v>
      </c>
      <c r="W1811" s="1">
        <v>44517.531747685185</v>
      </c>
      <c r="X1811">
        <v>458</v>
      </c>
      <c r="Y1811">
        <v>52</v>
      </c>
      <c r="Z1811">
        <v>0</v>
      </c>
      <c r="AA1811">
        <v>52</v>
      </c>
      <c r="AB1811">
        <v>0</v>
      </c>
      <c r="AC1811">
        <v>43</v>
      </c>
      <c r="AD1811">
        <v>14</v>
      </c>
      <c r="AE1811">
        <v>0</v>
      </c>
      <c r="AF1811">
        <v>0</v>
      </c>
      <c r="AG1811">
        <v>0</v>
      </c>
      <c r="AH1811" t="s">
        <v>606</v>
      </c>
      <c r="AI1811" s="1">
        <v>44517.673668981479</v>
      </c>
      <c r="AJ1811">
        <v>461</v>
      </c>
      <c r="AK1811">
        <v>2</v>
      </c>
      <c r="AL1811">
        <v>0</v>
      </c>
      <c r="AM1811">
        <v>2</v>
      </c>
      <c r="AN1811">
        <v>0</v>
      </c>
      <c r="AO1811">
        <v>2</v>
      </c>
      <c r="AP1811">
        <v>12</v>
      </c>
      <c r="AQ1811">
        <v>0</v>
      </c>
      <c r="AR1811">
        <v>0</v>
      </c>
      <c r="AS1811">
        <v>0</v>
      </c>
      <c r="AT1811" t="s">
        <v>88</v>
      </c>
      <c r="AU1811" t="s">
        <v>88</v>
      </c>
      <c r="AV1811" t="s">
        <v>88</v>
      </c>
      <c r="AW1811" t="s">
        <v>88</v>
      </c>
      <c r="AX1811" t="s">
        <v>88</v>
      </c>
      <c r="AY1811" t="s">
        <v>88</v>
      </c>
      <c r="AZ1811" t="s">
        <v>88</v>
      </c>
      <c r="BA1811" t="s">
        <v>88</v>
      </c>
      <c r="BB1811" t="s">
        <v>88</v>
      </c>
      <c r="BC1811" t="s">
        <v>88</v>
      </c>
      <c r="BD1811" t="s">
        <v>88</v>
      </c>
      <c r="BE1811" t="s">
        <v>88</v>
      </c>
    </row>
    <row r="1812" spans="1:57">
      <c r="A1812" t="s">
        <v>3800</v>
      </c>
      <c r="B1812" t="s">
        <v>80</v>
      </c>
      <c r="C1812" t="s">
        <v>3798</v>
      </c>
      <c r="D1812" t="s">
        <v>82</v>
      </c>
      <c r="E1812" s="2" t="str">
        <f>HYPERLINK("capsilon://?command=openfolder&amp;siteaddress=FAM.docvelocity-na8.net&amp;folderid=FX25450251-E03B-E05C-D557-48C063F380F5","FX21117705")</f>
        <v>FX21117705</v>
      </c>
      <c r="F1812" t="s">
        <v>19</v>
      </c>
      <c r="G1812" t="s">
        <v>19</v>
      </c>
      <c r="H1812" t="s">
        <v>83</v>
      </c>
      <c r="I1812" t="s">
        <v>3801</v>
      </c>
      <c r="J1812">
        <v>28</v>
      </c>
      <c r="K1812" t="s">
        <v>85</v>
      </c>
      <c r="L1812" t="s">
        <v>86</v>
      </c>
      <c r="M1812" t="s">
        <v>87</v>
      </c>
      <c r="N1812">
        <v>2</v>
      </c>
      <c r="O1812" s="1">
        <v>44517.525000000001</v>
      </c>
      <c r="P1812" s="1">
        <v>44517.673310185186</v>
      </c>
      <c r="Q1812">
        <v>12610</v>
      </c>
      <c r="R1812">
        <v>204</v>
      </c>
      <c r="S1812" t="b">
        <v>0</v>
      </c>
      <c r="T1812" t="s">
        <v>88</v>
      </c>
      <c r="U1812" t="b">
        <v>0</v>
      </c>
      <c r="V1812" t="s">
        <v>123</v>
      </c>
      <c r="W1812" s="1">
        <v>44517.528333333335</v>
      </c>
      <c r="X1812">
        <v>71</v>
      </c>
      <c r="Y1812">
        <v>21</v>
      </c>
      <c r="Z1812">
        <v>0</v>
      </c>
      <c r="AA1812">
        <v>21</v>
      </c>
      <c r="AB1812">
        <v>0</v>
      </c>
      <c r="AC1812">
        <v>0</v>
      </c>
      <c r="AD1812">
        <v>7</v>
      </c>
      <c r="AE1812">
        <v>0</v>
      </c>
      <c r="AF1812">
        <v>0</v>
      </c>
      <c r="AG1812">
        <v>0</v>
      </c>
      <c r="AH1812" t="s">
        <v>118</v>
      </c>
      <c r="AI1812" s="1">
        <v>44517.673310185186</v>
      </c>
      <c r="AJ1812">
        <v>133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7</v>
      </c>
      <c r="AQ1812">
        <v>0</v>
      </c>
      <c r="AR1812">
        <v>0</v>
      </c>
      <c r="AS1812">
        <v>0</v>
      </c>
      <c r="AT1812" t="s">
        <v>88</v>
      </c>
      <c r="AU1812" t="s">
        <v>88</v>
      </c>
      <c r="AV1812" t="s">
        <v>88</v>
      </c>
      <c r="AW1812" t="s">
        <v>88</v>
      </c>
      <c r="AX1812" t="s">
        <v>88</v>
      </c>
      <c r="AY1812" t="s">
        <v>88</v>
      </c>
      <c r="AZ1812" t="s">
        <v>88</v>
      </c>
      <c r="BA1812" t="s">
        <v>88</v>
      </c>
      <c r="BB1812" t="s">
        <v>88</v>
      </c>
      <c r="BC1812" t="s">
        <v>88</v>
      </c>
      <c r="BD1812" t="s">
        <v>88</v>
      </c>
      <c r="BE1812" t="s">
        <v>88</v>
      </c>
    </row>
    <row r="1813" spans="1:57">
      <c r="A1813" t="s">
        <v>3802</v>
      </c>
      <c r="B1813" t="s">
        <v>80</v>
      </c>
      <c r="C1813" t="s">
        <v>3007</v>
      </c>
      <c r="D1813" t="s">
        <v>82</v>
      </c>
      <c r="E1813" s="2" t="str">
        <f>HYPERLINK("capsilon://?command=openfolder&amp;siteaddress=FAM.docvelocity-na8.net&amp;folderid=FXC9DCAFEA-7F66-66A1-1DDE-C92C6C9AA859","FX21109156")</f>
        <v>FX21109156</v>
      </c>
      <c r="F1813" t="s">
        <v>19</v>
      </c>
      <c r="G1813" t="s">
        <v>19</v>
      </c>
      <c r="H1813" t="s">
        <v>83</v>
      </c>
      <c r="I1813" t="s">
        <v>3803</v>
      </c>
      <c r="J1813">
        <v>30</v>
      </c>
      <c r="K1813" t="s">
        <v>85</v>
      </c>
      <c r="L1813" t="s">
        <v>86</v>
      </c>
      <c r="M1813" t="s">
        <v>87</v>
      </c>
      <c r="N1813">
        <v>2</v>
      </c>
      <c r="O1813" s="1">
        <v>44517.525208333333</v>
      </c>
      <c r="P1813" s="1">
        <v>44517.674108796295</v>
      </c>
      <c r="Q1813">
        <v>12470</v>
      </c>
      <c r="R1813">
        <v>395</v>
      </c>
      <c r="S1813" t="b">
        <v>0</v>
      </c>
      <c r="T1813" t="s">
        <v>88</v>
      </c>
      <c r="U1813" t="b">
        <v>0</v>
      </c>
      <c r="V1813" t="s">
        <v>123</v>
      </c>
      <c r="W1813" s="1">
        <v>44517.532129629632</v>
      </c>
      <c r="X1813">
        <v>327</v>
      </c>
      <c r="Y1813">
        <v>9</v>
      </c>
      <c r="Z1813">
        <v>0</v>
      </c>
      <c r="AA1813">
        <v>9</v>
      </c>
      <c r="AB1813">
        <v>0</v>
      </c>
      <c r="AC1813">
        <v>3</v>
      </c>
      <c r="AD1813">
        <v>21</v>
      </c>
      <c r="AE1813">
        <v>0</v>
      </c>
      <c r="AF1813">
        <v>0</v>
      </c>
      <c r="AG1813">
        <v>0</v>
      </c>
      <c r="AH1813" t="s">
        <v>118</v>
      </c>
      <c r="AI1813" s="1">
        <v>44517.674108796295</v>
      </c>
      <c r="AJ1813">
        <v>68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21</v>
      </c>
      <c r="AQ1813">
        <v>0</v>
      </c>
      <c r="AR1813">
        <v>0</v>
      </c>
      <c r="AS1813">
        <v>0</v>
      </c>
      <c r="AT1813" t="s">
        <v>88</v>
      </c>
      <c r="AU1813" t="s">
        <v>88</v>
      </c>
      <c r="AV1813" t="s">
        <v>88</v>
      </c>
      <c r="AW1813" t="s">
        <v>88</v>
      </c>
      <c r="AX1813" t="s">
        <v>88</v>
      </c>
      <c r="AY1813" t="s">
        <v>88</v>
      </c>
      <c r="AZ1813" t="s">
        <v>88</v>
      </c>
      <c r="BA1813" t="s">
        <v>88</v>
      </c>
      <c r="BB1813" t="s">
        <v>88</v>
      </c>
      <c r="BC1813" t="s">
        <v>88</v>
      </c>
      <c r="BD1813" t="s">
        <v>88</v>
      </c>
      <c r="BE1813" t="s">
        <v>88</v>
      </c>
    </row>
    <row r="1814" spans="1:57">
      <c r="A1814" t="s">
        <v>3804</v>
      </c>
      <c r="B1814" t="s">
        <v>80</v>
      </c>
      <c r="C1814" t="s">
        <v>3798</v>
      </c>
      <c r="D1814" t="s">
        <v>82</v>
      </c>
      <c r="E1814" s="2" t="str">
        <f>HYPERLINK("capsilon://?command=openfolder&amp;siteaddress=FAM.docvelocity-na8.net&amp;folderid=FX25450251-E03B-E05C-D557-48C063F380F5","FX21117705")</f>
        <v>FX21117705</v>
      </c>
      <c r="F1814" t="s">
        <v>19</v>
      </c>
      <c r="G1814" t="s">
        <v>19</v>
      </c>
      <c r="H1814" t="s">
        <v>83</v>
      </c>
      <c r="I1814" t="s">
        <v>3805</v>
      </c>
      <c r="J1814">
        <v>41</v>
      </c>
      <c r="K1814" t="s">
        <v>85</v>
      </c>
      <c r="L1814" t="s">
        <v>86</v>
      </c>
      <c r="M1814" t="s">
        <v>87</v>
      </c>
      <c r="N1814">
        <v>1</v>
      </c>
      <c r="O1814" s="1">
        <v>44517.526284722226</v>
      </c>
      <c r="P1814" s="1">
        <v>44517.603912037041</v>
      </c>
      <c r="Q1814">
        <v>6311</v>
      </c>
      <c r="R1814">
        <v>396</v>
      </c>
      <c r="S1814" t="b">
        <v>0</v>
      </c>
      <c r="T1814" t="s">
        <v>88</v>
      </c>
      <c r="U1814" t="b">
        <v>0</v>
      </c>
      <c r="V1814" t="s">
        <v>94</v>
      </c>
      <c r="W1814" s="1">
        <v>44517.603912037041</v>
      </c>
      <c r="X1814">
        <v>236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41</v>
      </c>
      <c r="AE1814">
        <v>36</v>
      </c>
      <c r="AF1814">
        <v>0</v>
      </c>
      <c r="AG1814">
        <v>2</v>
      </c>
      <c r="AH1814" t="s">
        <v>88</v>
      </c>
      <c r="AI1814" t="s">
        <v>88</v>
      </c>
      <c r="AJ1814" t="s">
        <v>88</v>
      </c>
      <c r="AK1814" t="s">
        <v>88</v>
      </c>
      <c r="AL1814" t="s">
        <v>88</v>
      </c>
      <c r="AM1814" t="s">
        <v>88</v>
      </c>
      <c r="AN1814" t="s">
        <v>88</v>
      </c>
      <c r="AO1814" t="s">
        <v>88</v>
      </c>
      <c r="AP1814" t="s">
        <v>88</v>
      </c>
      <c r="AQ1814" t="s">
        <v>88</v>
      </c>
      <c r="AR1814" t="s">
        <v>88</v>
      </c>
      <c r="AS1814" t="s">
        <v>88</v>
      </c>
      <c r="AT1814" t="s">
        <v>88</v>
      </c>
      <c r="AU1814" t="s">
        <v>88</v>
      </c>
      <c r="AV1814" t="s">
        <v>88</v>
      </c>
      <c r="AW1814" t="s">
        <v>88</v>
      </c>
      <c r="AX1814" t="s">
        <v>88</v>
      </c>
      <c r="AY1814" t="s">
        <v>88</v>
      </c>
      <c r="AZ1814" t="s">
        <v>88</v>
      </c>
      <c r="BA1814" t="s">
        <v>88</v>
      </c>
      <c r="BB1814" t="s">
        <v>88</v>
      </c>
      <c r="BC1814" t="s">
        <v>88</v>
      </c>
      <c r="BD1814" t="s">
        <v>88</v>
      </c>
      <c r="BE1814" t="s">
        <v>88</v>
      </c>
    </row>
    <row r="1815" spans="1:57">
      <c r="A1815" t="s">
        <v>3806</v>
      </c>
      <c r="B1815" t="s">
        <v>80</v>
      </c>
      <c r="C1815" t="s">
        <v>3304</v>
      </c>
      <c r="D1815" t="s">
        <v>82</v>
      </c>
      <c r="E1815" s="2" t="str">
        <f>HYPERLINK("capsilon://?command=openfolder&amp;siteaddress=FAM.docvelocity-na8.net&amp;folderid=FXA4B46DE4-3328-718D-8089-5F7DDD33121F","FX21117563")</f>
        <v>FX21117563</v>
      </c>
      <c r="F1815" t="s">
        <v>19</v>
      </c>
      <c r="G1815" t="s">
        <v>19</v>
      </c>
      <c r="H1815" t="s">
        <v>83</v>
      </c>
      <c r="I1815" t="s">
        <v>3807</v>
      </c>
      <c r="J1815">
        <v>28</v>
      </c>
      <c r="K1815" t="s">
        <v>85</v>
      </c>
      <c r="L1815" t="s">
        <v>86</v>
      </c>
      <c r="M1815" t="s">
        <v>87</v>
      </c>
      <c r="N1815">
        <v>2</v>
      </c>
      <c r="O1815" s="1">
        <v>44517.535636574074</v>
      </c>
      <c r="P1815" s="1">
        <v>44517.677175925928</v>
      </c>
      <c r="Q1815">
        <v>11791</v>
      </c>
      <c r="R1815">
        <v>438</v>
      </c>
      <c r="S1815" t="b">
        <v>0</v>
      </c>
      <c r="T1815" t="s">
        <v>88</v>
      </c>
      <c r="U1815" t="b">
        <v>0</v>
      </c>
      <c r="V1815" t="s">
        <v>123</v>
      </c>
      <c r="W1815" s="1">
        <v>44517.538668981484</v>
      </c>
      <c r="X1815">
        <v>136</v>
      </c>
      <c r="Y1815">
        <v>21</v>
      </c>
      <c r="Z1815">
        <v>0</v>
      </c>
      <c r="AA1815">
        <v>21</v>
      </c>
      <c r="AB1815">
        <v>0</v>
      </c>
      <c r="AC1815">
        <v>6</v>
      </c>
      <c r="AD1815">
        <v>7</v>
      </c>
      <c r="AE1815">
        <v>0</v>
      </c>
      <c r="AF1815">
        <v>0</v>
      </c>
      <c r="AG1815">
        <v>0</v>
      </c>
      <c r="AH1815" t="s">
        <v>606</v>
      </c>
      <c r="AI1815" s="1">
        <v>44517.677175925928</v>
      </c>
      <c r="AJ1815">
        <v>302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7</v>
      </c>
      <c r="AQ1815">
        <v>0</v>
      </c>
      <c r="AR1815">
        <v>0</v>
      </c>
      <c r="AS1815">
        <v>0</v>
      </c>
      <c r="AT1815" t="s">
        <v>88</v>
      </c>
      <c r="AU1815" t="s">
        <v>88</v>
      </c>
      <c r="AV1815" t="s">
        <v>88</v>
      </c>
      <c r="AW1815" t="s">
        <v>88</v>
      </c>
      <c r="AX1815" t="s">
        <v>88</v>
      </c>
      <c r="AY1815" t="s">
        <v>88</v>
      </c>
      <c r="AZ1815" t="s">
        <v>88</v>
      </c>
      <c r="BA1815" t="s">
        <v>88</v>
      </c>
      <c r="BB1815" t="s">
        <v>88</v>
      </c>
      <c r="BC1815" t="s">
        <v>88</v>
      </c>
      <c r="BD1815" t="s">
        <v>88</v>
      </c>
      <c r="BE1815" t="s">
        <v>88</v>
      </c>
    </row>
    <row r="1816" spans="1:57">
      <c r="A1816" t="s">
        <v>3808</v>
      </c>
      <c r="B1816" t="s">
        <v>80</v>
      </c>
      <c r="C1816" t="s">
        <v>3304</v>
      </c>
      <c r="D1816" t="s">
        <v>82</v>
      </c>
      <c r="E1816" s="2" t="str">
        <f>HYPERLINK("capsilon://?command=openfolder&amp;siteaddress=FAM.docvelocity-na8.net&amp;folderid=FXA4B46DE4-3328-718D-8089-5F7DDD33121F","FX21117563")</f>
        <v>FX21117563</v>
      </c>
      <c r="F1816" t="s">
        <v>19</v>
      </c>
      <c r="G1816" t="s">
        <v>19</v>
      </c>
      <c r="H1816" t="s">
        <v>83</v>
      </c>
      <c r="I1816" t="s">
        <v>3809</v>
      </c>
      <c r="J1816">
        <v>28</v>
      </c>
      <c r="K1816" t="s">
        <v>85</v>
      </c>
      <c r="L1816" t="s">
        <v>86</v>
      </c>
      <c r="M1816" t="s">
        <v>87</v>
      </c>
      <c r="N1816">
        <v>2</v>
      </c>
      <c r="O1816" s="1">
        <v>44517.535775462966</v>
      </c>
      <c r="P1816" s="1">
        <v>44517.676979166667</v>
      </c>
      <c r="Q1816">
        <v>11816</v>
      </c>
      <c r="R1816">
        <v>384</v>
      </c>
      <c r="S1816" t="b">
        <v>0</v>
      </c>
      <c r="T1816" t="s">
        <v>88</v>
      </c>
      <c r="U1816" t="b">
        <v>0</v>
      </c>
      <c r="V1816" t="s">
        <v>123</v>
      </c>
      <c r="W1816" s="1">
        <v>44517.540254629632</v>
      </c>
      <c r="X1816">
        <v>136</v>
      </c>
      <c r="Y1816">
        <v>21</v>
      </c>
      <c r="Z1816">
        <v>0</v>
      </c>
      <c r="AA1816">
        <v>21</v>
      </c>
      <c r="AB1816">
        <v>0</v>
      </c>
      <c r="AC1816">
        <v>5</v>
      </c>
      <c r="AD1816">
        <v>7</v>
      </c>
      <c r="AE1816">
        <v>0</v>
      </c>
      <c r="AF1816">
        <v>0</v>
      </c>
      <c r="AG1816">
        <v>0</v>
      </c>
      <c r="AH1816" t="s">
        <v>118</v>
      </c>
      <c r="AI1816" s="1">
        <v>44517.676979166667</v>
      </c>
      <c r="AJ1816">
        <v>248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7</v>
      </c>
      <c r="AQ1816">
        <v>0</v>
      </c>
      <c r="AR1816">
        <v>0</v>
      </c>
      <c r="AS1816">
        <v>0</v>
      </c>
      <c r="AT1816" t="s">
        <v>88</v>
      </c>
      <c r="AU1816" t="s">
        <v>88</v>
      </c>
      <c r="AV1816" t="s">
        <v>88</v>
      </c>
      <c r="AW1816" t="s">
        <v>88</v>
      </c>
      <c r="AX1816" t="s">
        <v>88</v>
      </c>
      <c r="AY1816" t="s">
        <v>88</v>
      </c>
      <c r="AZ1816" t="s">
        <v>88</v>
      </c>
      <c r="BA1816" t="s">
        <v>88</v>
      </c>
      <c r="BB1816" t="s">
        <v>88</v>
      </c>
      <c r="BC1816" t="s">
        <v>88</v>
      </c>
      <c r="BD1816" t="s">
        <v>88</v>
      </c>
      <c r="BE1816" t="s">
        <v>88</v>
      </c>
    </row>
    <row r="1817" spans="1:57">
      <c r="A1817" t="s">
        <v>3810</v>
      </c>
      <c r="B1817" t="s">
        <v>80</v>
      </c>
      <c r="C1817" t="s">
        <v>3240</v>
      </c>
      <c r="D1817" t="s">
        <v>82</v>
      </c>
      <c r="E1817" s="2" t="str">
        <f>HYPERLINK("capsilon://?command=openfolder&amp;siteaddress=FAM.docvelocity-na8.net&amp;folderid=FXF748F1AD-F212-BDC0-ABB8-18E1DDFA90A0","FX21115718")</f>
        <v>FX21115718</v>
      </c>
      <c r="F1817" t="s">
        <v>19</v>
      </c>
      <c r="G1817" t="s">
        <v>19</v>
      </c>
      <c r="H1817" t="s">
        <v>83</v>
      </c>
      <c r="I1817" t="s">
        <v>3811</v>
      </c>
      <c r="J1817">
        <v>28</v>
      </c>
      <c r="K1817" t="s">
        <v>85</v>
      </c>
      <c r="L1817" t="s">
        <v>86</v>
      </c>
      <c r="M1817" t="s">
        <v>87</v>
      </c>
      <c r="N1817">
        <v>2</v>
      </c>
      <c r="O1817" s="1">
        <v>44517.538657407407</v>
      </c>
      <c r="P1817" s="1">
        <v>44517.678356481483</v>
      </c>
      <c r="Q1817">
        <v>11884</v>
      </c>
      <c r="R1817">
        <v>186</v>
      </c>
      <c r="S1817" t="b">
        <v>0</v>
      </c>
      <c r="T1817" t="s">
        <v>88</v>
      </c>
      <c r="U1817" t="b">
        <v>0</v>
      </c>
      <c r="V1817" t="s">
        <v>123</v>
      </c>
      <c r="W1817" s="1">
        <v>44517.541041666664</v>
      </c>
      <c r="X1817">
        <v>67</v>
      </c>
      <c r="Y1817">
        <v>21</v>
      </c>
      <c r="Z1817">
        <v>0</v>
      </c>
      <c r="AA1817">
        <v>21</v>
      </c>
      <c r="AB1817">
        <v>0</v>
      </c>
      <c r="AC1817">
        <v>0</v>
      </c>
      <c r="AD1817">
        <v>7</v>
      </c>
      <c r="AE1817">
        <v>0</v>
      </c>
      <c r="AF1817">
        <v>0</v>
      </c>
      <c r="AG1817">
        <v>0</v>
      </c>
      <c r="AH1817" t="s">
        <v>118</v>
      </c>
      <c r="AI1817" s="1">
        <v>44517.678356481483</v>
      </c>
      <c r="AJ1817">
        <v>119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7</v>
      </c>
      <c r="AQ1817">
        <v>0</v>
      </c>
      <c r="AR1817">
        <v>0</v>
      </c>
      <c r="AS1817">
        <v>0</v>
      </c>
      <c r="AT1817" t="s">
        <v>88</v>
      </c>
      <c r="AU1817" t="s">
        <v>88</v>
      </c>
      <c r="AV1817" t="s">
        <v>88</v>
      </c>
      <c r="AW1817" t="s">
        <v>88</v>
      </c>
      <c r="AX1817" t="s">
        <v>88</v>
      </c>
      <c r="AY1817" t="s">
        <v>88</v>
      </c>
      <c r="AZ1817" t="s">
        <v>88</v>
      </c>
      <c r="BA1817" t="s">
        <v>88</v>
      </c>
      <c r="BB1817" t="s">
        <v>88</v>
      </c>
      <c r="BC1817" t="s">
        <v>88</v>
      </c>
      <c r="BD1817" t="s">
        <v>88</v>
      </c>
      <c r="BE1817" t="s">
        <v>88</v>
      </c>
    </row>
    <row r="1818" spans="1:57">
      <c r="A1818" t="s">
        <v>3812</v>
      </c>
      <c r="B1818" t="s">
        <v>80</v>
      </c>
      <c r="C1818" t="s">
        <v>3813</v>
      </c>
      <c r="D1818" t="s">
        <v>82</v>
      </c>
      <c r="E1818" s="2" t="str">
        <f>HYPERLINK("capsilon://?command=openfolder&amp;siteaddress=FAM.docvelocity-na8.net&amp;folderid=FX3E210580-2095-6F69-F639-3C6452504F0C","FX21116520")</f>
        <v>FX21116520</v>
      </c>
      <c r="F1818" t="s">
        <v>19</v>
      </c>
      <c r="G1818" t="s">
        <v>19</v>
      </c>
      <c r="H1818" t="s">
        <v>83</v>
      </c>
      <c r="I1818" t="s">
        <v>3814</v>
      </c>
      <c r="J1818">
        <v>84</v>
      </c>
      <c r="K1818" t="s">
        <v>85</v>
      </c>
      <c r="L1818" t="s">
        <v>86</v>
      </c>
      <c r="M1818" t="s">
        <v>87</v>
      </c>
      <c r="N1818">
        <v>2</v>
      </c>
      <c r="O1818" s="1">
        <v>44517.558067129627</v>
      </c>
      <c r="P1818" s="1">
        <v>44517.688634259262</v>
      </c>
      <c r="Q1818">
        <v>9747</v>
      </c>
      <c r="R1818">
        <v>1534</v>
      </c>
      <c r="S1818" t="b">
        <v>0</v>
      </c>
      <c r="T1818" t="s">
        <v>88</v>
      </c>
      <c r="U1818" t="b">
        <v>0</v>
      </c>
      <c r="V1818" t="s">
        <v>117</v>
      </c>
      <c r="W1818" s="1">
        <v>44517.564409722225</v>
      </c>
      <c r="X1818">
        <v>545</v>
      </c>
      <c r="Y1818">
        <v>79</v>
      </c>
      <c r="Z1818">
        <v>0</v>
      </c>
      <c r="AA1818">
        <v>79</v>
      </c>
      <c r="AB1818">
        <v>0</v>
      </c>
      <c r="AC1818">
        <v>10</v>
      </c>
      <c r="AD1818">
        <v>5</v>
      </c>
      <c r="AE1818">
        <v>0</v>
      </c>
      <c r="AF1818">
        <v>0</v>
      </c>
      <c r="AG1818">
        <v>0</v>
      </c>
      <c r="AH1818" t="s">
        <v>606</v>
      </c>
      <c r="AI1818" s="1">
        <v>44517.688634259262</v>
      </c>
      <c r="AJ1818">
        <v>989</v>
      </c>
      <c r="AK1818">
        <v>1</v>
      </c>
      <c r="AL1818">
        <v>0</v>
      </c>
      <c r="AM1818">
        <v>1</v>
      </c>
      <c r="AN1818">
        <v>0</v>
      </c>
      <c r="AO1818">
        <v>1</v>
      </c>
      <c r="AP1818">
        <v>4</v>
      </c>
      <c r="AQ1818">
        <v>0</v>
      </c>
      <c r="AR1818">
        <v>0</v>
      </c>
      <c r="AS1818">
        <v>0</v>
      </c>
      <c r="AT1818" t="s">
        <v>88</v>
      </c>
      <c r="AU1818" t="s">
        <v>88</v>
      </c>
      <c r="AV1818" t="s">
        <v>88</v>
      </c>
      <c r="AW1818" t="s">
        <v>88</v>
      </c>
      <c r="AX1818" t="s">
        <v>88</v>
      </c>
      <c r="AY1818" t="s">
        <v>88</v>
      </c>
      <c r="AZ1818" t="s">
        <v>88</v>
      </c>
      <c r="BA1818" t="s">
        <v>88</v>
      </c>
      <c r="BB1818" t="s">
        <v>88</v>
      </c>
      <c r="BC1818" t="s">
        <v>88</v>
      </c>
      <c r="BD1818" t="s">
        <v>88</v>
      </c>
      <c r="BE1818" t="s">
        <v>88</v>
      </c>
    </row>
    <row r="1819" spans="1:57">
      <c r="A1819" t="s">
        <v>3815</v>
      </c>
      <c r="B1819" t="s">
        <v>80</v>
      </c>
      <c r="C1819" t="s">
        <v>3813</v>
      </c>
      <c r="D1819" t="s">
        <v>82</v>
      </c>
      <c r="E1819" s="2" t="str">
        <f>HYPERLINK("capsilon://?command=openfolder&amp;siteaddress=FAM.docvelocity-na8.net&amp;folderid=FX3E210580-2095-6F69-F639-3C6452504F0C","FX21116520")</f>
        <v>FX21116520</v>
      </c>
      <c r="F1819" t="s">
        <v>19</v>
      </c>
      <c r="G1819" t="s">
        <v>19</v>
      </c>
      <c r="H1819" t="s">
        <v>83</v>
      </c>
      <c r="I1819" t="s">
        <v>3816</v>
      </c>
      <c r="J1819">
        <v>84</v>
      </c>
      <c r="K1819" t="s">
        <v>85</v>
      </c>
      <c r="L1819" t="s">
        <v>86</v>
      </c>
      <c r="M1819" t="s">
        <v>87</v>
      </c>
      <c r="N1819">
        <v>2</v>
      </c>
      <c r="O1819" s="1">
        <v>44517.558125000003</v>
      </c>
      <c r="P1819" s="1">
        <v>44517.682627314818</v>
      </c>
      <c r="Q1819">
        <v>10101</v>
      </c>
      <c r="R1819">
        <v>656</v>
      </c>
      <c r="S1819" t="b">
        <v>0</v>
      </c>
      <c r="T1819" t="s">
        <v>88</v>
      </c>
      <c r="U1819" t="b">
        <v>0</v>
      </c>
      <c r="V1819" t="s">
        <v>1625</v>
      </c>
      <c r="W1819" s="1">
        <v>44517.566284722219</v>
      </c>
      <c r="X1819">
        <v>202</v>
      </c>
      <c r="Y1819">
        <v>74</v>
      </c>
      <c r="Z1819">
        <v>0</v>
      </c>
      <c r="AA1819">
        <v>74</v>
      </c>
      <c r="AB1819">
        <v>0</v>
      </c>
      <c r="AC1819">
        <v>5</v>
      </c>
      <c r="AD1819">
        <v>10</v>
      </c>
      <c r="AE1819">
        <v>0</v>
      </c>
      <c r="AF1819">
        <v>0</v>
      </c>
      <c r="AG1819">
        <v>0</v>
      </c>
      <c r="AH1819" t="s">
        <v>118</v>
      </c>
      <c r="AI1819" s="1">
        <v>44517.682627314818</v>
      </c>
      <c r="AJ1819">
        <v>368</v>
      </c>
      <c r="AK1819">
        <v>5</v>
      </c>
      <c r="AL1819">
        <v>0</v>
      </c>
      <c r="AM1819">
        <v>5</v>
      </c>
      <c r="AN1819">
        <v>0</v>
      </c>
      <c r="AO1819">
        <v>4</v>
      </c>
      <c r="AP1819">
        <v>5</v>
      </c>
      <c r="AQ1819">
        <v>0</v>
      </c>
      <c r="AR1819">
        <v>0</v>
      </c>
      <c r="AS1819">
        <v>0</v>
      </c>
      <c r="AT1819" t="s">
        <v>88</v>
      </c>
      <c r="AU1819" t="s">
        <v>88</v>
      </c>
      <c r="AV1819" t="s">
        <v>88</v>
      </c>
      <c r="AW1819" t="s">
        <v>88</v>
      </c>
      <c r="AX1819" t="s">
        <v>88</v>
      </c>
      <c r="AY1819" t="s">
        <v>88</v>
      </c>
      <c r="AZ1819" t="s">
        <v>88</v>
      </c>
      <c r="BA1819" t="s">
        <v>88</v>
      </c>
      <c r="BB1819" t="s">
        <v>88</v>
      </c>
      <c r="BC1819" t="s">
        <v>88</v>
      </c>
      <c r="BD1819" t="s">
        <v>88</v>
      </c>
      <c r="BE1819" t="s">
        <v>88</v>
      </c>
    </row>
    <row r="1820" spans="1:57">
      <c r="A1820" t="s">
        <v>3817</v>
      </c>
      <c r="B1820" t="s">
        <v>80</v>
      </c>
      <c r="C1820" t="s">
        <v>3813</v>
      </c>
      <c r="D1820" t="s">
        <v>82</v>
      </c>
      <c r="E1820" s="2" t="str">
        <f>HYPERLINK("capsilon://?command=openfolder&amp;siteaddress=FAM.docvelocity-na8.net&amp;folderid=FX3E210580-2095-6F69-F639-3C6452504F0C","FX21116520")</f>
        <v>FX21116520</v>
      </c>
      <c r="F1820" t="s">
        <v>19</v>
      </c>
      <c r="G1820" t="s">
        <v>19</v>
      </c>
      <c r="H1820" t="s">
        <v>83</v>
      </c>
      <c r="I1820" t="s">
        <v>3818</v>
      </c>
      <c r="J1820">
        <v>516</v>
      </c>
      <c r="K1820" t="s">
        <v>85</v>
      </c>
      <c r="L1820" t="s">
        <v>86</v>
      </c>
      <c r="M1820" t="s">
        <v>87</v>
      </c>
      <c r="N1820">
        <v>1</v>
      </c>
      <c r="O1820" s="1">
        <v>44517.559039351851</v>
      </c>
      <c r="P1820" s="1">
        <v>44517.607847222222</v>
      </c>
      <c r="Q1820">
        <v>3752</v>
      </c>
      <c r="R1820">
        <v>465</v>
      </c>
      <c r="S1820" t="b">
        <v>0</v>
      </c>
      <c r="T1820" t="s">
        <v>88</v>
      </c>
      <c r="U1820" t="b">
        <v>0</v>
      </c>
      <c r="V1820" t="s">
        <v>94</v>
      </c>
      <c r="W1820" s="1">
        <v>44517.607847222222</v>
      </c>
      <c r="X1820">
        <v>339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516</v>
      </c>
      <c r="AE1820">
        <v>511</v>
      </c>
      <c r="AF1820">
        <v>0</v>
      </c>
      <c r="AG1820">
        <v>6</v>
      </c>
      <c r="AH1820" t="s">
        <v>88</v>
      </c>
      <c r="AI1820" t="s">
        <v>88</v>
      </c>
      <c r="AJ1820" t="s">
        <v>88</v>
      </c>
      <c r="AK1820" t="s">
        <v>88</v>
      </c>
      <c r="AL1820" t="s">
        <v>88</v>
      </c>
      <c r="AM1820" t="s">
        <v>88</v>
      </c>
      <c r="AN1820" t="s">
        <v>88</v>
      </c>
      <c r="AO1820" t="s">
        <v>88</v>
      </c>
      <c r="AP1820" t="s">
        <v>88</v>
      </c>
      <c r="AQ1820" t="s">
        <v>88</v>
      </c>
      <c r="AR1820" t="s">
        <v>88</v>
      </c>
      <c r="AS1820" t="s">
        <v>88</v>
      </c>
      <c r="AT1820" t="s">
        <v>88</v>
      </c>
      <c r="AU1820" t="s">
        <v>88</v>
      </c>
      <c r="AV1820" t="s">
        <v>88</v>
      </c>
      <c r="AW1820" t="s">
        <v>88</v>
      </c>
      <c r="AX1820" t="s">
        <v>88</v>
      </c>
      <c r="AY1820" t="s">
        <v>88</v>
      </c>
      <c r="AZ1820" t="s">
        <v>88</v>
      </c>
      <c r="BA1820" t="s">
        <v>88</v>
      </c>
      <c r="BB1820" t="s">
        <v>88</v>
      </c>
      <c r="BC1820" t="s">
        <v>88</v>
      </c>
      <c r="BD1820" t="s">
        <v>88</v>
      </c>
      <c r="BE1820" t="s">
        <v>88</v>
      </c>
    </row>
    <row r="1821" spans="1:57">
      <c r="A1821" t="s">
        <v>3819</v>
      </c>
      <c r="B1821" t="s">
        <v>80</v>
      </c>
      <c r="C1821" t="s">
        <v>3813</v>
      </c>
      <c r="D1821" t="s">
        <v>82</v>
      </c>
      <c r="E1821" s="2" t="str">
        <f>HYPERLINK("capsilon://?command=openfolder&amp;siteaddress=FAM.docvelocity-na8.net&amp;folderid=FX3E210580-2095-6F69-F639-3C6452504F0C","FX21116520")</f>
        <v>FX21116520</v>
      </c>
      <c r="F1821" t="s">
        <v>19</v>
      </c>
      <c r="G1821" t="s">
        <v>19</v>
      </c>
      <c r="H1821" t="s">
        <v>83</v>
      </c>
      <c r="I1821" t="s">
        <v>3820</v>
      </c>
      <c r="J1821">
        <v>28</v>
      </c>
      <c r="K1821" t="s">
        <v>85</v>
      </c>
      <c r="L1821" t="s">
        <v>86</v>
      </c>
      <c r="M1821" t="s">
        <v>87</v>
      </c>
      <c r="N1821">
        <v>2</v>
      </c>
      <c r="O1821" s="1">
        <v>44517.559108796297</v>
      </c>
      <c r="P1821" s="1">
        <v>44517.68645833333</v>
      </c>
      <c r="Q1821">
        <v>10397</v>
      </c>
      <c r="R1821">
        <v>606</v>
      </c>
      <c r="S1821" t="b">
        <v>0</v>
      </c>
      <c r="T1821" t="s">
        <v>88</v>
      </c>
      <c r="U1821" t="b">
        <v>0</v>
      </c>
      <c r="V1821" t="s">
        <v>117</v>
      </c>
      <c r="W1821" s="1">
        <v>44517.567604166667</v>
      </c>
      <c r="X1821">
        <v>275</v>
      </c>
      <c r="Y1821">
        <v>21</v>
      </c>
      <c r="Z1821">
        <v>0</v>
      </c>
      <c r="AA1821">
        <v>21</v>
      </c>
      <c r="AB1821">
        <v>0</v>
      </c>
      <c r="AC1821">
        <v>12</v>
      </c>
      <c r="AD1821">
        <v>7</v>
      </c>
      <c r="AE1821">
        <v>0</v>
      </c>
      <c r="AF1821">
        <v>0</v>
      </c>
      <c r="AG1821">
        <v>0</v>
      </c>
      <c r="AH1821" t="s">
        <v>118</v>
      </c>
      <c r="AI1821" s="1">
        <v>44517.68645833333</v>
      </c>
      <c r="AJ1821">
        <v>331</v>
      </c>
      <c r="AK1821">
        <v>2</v>
      </c>
      <c r="AL1821">
        <v>0</v>
      </c>
      <c r="AM1821">
        <v>2</v>
      </c>
      <c r="AN1821">
        <v>0</v>
      </c>
      <c r="AO1821">
        <v>2</v>
      </c>
      <c r="AP1821">
        <v>5</v>
      </c>
      <c r="AQ1821">
        <v>0</v>
      </c>
      <c r="AR1821">
        <v>0</v>
      </c>
      <c r="AS1821">
        <v>0</v>
      </c>
      <c r="AT1821" t="s">
        <v>88</v>
      </c>
      <c r="AU1821" t="s">
        <v>88</v>
      </c>
      <c r="AV1821" t="s">
        <v>88</v>
      </c>
      <c r="AW1821" t="s">
        <v>88</v>
      </c>
      <c r="AX1821" t="s">
        <v>88</v>
      </c>
      <c r="AY1821" t="s">
        <v>88</v>
      </c>
      <c r="AZ1821" t="s">
        <v>88</v>
      </c>
      <c r="BA1821" t="s">
        <v>88</v>
      </c>
      <c r="BB1821" t="s">
        <v>88</v>
      </c>
      <c r="BC1821" t="s">
        <v>88</v>
      </c>
      <c r="BD1821" t="s">
        <v>88</v>
      </c>
      <c r="BE1821" t="s">
        <v>88</v>
      </c>
    </row>
    <row r="1822" spans="1:57">
      <c r="A1822" t="s">
        <v>3821</v>
      </c>
      <c r="B1822" t="s">
        <v>80</v>
      </c>
      <c r="C1822" t="s">
        <v>3813</v>
      </c>
      <c r="D1822" t="s">
        <v>82</v>
      </c>
      <c r="E1822" s="2" t="str">
        <f>HYPERLINK("capsilon://?command=openfolder&amp;siteaddress=FAM.docvelocity-na8.net&amp;folderid=FX3E210580-2095-6F69-F639-3C6452504F0C","FX21116520")</f>
        <v>FX21116520</v>
      </c>
      <c r="F1822" t="s">
        <v>19</v>
      </c>
      <c r="G1822" t="s">
        <v>19</v>
      </c>
      <c r="H1822" t="s">
        <v>83</v>
      </c>
      <c r="I1822" t="s">
        <v>3822</v>
      </c>
      <c r="J1822">
        <v>28</v>
      </c>
      <c r="K1822" t="s">
        <v>85</v>
      </c>
      <c r="L1822" t="s">
        <v>86</v>
      </c>
      <c r="M1822" t="s">
        <v>87</v>
      </c>
      <c r="N1822">
        <v>2</v>
      </c>
      <c r="O1822" s="1">
        <v>44517.559421296297</v>
      </c>
      <c r="P1822" s="1">
        <v>44517.793506944443</v>
      </c>
      <c r="Q1822">
        <v>18047</v>
      </c>
      <c r="R1822">
        <v>2178</v>
      </c>
      <c r="S1822" t="b">
        <v>0</v>
      </c>
      <c r="T1822" t="s">
        <v>88</v>
      </c>
      <c r="U1822" t="b">
        <v>0</v>
      </c>
      <c r="V1822" t="s">
        <v>218</v>
      </c>
      <c r="W1822" s="1">
        <v>44517.565925925926</v>
      </c>
      <c r="X1822">
        <v>114</v>
      </c>
      <c r="Y1822">
        <v>21</v>
      </c>
      <c r="Z1822">
        <v>0</v>
      </c>
      <c r="AA1822">
        <v>21</v>
      </c>
      <c r="AB1822">
        <v>0</v>
      </c>
      <c r="AC1822">
        <v>0</v>
      </c>
      <c r="AD1822">
        <v>7</v>
      </c>
      <c r="AE1822">
        <v>0</v>
      </c>
      <c r="AF1822">
        <v>0</v>
      </c>
      <c r="AG1822">
        <v>0</v>
      </c>
      <c r="AH1822" t="s">
        <v>118</v>
      </c>
      <c r="AI1822" s="1">
        <v>44517.793506944443</v>
      </c>
      <c r="AJ1822">
        <v>112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7</v>
      </c>
      <c r="AQ1822">
        <v>0</v>
      </c>
      <c r="AR1822">
        <v>0</v>
      </c>
      <c r="AS1822">
        <v>0</v>
      </c>
      <c r="AT1822" t="s">
        <v>88</v>
      </c>
      <c r="AU1822" t="s">
        <v>88</v>
      </c>
      <c r="AV1822" t="s">
        <v>88</v>
      </c>
      <c r="AW1822" t="s">
        <v>88</v>
      </c>
      <c r="AX1822" t="s">
        <v>88</v>
      </c>
      <c r="AY1822" t="s">
        <v>88</v>
      </c>
      <c r="AZ1822" t="s">
        <v>88</v>
      </c>
      <c r="BA1822" t="s">
        <v>88</v>
      </c>
      <c r="BB1822" t="s">
        <v>88</v>
      </c>
      <c r="BC1822" t="s">
        <v>88</v>
      </c>
      <c r="BD1822" t="s">
        <v>88</v>
      </c>
      <c r="BE1822" t="s">
        <v>88</v>
      </c>
    </row>
    <row r="1823" spans="1:57">
      <c r="A1823" t="s">
        <v>3823</v>
      </c>
      <c r="B1823" t="s">
        <v>80</v>
      </c>
      <c r="C1823" t="s">
        <v>3748</v>
      </c>
      <c r="D1823" t="s">
        <v>82</v>
      </c>
      <c r="E1823" s="2" t="str">
        <f>HYPERLINK("capsilon://?command=openfolder&amp;siteaddress=FAM.docvelocity-na8.net&amp;folderid=FX50A55B8E-4A38-0346-AAA3-B8AAA81DD8EE","FX21117103")</f>
        <v>FX21117103</v>
      </c>
      <c r="F1823" t="s">
        <v>19</v>
      </c>
      <c r="G1823" t="s">
        <v>19</v>
      </c>
      <c r="H1823" t="s">
        <v>83</v>
      </c>
      <c r="I1823" t="s">
        <v>3749</v>
      </c>
      <c r="J1823">
        <v>508</v>
      </c>
      <c r="K1823" t="s">
        <v>85</v>
      </c>
      <c r="L1823" t="s">
        <v>86</v>
      </c>
      <c r="M1823" t="s">
        <v>87</v>
      </c>
      <c r="N1823">
        <v>2</v>
      </c>
      <c r="O1823" s="1">
        <v>44517.564930555556</v>
      </c>
      <c r="P1823" s="1">
        <v>44517.59033564815</v>
      </c>
      <c r="Q1823">
        <v>172</v>
      </c>
      <c r="R1823">
        <v>2023</v>
      </c>
      <c r="S1823" t="b">
        <v>0</v>
      </c>
      <c r="T1823" t="s">
        <v>88</v>
      </c>
      <c r="U1823" t="b">
        <v>1</v>
      </c>
      <c r="V1823" t="s">
        <v>218</v>
      </c>
      <c r="W1823" s="1">
        <v>44517.582546296297</v>
      </c>
      <c r="X1823">
        <v>1311</v>
      </c>
      <c r="Y1823">
        <v>164</v>
      </c>
      <c r="Z1823">
        <v>0</v>
      </c>
      <c r="AA1823">
        <v>164</v>
      </c>
      <c r="AB1823">
        <v>225</v>
      </c>
      <c r="AC1823">
        <v>24</v>
      </c>
      <c r="AD1823">
        <v>344</v>
      </c>
      <c r="AE1823">
        <v>0</v>
      </c>
      <c r="AF1823">
        <v>0</v>
      </c>
      <c r="AG1823">
        <v>0</v>
      </c>
      <c r="AH1823" t="s">
        <v>118</v>
      </c>
      <c r="AI1823" s="1">
        <v>44517.59033564815</v>
      </c>
      <c r="AJ1823">
        <v>639</v>
      </c>
      <c r="AK1823">
        <v>4</v>
      </c>
      <c r="AL1823">
        <v>0</v>
      </c>
      <c r="AM1823">
        <v>4</v>
      </c>
      <c r="AN1823">
        <v>225</v>
      </c>
      <c r="AO1823">
        <v>4</v>
      </c>
      <c r="AP1823">
        <v>340</v>
      </c>
      <c r="AQ1823">
        <v>0</v>
      </c>
      <c r="AR1823">
        <v>0</v>
      </c>
      <c r="AS1823">
        <v>0</v>
      </c>
      <c r="AT1823" t="s">
        <v>88</v>
      </c>
      <c r="AU1823" t="s">
        <v>88</v>
      </c>
      <c r="AV1823" t="s">
        <v>88</v>
      </c>
      <c r="AW1823" t="s">
        <v>88</v>
      </c>
      <c r="AX1823" t="s">
        <v>88</v>
      </c>
      <c r="AY1823" t="s">
        <v>88</v>
      </c>
      <c r="AZ1823" t="s">
        <v>88</v>
      </c>
      <c r="BA1823" t="s">
        <v>88</v>
      </c>
      <c r="BB1823" t="s">
        <v>88</v>
      </c>
      <c r="BC1823" t="s">
        <v>88</v>
      </c>
      <c r="BD1823" t="s">
        <v>88</v>
      </c>
      <c r="BE1823" t="s">
        <v>88</v>
      </c>
    </row>
    <row r="1824" spans="1:57">
      <c r="A1824" t="s">
        <v>3824</v>
      </c>
      <c r="B1824" t="s">
        <v>80</v>
      </c>
      <c r="C1824" t="s">
        <v>3600</v>
      </c>
      <c r="D1824" t="s">
        <v>82</v>
      </c>
      <c r="E1824" s="2" t="str">
        <f>HYPERLINK("capsilon://?command=openfolder&amp;siteaddress=FAM.docvelocity-na8.net&amp;folderid=FXB7821250-526F-229E-10F9-D6FB04521E69","FX21116552")</f>
        <v>FX21116552</v>
      </c>
      <c r="F1824" t="s">
        <v>19</v>
      </c>
      <c r="G1824" t="s">
        <v>19</v>
      </c>
      <c r="H1824" t="s">
        <v>83</v>
      </c>
      <c r="I1824" t="s">
        <v>3751</v>
      </c>
      <c r="J1824">
        <v>89</v>
      </c>
      <c r="K1824" t="s">
        <v>85</v>
      </c>
      <c r="L1824" t="s">
        <v>86</v>
      </c>
      <c r="M1824" t="s">
        <v>87</v>
      </c>
      <c r="N1824">
        <v>2</v>
      </c>
      <c r="O1824" s="1">
        <v>44517.567627314813</v>
      </c>
      <c r="P1824" s="1">
        <v>44517.593344907407</v>
      </c>
      <c r="Q1824">
        <v>1284</v>
      </c>
      <c r="R1824">
        <v>938</v>
      </c>
      <c r="S1824" t="b">
        <v>0</v>
      </c>
      <c r="T1824" t="s">
        <v>88</v>
      </c>
      <c r="U1824" t="b">
        <v>1</v>
      </c>
      <c r="V1824" t="s">
        <v>131</v>
      </c>
      <c r="W1824" s="1">
        <v>44517.576458333337</v>
      </c>
      <c r="X1824">
        <v>672</v>
      </c>
      <c r="Y1824">
        <v>82</v>
      </c>
      <c r="Z1824">
        <v>0</v>
      </c>
      <c r="AA1824">
        <v>82</v>
      </c>
      <c r="AB1824">
        <v>0</v>
      </c>
      <c r="AC1824">
        <v>26</v>
      </c>
      <c r="AD1824">
        <v>7</v>
      </c>
      <c r="AE1824">
        <v>0</v>
      </c>
      <c r="AF1824">
        <v>0</v>
      </c>
      <c r="AG1824">
        <v>0</v>
      </c>
      <c r="AH1824" t="s">
        <v>118</v>
      </c>
      <c r="AI1824" s="1">
        <v>44517.593344907407</v>
      </c>
      <c r="AJ1824">
        <v>259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7</v>
      </c>
      <c r="AQ1824">
        <v>0</v>
      </c>
      <c r="AR1824">
        <v>0</v>
      </c>
      <c r="AS1824">
        <v>0</v>
      </c>
      <c r="AT1824" t="s">
        <v>88</v>
      </c>
      <c r="AU1824" t="s">
        <v>88</v>
      </c>
      <c r="AV1824" t="s">
        <v>88</v>
      </c>
      <c r="AW1824" t="s">
        <v>88</v>
      </c>
      <c r="AX1824" t="s">
        <v>88</v>
      </c>
      <c r="AY1824" t="s">
        <v>88</v>
      </c>
      <c r="AZ1824" t="s">
        <v>88</v>
      </c>
      <c r="BA1824" t="s">
        <v>88</v>
      </c>
      <c r="BB1824" t="s">
        <v>88</v>
      </c>
      <c r="BC1824" t="s">
        <v>88</v>
      </c>
      <c r="BD1824" t="s">
        <v>88</v>
      </c>
      <c r="BE1824" t="s">
        <v>88</v>
      </c>
    </row>
    <row r="1825" spans="1:57">
      <c r="A1825" t="s">
        <v>3825</v>
      </c>
      <c r="B1825" t="s">
        <v>80</v>
      </c>
      <c r="C1825" t="s">
        <v>3756</v>
      </c>
      <c r="D1825" t="s">
        <v>82</v>
      </c>
      <c r="E1825" s="2" t="str">
        <f>HYPERLINK("capsilon://?command=openfolder&amp;siteaddress=FAM.docvelocity-na8.net&amp;folderid=FX8F74841B-CE35-2173-AD5F-909F8D8FCE73","FX21114718")</f>
        <v>FX21114718</v>
      </c>
      <c r="F1825" t="s">
        <v>19</v>
      </c>
      <c r="G1825" t="s">
        <v>19</v>
      </c>
      <c r="H1825" t="s">
        <v>83</v>
      </c>
      <c r="I1825" t="s">
        <v>3761</v>
      </c>
      <c r="J1825">
        <v>301</v>
      </c>
      <c r="K1825" t="s">
        <v>85</v>
      </c>
      <c r="L1825" t="s">
        <v>86</v>
      </c>
      <c r="M1825" t="s">
        <v>87</v>
      </c>
      <c r="N1825">
        <v>2</v>
      </c>
      <c r="O1825" s="1">
        <v>44517.571122685185</v>
      </c>
      <c r="P1825" s="1">
        <v>44517.622245370374</v>
      </c>
      <c r="Q1825">
        <v>1495</v>
      </c>
      <c r="R1825">
        <v>2922</v>
      </c>
      <c r="S1825" t="b">
        <v>0</v>
      </c>
      <c r="T1825" t="s">
        <v>88</v>
      </c>
      <c r="U1825" t="b">
        <v>1</v>
      </c>
      <c r="V1825" t="s">
        <v>131</v>
      </c>
      <c r="W1825" s="1">
        <v>44517.608900462961</v>
      </c>
      <c r="X1825">
        <v>1675</v>
      </c>
      <c r="Y1825">
        <v>268</v>
      </c>
      <c r="Z1825">
        <v>0</v>
      </c>
      <c r="AA1825">
        <v>268</v>
      </c>
      <c r="AB1825">
        <v>0</v>
      </c>
      <c r="AC1825">
        <v>57</v>
      </c>
      <c r="AD1825">
        <v>33</v>
      </c>
      <c r="AE1825">
        <v>0</v>
      </c>
      <c r="AF1825">
        <v>0</v>
      </c>
      <c r="AG1825">
        <v>0</v>
      </c>
      <c r="AH1825" t="s">
        <v>118</v>
      </c>
      <c r="AI1825" s="1">
        <v>44517.622245370374</v>
      </c>
      <c r="AJ1825">
        <v>912</v>
      </c>
      <c r="AK1825">
        <v>7</v>
      </c>
      <c r="AL1825">
        <v>0</v>
      </c>
      <c r="AM1825">
        <v>7</v>
      </c>
      <c r="AN1825">
        <v>0</v>
      </c>
      <c r="AO1825">
        <v>7</v>
      </c>
      <c r="AP1825">
        <v>26</v>
      </c>
      <c r="AQ1825">
        <v>0</v>
      </c>
      <c r="AR1825">
        <v>0</v>
      </c>
      <c r="AS1825">
        <v>0</v>
      </c>
      <c r="AT1825" t="s">
        <v>88</v>
      </c>
      <c r="AU1825" t="s">
        <v>88</v>
      </c>
      <c r="AV1825" t="s">
        <v>88</v>
      </c>
      <c r="AW1825" t="s">
        <v>88</v>
      </c>
      <c r="AX1825" t="s">
        <v>88</v>
      </c>
      <c r="AY1825" t="s">
        <v>88</v>
      </c>
      <c r="AZ1825" t="s">
        <v>88</v>
      </c>
      <c r="BA1825" t="s">
        <v>88</v>
      </c>
      <c r="BB1825" t="s">
        <v>88</v>
      </c>
      <c r="BC1825" t="s">
        <v>88</v>
      </c>
      <c r="BD1825" t="s">
        <v>88</v>
      </c>
      <c r="BE1825" t="s">
        <v>88</v>
      </c>
    </row>
    <row r="1826" spans="1:57">
      <c r="A1826" t="s">
        <v>3826</v>
      </c>
      <c r="B1826" t="s">
        <v>80</v>
      </c>
      <c r="C1826" t="s">
        <v>3756</v>
      </c>
      <c r="D1826" t="s">
        <v>82</v>
      </c>
      <c r="E1826" s="2" t="str">
        <f>HYPERLINK("capsilon://?command=openfolder&amp;siteaddress=FAM.docvelocity-na8.net&amp;folderid=FX8F74841B-CE35-2173-AD5F-909F8D8FCE73","FX21114718")</f>
        <v>FX21114718</v>
      </c>
      <c r="F1826" t="s">
        <v>19</v>
      </c>
      <c r="G1826" t="s">
        <v>19</v>
      </c>
      <c r="H1826" t="s">
        <v>83</v>
      </c>
      <c r="I1826" t="s">
        <v>3763</v>
      </c>
      <c r="J1826">
        <v>285</v>
      </c>
      <c r="K1826" t="s">
        <v>85</v>
      </c>
      <c r="L1826" t="s">
        <v>86</v>
      </c>
      <c r="M1826" t="s">
        <v>87</v>
      </c>
      <c r="N1826">
        <v>2</v>
      </c>
      <c r="O1826" s="1">
        <v>44517.575474537036</v>
      </c>
      <c r="P1826" s="1">
        <v>44517.598657407405</v>
      </c>
      <c r="Q1826">
        <v>395</v>
      </c>
      <c r="R1826">
        <v>1608</v>
      </c>
      <c r="S1826" t="b">
        <v>0</v>
      </c>
      <c r="T1826" t="s">
        <v>88</v>
      </c>
      <c r="U1826" t="b">
        <v>1</v>
      </c>
      <c r="V1826" t="s">
        <v>131</v>
      </c>
      <c r="W1826" s="1">
        <v>44517.589502314811</v>
      </c>
      <c r="X1826">
        <v>1126</v>
      </c>
      <c r="Y1826">
        <v>153</v>
      </c>
      <c r="Z1826">
        <v>0</v>
      </c>
      <c r="AA1826">
        <v>153</v>
      </c>
      <c r="AB1826">
        <v>0</v>
      </c>
      <c r="AC1826">
        <v>83</v>
      </c>
      <c r="AD1826">
        <v>132</v>
      </c>
      <c r="AE1826">
        <v>0</v>
      </c>
      <c r="AF1826">
        <v>0</v>
      </c>
      <c r="AG1826">
        <v>0</v>
      </c>
      <c r="AH1826" t="s">
        <v>118</v>
      </c>
      <c r="AI1826" s="1">
        <v>44517.598657407405</v>
      </c>
      <c r="AJ1826">
        <v>458</v>
      </c>
      <c r="AK1826">
        <v>1</v>
      </c>
      <c r="AL1826">
        <v>0</v>
      </c>
      <c r="AM1826">
        <v>1</v>
      </c>
      <c r="AN1826">
        <v>15</v>
      </c>
      <c r="AO1826">
        <v>1</v>
      </c>
      <c r="AP1826">
        <v>131</v>
      </c>
      <c r="AQ1826">
        <v>0</v>
      </c>
      <c r="AR1826">
        <v>0</v>
      </c>
      <c r="AS1826">
        <v>0</v>
      </c>
      <c r="AT1826" t="s">
        <v>88</v>
      </c>
      <c r="AU1826" t="s">
        <v>88</v>
      </c>
      <c r="AV1826" t="s">
        <v>88</v>
      </c>
      <c r="AW1826" t="s">
        <v>88</v>
      </c>
      <c r="AX1826" t="s">
        <v>88</v>
      </c>
      <c r="AY1826" t="s">
        <v>88</v>
      </c>
      <c r="AZ1826" t="s">
        <v>88</v>
      </c>
      <c r="BA1826" t="s">
        <v>88</v>
      </c>
      <c r="BB1826" t="s">
        <v>88</v>
      </c>
      <c r="BC1826" t="s">
        <v>88</v>
      </c>
      <c r="BD1826" t="s">
        <v>88</v>
      </c>
      <c r="BE1826" t="s">
        <v>88</v>
      </c>
    </row>
    <row r="1827" spans="1:57">
      <c r="A1827" t="s">
        <v>3827</v>
      </c>
      <c r="B1827" t="s">
        <v>80</v>
      </c>
      <c r="C1827" t="s">
        <v>3194</v>
      </c>
      <c r="D1827" t="s">
        <v>82</v>
      </c>
      <c r="E1827" s="2" t="str">
        <f>HYPERLINK("capsilon://?command=openfolder&amp;siteaddress=FAM.docvelocity-na8.net&amp;folderid=FX114F6438-02D9-B19C-CB3E-66416D42D84D","FX21114318")</f>
        <v>FX21114318</v>
      </c>
      <c r="F1827" t="s">
        <v>19</v>
      </c>
      <c r="G1827" t="s">
        <v>19</v>
      </c>
      <c r="H1827" t="s">
        <v>83</v>
      </c>
      <c r="I1827" t="s">
        <v>3767</v>
      </c>
      <c r="J1827">
        <v>169</v>
      </c>
      <c r="K1827" t="s">
        <v>85</v>
      </c>
      <c r="L1827" t="s">
        <v>86</v>
      </c>
      <c r="M1827" t="s">
        <v>87</v>
      </c>
      <c r="N1827">
        <v>2</v>
      </c>
      <c r="O1827" s="1">
        <v>44517.57644675926</v>
      </c>
      <c r="P1827" s="1">
        <v>44517.609675925924</v>
      </c>
      <c r="Q1827">
        <v>1219</v>
      </c>
      <c r="R1827">
        <v>1652</v>
      </c>
      <c r="S1827" t="b">
        <v>0</v>
      </c>
      <c r="T1827" t="s">
        <v>88</v>
      </c>
      <c r="U1827" t="b">
        <v>1</v>
      </c>
      <c r="V1827" t="s">
        <v>123</v>
      </c>
      <c r="W1827" s="1">
        <v>44517.599780092591</v>
      </c>
      <c r="X1827">
        <v>829</v>
      </c>
      <c r="Y1827">
        <v>144</v>
      </c>
      <c r="Z1827">
        <v>0</v>
      </c>
      <c r="AA1827">
        <v>144</v>
      </c>
      <c r="AB1827">
        <v>0</v>
      </c>
      <c r="AC1827">
        <v>16</v>
      </c>
      <c r="AD1827">
        <v>25</v>
      </c>
      <c r="AE1827">
        <v>0</v>
      </c>
      <c r="AF1827">
        <v>0</v>
      </c>
      <c r="AG1827">
        <v>0</v>
      </c>
      <c r="AH1827" t="s">
        <v>606</v>
      </c>
      <c r="AI1827" s="1">
        <v>44517.609675925924</v>
      </c>
      <c r="AJ1827">
        <v>781</v>
      </c>
      <c r="AK1827">
        <v>0</v>
      </c>
      <c r="AL1827">
        <v>0</v>
      </c>
      <c r="AM1827">
        <v>0</v>
      </c>
      <c r="AN1827">
        <v>0</v>
      </c>
      <c r="AO1827">
        <v>3</v>
      </c>
      <c r="AP1827">
        <v>25</v>
      </c>
      <c r="AQ1827">
        <v>0</v>
      </c>
      <c r="AR1827">
        <v>0</v>
      </c>
      <c r="AS1827">
        <v>0</v>
      </c>
      <c r="AT1827" t="s">
        <v>88</v>
      </c>
      <c r="AU1827" t="s">
        <v>88</v>
      </c>
      <c r="AV1827" t="s">
        <v>88</v>
      </c>
      <c r="AW1827" t="s">
        <v>88</v>
      </c>
      <c r="AX1827" t="s">
        <v>88</v>
      </c>
      <c r="AY1827" t="s">
        <v>88</v>
      </c>
      <c r="AZ1827" t="s">
        <v>88</v>
      </c>
      <c r="BA1827" t="s">
        <v>88</v>
      </c>
      <c r="BB1827" t="s">
        <v>88</v>
      </c>
      <c r="BC1827" t="s">
        <v>88</v>
      </c>
      <c r="BD1827" t="s">
        <v>88</v>
      </c>
      <c r="BE1827" t="s">
        <v>88</v>
      </c>
    </row>
    <row r="1828" spans="1:57">
      <c r="A1828" t="s">
        <v>3828</v>
      </c>
      <c r="B1828" t="s">
        <v>80</v>
      </c>
      <c r="C1828" t="s">
        <v>3332</v>
      </c>
      <c r="D1828" t="s">
        <v>82</v>
      </c>
      <c r="E1828" s="2" t="str">
        <f>HYPERLINK("capsilon://?command=openfolder&amp;siteaddress=FAM.docvelocity-na8.net&amp;folderid=FXC438F695-383D-8D5D-AE67-1C32384BB31F","FX21117597")</f>
        <v>FX21117597</v>
      </c>
      <c r="F1828" t="s">
        <v>19</v>
      </c>
      <c r="G1828" t="s">
        <v>19</v>
      </c>
      <c r="H1828" t="s">
        <v>83</v>
      </c>
      <c r="I1828" t="s">
        <v>3829</v>
      </c>
      <c r="J1828">
        <v>182</v>
      </c>
      <c r="K1828" t="s">
        <v>85</v>
      </c>
      <c r="L1828" t="s">
        <v>86</v>
      </c>
      <c r="M1828" t="s">
        <v>87</v>
      </c>
      <c r="N1828">
        <v>1</v>
      </c>
      <c r="O1828" s="1">
        <v>44517.57912037037</v>
      </c>
      <c r="P1828" s="1">
        <v>44517.609872685185</v>
      </c>
      <c r="Q1828">
        <v>2440</v>
      </c>
      <c r="R1828">
        <v>217</v>
      </c>
      <c r="S1828" t="b">
        <v>0</v>
      </c>
      <c r="T1828" t="s">
        <v>88</v>
      </c>
      <c r="U1828" t="b">
        <v>0</v>
      </c>
      <c r="V1828" t="s">
        <v>94</v>
      </c>
      <c r="W1828" s="1">
        <v>44517.609872685185</v>
      </c>
      <c r="X1828">
        <v>163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182</v>
      </c>
      <c r="AE1828">
        <v>177</v>
      </c>
      <c r="AF1828">
        <v>0</v>
      </c>
      <c r="AG1828">
        <v>4</v>
      </c>
      <c r="AH1828" t="s">
        <v>88</v>
      </c>
      <c r="AI1828" t="s">
        <v>88</v>
      </c>
      <c r="AJ1828" t="s">
        <v>88</v>
      </c>
      <c r="AK1828" t="s">
        <v>88</v>
      </c>
      <c r="AL1828" t="s">
        <v>88</v>
      </c>
      <c r="AM1828" t="s">
        <v>88</v>
      </c>
      <c r="AN1828" t="s">
        <v>88</v>
      </c>
      <c r="AO1828" t="s">
        <v>88</v>
      </c>
      <c r="AP1828" t="s">
        <v>88</v>
      </c>
      <c r="AQ1828" t="s">
        <v>88</v>
      </c>
      <c r="AR1828" t="s">
        <v>88</v>
      </c>
      <c r="AS1828" t="s">
        <v>88</v>
      </c>
      <c r="AT1828" t="s">
        <v>88</v>
      </c>
      <c r="AU1828" t="s">
        <v>88</v>
      </c>
      <c r="AV1828" t="s">
        <v>88</v>
      </c>
      <c r="AW1828" t="s">
        <v>88</v>
      </c>
      <c r="AX1828" t="s">
        <v>88</v>
      </c>
      <c r="AY1828" t="s">
        <v>88</v>
      </c>
      <c r="AZ1828" t="s">
        <v>88</v>
      </c>
      <c r="BA1828" t="s">
        <v>88</v>
      </c>
      <c r="BB1828" t="s">
        <v>88</v>
      </c>
      <c r="BC1828" t="s">
        <v>88</v>
      </c>
      <c r="BD1828" t="s">
        <v>88</v>
      </c>
      <c r="BE1828" t="s">
        <v>88</v>
      </c>
    </row>
    <row r="1829" spans="1:57">
      <c r="A1829" t="s">
        <v>3830</v>
      </c>
      <c r="B1829" t="s">
        <v>80</v>
      </c>
      <c r="C1829" t="s">
        <v>3769</v>
      </c>
      <c r="D1829" t="s">
        <v>82</v>
      </c>
      <c r="E1829" s="2" t="str">
        <f>HYPERLINK("capsilon://?command=openfolder&amp;siteaddress=FAM.docvelocity-na8.net&amp;folderid=FXA7030222-3EF1-5B1A-347E-F2B5F0F79403","FX21115958")</f>
        <v>FX21115958</v>
      </c>
      <c r="F1829" t="s">
        <v>19</v>
      </c>
      <c r="G1829" t="s">
        <v>19</v>
      </c>
      <c r="H1829" t="s">
        <v>83</v>
      </c>
      <c r="I1829" t="s">
        <v>3770</v>
      </c>
      <c r="J1829">
        <v>270</v>
      </c>
      <c r="K1829" t="s">
        <v>85</v>
      </c>
      <c r="L1829" t="s">
        <v>86</v>
      </c>
      <c r="M1829" t="s">
        <v>87</v>
      </c>
      <c r="N1829">
        <v>2</v>
      </c>
      <c r="O1829" s="1">
        <v>44517.585243055553</v>
      </c>
      <c r="P1829" s="1">
        <v>44517.604351851849</v>
      </c>
      <c r="Q1829">
        <v>466</v>
      </c>
      <c r="R1829">
        <v>1185</v>
      </c>
      <c r="S1829" t="b">
        <v>0</v>
      </c>
      <c r="T1829" t="s">
        <v>88</v>
      </c>
      <c r="U1829" t="b">
        <v>1</v>
      </c>
      <c r="V1829" t="s">
        <v>186</v>
      </c>
      <c r="W1829" s="1">
        <v>44517.597997685189</v>
      </c>
      <c r="X1829">
        <v>632</v>
      </c>
      <c r="Y1829">
        <v>185</v>
      </c>
      <c r="Z1829">
        <v>0</v>
      </c>
      <c r="AA1829">
        <v>185</v>
      </c>
      <c r="AB1829">
        <v>0</v>
      </c>
      <c r="AC1829">
        <v>0</v>
      </c>
      <c r="AD1829">
        <v>85</v>
      </c>
      <c r="AE1829">
        <v>0</v>
      </c>
      <c r="AF1829">
        <v>0</v>
      </c>
      <c r="AG1829">
        <v>0</v>
      </c>
      <c r="AH1829" t="s">
        <v>118</v>
      </c>
      <c r="AI1829" s="1">
        <v>44517.604351851849</v>
      </c>
      <c r="AJ1829">
        <v>491</v>
      </c>
      <c r="AK1829">
        <v>12</v>
      </c>
      <c r="AL1829">
        <v>0</v>
      </c>
      <c r="AM1829">
        <v>12</v>
      </c>
      <c r="AN1829">
        <v>0</v>
      </c>
      <c r="AO1829">
        <v>8</v>
      </c>
      <c r="AP1829">
        <v>73</v>
      </c>
      <c r="AQ1829">
        <v>0</v>
      </c>
      <c r="AR1829">
        <v>0</v>
      </c>
      <c r="AS1829">
        <v>0</v>
      </c>
      <c r="AT1829" t="s">
        <v>88</v>
      </c>
      <c r="AU1829" t="s">
        <v>88</v>
      </c>
      <c r="AV1829" t="s">
        <v>88</v>
      </c>
      <c r="AW1829" t="s">
        <v>88</v>
      </c>
      <c r="AX1829" t="s">
        <v>88</v>
      </c>
      <c r="AY1829" t="s">
        <v>88</v>
      </c>
      <c r="AZ1829" t="s">
        <v>88</v>
      </c>
      <c r="BA1829" t="s">
        <v>88</v>
      </c>
      <c r="BB1829" t="s">
        <v>88</v>
      </c>
      <c r="BC1829" t="s">
        <v>88</v>
      </c>
      <c r="BD1829" t="s">
        <v>88</v>
      </c>
      <c r="BE1829" t="s">
        <v>88</v>
      </c>
    </row>
    <row r="1830" spans="1:57">
      <c r="A1830" t="s">
        <v>3831</v>
      </c>
      <c r="B1830" t="s">
        <v>80</v>
      </c>
      <c r="C1830" t="s">
        <v>3832</v>
      </c>
      <c r="D1830" t="s">
        <v>82</v>
      </c>
      <c r="E1830" s="2" t="str">
        <f>HYPERLINK("capsilon://?command=openfolder&amp;siteaddress=FAM.docvelocity-na8.net&amp;folderid=FX55E5FC21-075C-8FB8-ED29-5B9A23F5B02A","FX21117127")</f>
        <v>FX21117127</v>
      </c>
      <c r="F1830" t="s">
        <v>19</v>
      </c>
      <c r="G1830" t="s">
        <v>19</v>
      </c>
      <c r="H1830" t="s">
        <v>83</v>
      </c>
      <c r="I1830" t="s">
        <v>3833</v>
      </c>
      <c r="J1830">
        <v>111</v>
      </c>
      <c r="K1830" t="s">
        <v>85</v>
      </c>
      <c r="L1830" t="s">
        <v>86</v>
      </c>
      <c r="M1830" t="s">
        <v>87</v>
      </c>
      <c r="N1830">
        <v>1</v>
      </c>
      <c r="O1830" s="1">
        <v>44517.585763888892</v>
      </c>
      <c r="P1830" s="1">
        <v>44517.611006944448</v>
      </c>
      <c r="Q1830">
        <v>2030</v>
      </c>
      <c r="R1830">
        <v>151</v>
      </c>
      <c r="S1830" t="b">
        <v>0</v>
      </c>
      <c r="T1830" t="s">
        <v>88</v>
      </c>
      <c r="U1830" t="b">
        <v>0</v>
      </c>
      <c r="V1830" t="s">
        <v>94</v>
      </c>
      <c r="W1830" s="1">
        <v>44517.611006944448</v>
      </c>
      <c r="X1830">
        <v>97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111</v>
      </c>
      <c r="AE1830">
        <v>99</v>
      </c>
      <c r="AF1830">
        <v>0</v>
      </c>
      <c r="AG1830">
        <v>3</v>
      </c>
      <c r="AH1830" t="s">
        <v>88</v>
      </c>
      <c r="AI1830" t="s">
        <v>88</v>
      </c>
      <c r="AJ1830" t="s">
        <v>88</v>
      </c>
      <c r="AK1830" t="s">
        <v>88</v>
      </c>
      <c r="AL1830" t="s">
        <v>88</v>
      </c>
      <c r="AM1830" t="s">
        <v>88</v>
      </c>
      <c r="AN1830" t="s">
        <v>88</v>
      </c>
      <c r="AO1830" t="s">
        <v>88</v>
      </c>
      <c r="AP1830" t="s">
        <v>88</v>
      </c>
      <c r="AQ1830" t="s">
        <v>88</v>
      </c>
      <c r="AR1830" t="s">
        <v>88</v>
      </c>
      <c r="AS1830" t="s">
        <v>88</v>
      </c>
      <c r="AT1830" t="s">
        <v>88</v>
      </c>
      <c r="AU1830" t="s">
        <v>88</v>
      </c>
      <c r="AV1830" t="s">
        <v>88</v>
      </c>
      <c r="AW1830" t="s">
        <v>88</v>
      </c>
      <c r="AX1830" t="s">
        <v>88</v>
      </c>
      <c r="AY1830" t="s">
        <v>88</v>
      </c>
      <c r="AZ1830" t="s">
        <v>88</v>
      </c>
      <c r="BA1830" t="s">
        <v>88</v>
      </c>
      <c r="BB1830" t="s">
        <v>88</v>
      </c>
      <c r="BC1830" t="s">
        <v>88</v>
      </c>
      <c r="BD1830" t="s">
        <v>88</v>
      </c>
      <c r="BE1830" t="s">
        <v>88</v>
      </c>
    </row>
    <row r="1831" spans="1:57">
      <c r="A1831" t="s">
        <v>3834</v>
      </c>
      <c r="B1831" t="s">
        <v>80</v>
      </c>
      <c r="C1831" t="s">
        <v>3835</v>
      </c>
      <c r="D1831" t="s">
        <v>82</v>
      </c>
      <c r="E1831" s="2" t="str">
        <f>HYPERLINK("capsilon://?command=openfolder&amp;siteaddress=FAM.docvelocity-na8.net&amp;folderid=FXD73DD0BF-0DF5-CC11-9235-94BCDA925EFB","FX21118430")</f>
        <v>FX21118430</v>
      </c>
      <c r="F1831" t="s">
        <v>19</v>
      </c>
      <c r="G1831" t="s">
        <v>19</v>
      </c>
      <c r="H1831" t="s">
        <v>83</v>
      </c>
      <c r="I1831" t="s">
        <v>3836</v>
      </c>
      <c r="J1831">
        <v>46</v>
      </c>
      <c r="K1831" t="s">
        <v>85</v>
      </c>
      <c r="L1831" t="s">
        <v>86</v>
      </c>
      <c r="M1831" t="s">
        <v>87</v>
      </c>
      <c r="N1831">
        <v>2</v>
      </c>
      <c r="O1831" s="1">
        <v>44517.586689814816</v>
      </c>
      <c r="P1831" s="1">
        <v>44517.688472222224</v>
      </c>
      <c r="Q1831">
        <v>8382</v>
      </c>
      <c r="R1831">
        <v>412</v>
      </c>
      <c r="S1831" t="b">
        <v>0</v>
      </c>
      <c r="T1831" t="s">
        <v>88</v>
      </c>
      <c r="U1831" t="b">
        <v>0</v>
      </c>
      <c r="V1831" t="s">
        <v>123</v>
      </c>
      <c r="W1831" s="1">
        <v>44517.603912037041</v>
      </c>
      <c r="X1831">
        <v>239</v>
      </c>
      <c r="Y1831">
        <v>41</v>
      </c>
      <c r="Z1831">
        <v>0</v>
      </c>
      <c r="AA1831">
        <v>41</v>
      </c>
      <c r="AB1831">
        <v>0</v>
      </c>
      <c r="AC1831">
        <v>2</v>
      </c>
      <c r="AD1831">
        <v>5</v>
      </c>
      <c r="AE1831">
        <v>0</v>
      </c>
      <c r="AF1831">
        <v>0</v>
      </c>
      <c r="AG1831">
        <v>0</v>
      </c>
      <c r="AH1831" t="s">
        <v>118</v>
      </c>
      <c r="AI1831" s="1">
        <v>44517.688472222224</v>
      </c>
      <c r="AJ1831">
        <v>173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5</v>
      </c>
      <c r="AQ1831">
        <v>0</v>
      </c>
      <c r="AR1831">
        <v>0</v>
      </c>
      <c r="AS1831">
        <v>0</v>
      </c>
      <c r="AT1831" t="s">
        <v>88</v>
      </c>
      <c r="AU1831" t="s">
        <v>88</v>
      </c>
      <c r="AV1831" t="s">
        <v>88</v>
      </c>
      <c r="AW1831" t="s">
        <v>88</v>
      </c>
      <c r="AX1831" t="s">
        <v>88</v>
      </c>
      <c r="AY1831" t="s">
        <v>88</v>
      </c>
      <c r="AZ1831" t="s">
        <v>88</v>
      </c>
      <c r="BA1831" t="s">
        <v>88</v>
      </c>
      <c r="BB1831" t="s">
        <v>88</v>
      </c>
      <c r="BC1831" t="s">
        <v>88</v>
      </c>
      <c r="BD1831" t="s">
        <v>88</v>
      </c>
      <c r="BE1831" t="s">
        <v>88</v>
      </c>
    </row>
    <row r="1832" spans="1:57">
      <c r="A1832" t="s">
        <v>3837</v>
      </c>
      <c r="B1832" t="s">
        <v>80</v>
      </c>
      <c r="C1832" t="s">
        <v>3835</v>
      </c>
      <c r="D1832" t="s">
        <v>82</v>
      </c>
      <c r="E1832" s="2" t="str">
        <f>HYPERLINK("capsilon://?command=openfolder&amp;siteaddress=FAM.docvelocity-na8.net&amp;folderid=FXD73DD0BF-0DF5-CC11-9235-94BCDA925EFB","FX21118430")</f>
        <v>FX21118430</v>
      </c>
      <c r="F1832" t="s">
        <v>19</v>
      </c>
      <c r="G1832" t="s">
        <v>19</v>
      </c>
      <c r="H1832" t="s">
        <v>83</v>
      </c>
      <c r="I1832" t="s">
        <v>3838</v>
      </c>
      <c r="J1832">
        <v>46</v>
      </c>
      <c r="K1832" t="s">
        <v>85</v>
      </c>
      <c r="L1832" t="s">
        <v>86</v>
      </c>
      <c r="M1832" t="s">
        <v>87</v>
      </c>
      <c r="N1832">
        <v>2</v>
      </c>
      <c r="O1832" s="1">
        <v>44517.586817129632</v>
      </c>
      <c r="P1832" s="1">
        <v>44517.691006944442</v>
      </c>
      <c r="Q1832">
        <v>8495</v>
      </c>
      <c r="R1832">
        <v>507</v>
      </c>
      <c r="S1832" t="b">
        <v>0</v>
      </c>
      <c r="T1832" t="s">
        <v>88</v>
      </c>
      <c r="U1832" t="b">
        <v>0</v>
      </c>
      <c r="V1832" t="s">
        <v>186</v>
      </c>
      <c r="W1832" s="1">
        <v>44517.608090277776</v>
      </c>
      <c r="X1832">
        <v>289</v>
      </c>
      <c r="Y1832">
        <v>41</v>
      </c>
      <c r="Z1832">
        <v>0</v>
      </c>
      <c r="AA1832">
        <v>41</v>
      </c>
      <c r="AB1832">
        <v>0</v>
      </c>
      <c r="AC1832">
        <v>2</v>
      </c>
      <c r="AD1832">
        <v>5</v>
      </c>
      <c r="AE1832">
        <v>0</v>
      </c>
      <c r="AF1832">
        <v>0</v>
      </c>
      <c r="AG1832">
        <v>0</v>
      </c>
      <c r="AH1832" t="s">
        <v>118</v>
      </c>
      <c r="AI1832" s="1">
        <v>44517.691006944442</v>
      </c>
      <c r="AJ1832">
        <v>218</v>
      </c>
      <c r="AK1832">
        <v>1</v>
      </c>
      <c r="AL1832">
        <v>0</v>
      </c>
      <c r="AM1832">
        <v>1</v>
      </c>
      <c r="AN1832">
        <v>0</v>
      </c>
      <c r="AO1832">
        <v>1</v>
      </c>
      <c r="AP1832">
        <v>4</v>
      </c>
      <c r="AQ1832">
        <v>0</v>
      </c>
      <c r="AR1832">
        <v>0</v>
      </c>
      <c r="AS1832">
        <v>0</v>
      </c>
      <c r="AT1832" t="s">
        <v>88</v>
      </c>
      <c r="AU1832" t="s">
        <v>88</v>
      </c>
      <c r="AV1832" t="s">
        <v>88</v>
      </c>
      <c r="AW1832" t="s">
        <v>88</v>
      </c>
      <c r="AX1832" t="s">
        <v>88</v>
      </c>
      <c r="AY1832" t="s">
        <v>88</v>
      </c>
      <c r="AZ1832" t="s">
        <v>88</v>
      </c>
      <c r="BA1832" t="s">
        <v>88</v>
      </c>
      <c r="BB1832" t="s">
        <v>88</v>
      </c>
      <c r="BC1832" t="s">
        <v>88</v>
      </c>
      <c r="BD1832" t="s">
        <v>88</v>
      </c>
      <c r="BE1832" t="s">
        <v>88</v>
      </c>
    </row>
    <row r="1833" spans="1:57">
      <c r="A1833" t="s">
        <v>3839</v>
      </c>
      <c r="B1833" t="s">
        <v>80</v>
      </c>
      <c r="C1833" t="s">
        <v>3835</v>
      </c>
      <c r="D1833" t="s">
        <v>82</v>
      </c>
      <c r="E1833" s="2" t="str">
        <f>HYPERLINK("capsilon://?command=openfolder&amp;siteaddress=FAM.docvelocity-na8.net&amp;folderid=FXD73DD0BF-0DF5-CC11-9235-94BCDA925EFB","FX21118430")</f>
        <v>FX21118430</v>
      </c>
      <c r="F1833" t="s">
        <v>19</v>
      </c>
      <c r="G1833" t="s">
        <v>19</v>
      </c>
      <c r="H1833" t="s">
        <v>83</v>
      </c>
      <c r="I1833" t="s">
        <v>3840</v>
      </c>
      <c r="J1833">
        <v>28</v>
      </c>
      <c r="K1833" t="s">
        <v>85</v>
      </c>
      <c r="L1833" t="s">
        <v>86</v>
      </c>
      <c r="M1833" t="s">
        <v>87</v>
      </c>
      <c r="N1833">
        <v>2</v>
      </c>
      <c r="O1833" s="1">
        <v>44517.587002314816</v>
      </c>
      <c r="P1833" s="1">
        <v>44517.794745370367</v>
      </c>
      <c r="Q1833">
        <v>17701</v>
      </c>
      <c r="R1833">
        <v>248</v>
      </c>
      <c r="S1833" t="b">
        <v>0</v>
      </c>
      <c r="T1833" t="s">
        <v>88</v>
      </c>
      <c r="U1833" t="b">
        <v>0</v>
      </c>
      <c r="V1833" t="s">
        <v>131</v>
      </c>
      <c r="W1833" s="1">
        <v>44517.692372685182</v>
      </c>
      <c r="X1833">
        <v>63</v>
      </c>
      <c r="Y1833">
        <v>21</v>
      </c>
      <c r="Z1833">
        <v>0</v>
      </c>
      <c r="AA1833">
        <v>21</v>
      </c>
      <c r="AB1833">
        <v>0</v>
      </c>
      <c r="AC1833">
        <v>0</v>
      </c>
      <c r="AD1833">
        <v>7</v>
      </c>
      <c r="AE1833">
        <v>0</v>
      </c>
      <c r="AF1833">
        <v>0</v>
      </c>
      <c r="AG1833">
        <v>0</v>
      </c>
      <c r="AH1833" t="s">
        <v>118</v>
      </c>
      <c r="AI1833" s="1">
        <v>44517.794745370367</v>
      </c>
      <c r="AJ1833">
        <v>106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7</v>
      </c>
      <c r="AQ1833">
        <v>0</v>
      </c>
      <c r="AR1833">
        <v>0</v>
      </c>
      <c r="AS1833">
        <v>0</v>
      </c>
      <c r="AT1833" t="s">
        <v>88</v>
      </c>
      <c r="AU1833" t="s">
        <v>88</v>
      </c>
      <c r="AV1833" t="s">
        <v>88</v>
      </c>
      <c r="AW1833" t="s">
        <v>88</v>
      </c>
      <c r="AX1833" t="s">
        <v>88</v>
      </c>
      <c r="AY1833" t="s">
        <v>88</v>
      </c>
      <c r="AZ1833" t="s">
        <v>88</v>
      </c>
      <c r="BA1833" t="s">
        <v>88</v>
      </c>
      <c r="BB1833" t="s">
        <v>88</v>
      </c>
      <c r="BC1833" t="s">
        <v>88</v>
      </c>
      <c r="BD1833" t="s">
        <v>88</v>
      </c>
      <c r="BE1833" t="s">
        <v>88</v>
      </c>
    </row>
    <row r="1834" spans="1:57">
      <c r="A1834" t="s">
        <v>3841</v>
      </c>
      <c r="B1834" t="s">
        <v>80</v>
      </c>
      <c r="C1834" t="s">
        <v>3835</v>
      </c>
      <c r="D1834" t="s">
        <v>82</v>
      </c>
      <c r="E1834" s="2" t="str">
        <f>HYPERLINK("capsilon://?command=openfolder&amp;siteaddress=FAM.docvelocity-na8.net&amp;folderid=FXD73DD0BF-0DF5-CC11-9235-94BCDA925EFB","FX21118430")</f>
        <v>FX21118430</v>
      </c>
      <c r="F1834" t="s">
        <v>19</v>
      </c>
      <c r="G1834" t="s">
        <v>19</v>
      </c>
      <c r="H1834" t="s">
        <v>83</v>
      </c>
      <c r="I1834" t="s">
        <v>3842</v>
      </c>
      <c r="J1834">
        <v>28</v>
      </c>
      <c r="K1834" t="s">
        <v>85</v>
      </c>
      <c r="L1834" t="s">
        <v>86</v>
      </c>
      <c r="M1834" t="s">
        <v>87</v>
      </c>
      <c r="N1834">
        <v>2</v>
      </c>
      <c r="O1834" s="1">
        <v>44517.587291666663</v>
      </c>
      <c r="P1834" s="1">
        <v>44517.795868055553</v>
      </c>
      <c r="Q1834">
        <v>17832</v>
      </c>
      <c r="R1834">
        <v>189</v>
      </c>
      <c r="S1834" t="b">
        <v>0</v>
      </c>
      <c r="T1834" t="s">
        <v>88</v>
      </c>
      <c r="U1834" t="b">
        <v>0</v>
      </c>
      <c r="V1834" t="s">
        <v>131</v>
      </c>
      <c r="W1834" s="1">
        <v>44517.693101851852</v>
      </c>
      <c r="X1834">
        <v>63</v>
      </c>
      <c r="Y1834">
        <v>21</v>
      </c>
      <c r="Z1834">
        <v>0</v>
      </c>
      <c r="AA1834">
        <v>21</v>
      </c>
      <c r="AB1834">
        <v>0</v>
      </c>
      <c r="AC1834">
        <v>1</v>
      </c>
      <c r="AD1834">
        <v>7</v>
      </c>
      <c r="AE1834">
        <v>0</v>
      </c>
      <c r="AF1834">
        <v>0</v>
      </c>
      <c r="AG1834">
        <v>0</v>
      </c>
      <c r="AH1834" t="s">
        <v>118</v>
      </c>
      <c r="AI1834" s="1">
        <v>44517.795868055553</v>
      </c>
      <c r="AJ1834">
        <v>96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7</v>
      </c>
      <c r="AQ1834">
        <v>0</v>
      </c>
      <c r="AR1834">
        <v>0</v>
      </c>
      <c r="AS1834">
        <v>0</v>
      </c>
      <c r="AT1834" t="s">
        <v>88</v>
      </c>
      <c r="AU1834" t="s">
        <v>88</v>
      </c>
      <c r="AV1834" t="s">
        <v>88</v>
      </c>
      <c r="AW1834" t="s">
        <v>88</v>
      </c>
      <c r="AX1834" t="s">
        <v>88</v>
      </c>
      <c r="AY1834" t="s">
        <v>88</v>
      </c>
      <c r="AZ1834" t="s">
        <v>88</v>
      </c>
      <c r="BA1834" t="s">
        <v>88</v>
      </c>
      <c r="BB1834" t="s">
        <v>88</v>
      </c>
      <c r="BC1834" t="s">
        <v>88</v>
      </c>
      <c r="BD1834" t="s">
        <v>88</v>
      </c>
      <c r="BE1834" t="s">
        <v>88</v>
      </c>
    </row>
    <row r="1835" spans="1:57">
      <c r="A1835" t="s">
        <v>3843</v>
      </c>
      <c r="B1835" t="s">
        <v>80</v>
      </c>
      <c r="C1835" t="s">
        <v>3769</v>
      </c>
      <c r="D1835" t="s">
        <v>82</v>
      </c>
      <c r="E1835" s="2" t="str">
        <f>HYPERLINK("capsilon://?command=openfolder&amp;siteaddress=FAM.docvelocity-na8.net&amp;folderid=FXA7030222-3EF1-5B1A-347E-F2B5F0F79403","FX21115958")</f>
        <v>FX21115958</v>
      </c>
      <c r="F1835" t="s">
        <v>19</v>
      </c>
      <c r="G1835" t="s">
        <v>19</v>
      </c>
      <c r="H1835" t="s">
        <v>83</v>
      </c>
      <c r="I1835" t="s">
        <v>3774</v>
      </c>
      <c r="J1835">
        <v>76</v>
      </c>
      <c r="K1835" t="s">
        <v>85</v>
      </c>
      <c r="L1835" t="s">
        <v>86</v>
      </c>
      <c r="M1835" t="s">
        <v>87</v>
      </c>
      <c r="N1835">
        <v>2</v>
      </c>
      <c r="O1835" s="1">
        <v>44517.587673611109</v>
      </c>
      <c r="P1835" s="1">
        <v>44517.606666666667</v>
      </c>
      <c r="Q1835">
        <v>888</v>
      </c>
      <c r="R1835">
        <v>753</v>
      </c>
      <c r="S1835" t="b">
        <v>0</v>
      </c>
      <c r="T1835" t="s">
        <v>88</v>
      </c>
      <c r="U1835" t="b">
        <v>1</v>
      </c>
      <c r="V1835" t="s">
        <v>186</v>
      </c>
      <c r="W1835" s="1">
        <v>44517.604317129626</v>
      </c>
      <c r="X1835">
        <v>545</v>
      </c>
      <c r="Y1835">
        <v>78</v>
      </c>
      <c r="Z1835">
        <v>0</v>
      </c>
      <c r="AA1835">
        <v>78</v>
      </c>
      <c r="AB1835">
        <v>0</v>
      </c>
      <c r="AC1835">
        <v>32</v>
      </c>
      <c r="AD1835">
        <v>-2</v>
      </c>
      <c r="AE1835">
        <v>0</v>
      </c>
      <c r="AF1835">
        <v>0</v>
      </c>
      <c r="AG1835">
        <v>0</v>
      </c>
      <c r="AH1835" t="s">
        <v>118</v>
      </c>
      <c r="AI1835" s="1">
        <v>44517.606666666667</v>
      </c>
      <c r="AJ1835">
        <v>199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-2</v>
      </c>
      <c r="AQ1835">
        <v>0</v>
      </c>
      <c r="AR1835">
        <v>0</v>
      </c>
      <c r="AS1835">
        <v>0</v>
      </c>
      <c r="AT1835" t="s">
        <v>88</v>
      </c>
      <c r="AU1835" t="s">
        <v>88</v>
      </c>
      <c r="AV1835" t="s">
        <v>88</v>
      </c>
      <c r="AW1835" t="s">
        <v>88</v>
      </c>
      <c r="AX1835" t="s">
        <v>88</v>
      </c>
      <c r="AY1835" t="s">
        <v>88</v>
      </c>
      <c r="AZ1835" t="s">
        <v>88</v>
      </c>
      <c r="BA1835" t="s">
        <v>88</v>
      </c>
      <c r="BB1835" t="s">
        <v>88</v>
      </c>
      <c r="BC1835" t="s">
        <v>88</v>
      </c>
      <c r="BD1835" t="s">
        <v>88</v>
      </c>
      <c r="BE1835" t="s">
        <v>88</v>
      </c>
    </row>
    <row r="1836" spans="1:57">
      <c r="A1836" t="s">
        <v>3844</v>
      </c>
      <c r="B1836" t="s">
        <v>80</v>
      </c>
      <c r="C1836" t="s">
        <v>3845</v>
      </c>
      <c r="D1836" t="s">
        <v>82</v>
      </c>
      <c r="E1836" s="2" t="str">
        <f>HYPERLINK("capsilon://?command=openfolder&amp;siteaddress=FAM.docvelocity-na8.net&amp;folderid=FX61B56799-88B5-A797-38AD-7BA0047B8EE5","FX21117656")</f>
        <v>FX21117656</v>
      </c>
      <c r="F1836" t="s">
        <v>19</v>
      </c>
      <c r="G1836" t="s">
        <v>19</v>
      </c>
      <c r="H1836" t="s">
        <v>83</v>
      </c>
      <c r="I1836" t="s">
        <v>3846</v>
      </c>
      <c r="J1836">
        <v>237</v>
      </c>
      <c r="K1836" t="s">
        <v>85</v>
      </c>
      <c r="L1836" t="s">
        <v>86</v>
      </c>
      <c r="M1836" t="s">
        <v>87</v>
      </c>
      <c r="N1836">
        <v>1</v>
      </c>
      <c r="O1836" s="1">
        <v>44517.589189814818</v>
      </c>
      <c r="P1836" s="1">
        <v>44517.614606481482</v>
      </c>
      <c r="Q1836">
        <v>1997</v>
      </c>
      <c r="R1836">
        <v>199</v>
      </c>
      <c r="S1836" t="b">
        <v>0</v>
      </c>
      <c r="T1836" t="s">
        <v>88</v>
      </c>
      <c r="U1836" t="b">
        <v>0</v>
      </c>
      <c r="V1836" t="s">
        <v>94</v>
      </c>
      <c r="W1836" s="1">
        <v>44517.614606481482</v>
      </c>
      <c r="X1836">
        <v>199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237</v>
      </c>
      <c r="AE1836">
        <v>213</v>
      </c>
      <c r="AF1836">
        <v>0</v>
      </c>
      <c r="AG1836">
        <v>6</v>
      </c>
      <c r="AH1836" t="s">
        <v>88</v>
      </c>
      <c r="AI1836" t="s">
        <v>88</v>
      </c>
      <c r="AJ1836" t="s">
        <v>88</v>
      </c>
      <c r="AK1836" t="s">
        <v>88</v>
      </c>
      <c r="AL1836" t="s">
        <v>88</v>
      </c>
      <c r="AM1836" t="s">
        <v>88</v>
      </c>
      <c r="AN1836" t="s">
        <v>88</v>
      </c>
      <c r="AO1836" t="s">
        <v>88</v>
      </c>
      <c r="AP1836" t="s">
        <v>88</v>
      </c>
      <c r="AQ1836" t="s">
        <v>88</v>
      </c>
      <c r="AR1836" t="s">
        <v>88</v>
      </c>
      <c r="AS1836" t="s">
        <v>88</v>
      </c>
      <c r="AT1836" t="s">
        <v>88</v>
      </c>
      <c r="AU1836" t="s">
        <v>88</v>
      </c>
      <c r="AV1836" t="s">
        <v>88</v>
      </c>
      <c r="AW1836" t="s">
        <v>88</v>
      </c>
      <c r="AX1836" t="s">
        <v>88</v>
      </c>
      <c r="AY1836" t="s">
        <v>88</v>
      </c>
      <c r="AZ1836" t="s">
        <v>88</v>
      </c>
      <c r="BA1836" t="s">
        <v>88</v>
      </c>
      <c r="BB1836" t="s">
        <v>88</v>
      </c>
      <c r="BC1836" t="s">
        <v>88</v>
      </c>
      <c r="BD1836" t="s">
        <v>88</v>
      </c>
      <c r="BE1836" t="s">
        <v>88</v>
      </c>
    </row>
    <row r="1837" spans="1:57">
      <c r="A1837" t="s">
        <v>3847</v>
      </c>
      <c r="B1837" t="s">
        <v>80</v>
      </c>
      <c r="C1837" t="s">
        <v>3845</v>
      </c>
      <c r="D1837" t="s">
        <v>82</v>
      </c>
      <c r="E1837" s="2" t="str">
        <f>HYPERLINK("capsilon://?command=openfolder&amp;siteaddress=FAM.docvelocity-na8.net&amp;folderid=FX61B56799-88B5-A797-38AD-7BA0047B8EE5","FX21117656")</f>
        <v>FX21117656</v>
      </c>
      <c r="F1837" t="s">
        <v>19</v>
      </c>
      <c r="G1837" t="s">
        <v>19</v>
      </c>
      <c r="H1837" t="s">
        <v>83</v>
      </c>
      <c r="I1837" t="s">
        <v>3848</v>
      </c>
      <c r="J1837">
        <v>237</v>
      </c>
      <c r="K1837" t="s">
        <v>85</v>
      </c>
      <c r="L1837" t="s">
        <v>86</v>
      </c>
      <c r="M1837" t="s">
        <v>87</v>
      </c>
      <c r="N1837">
        <v>1</v>
      </c>
      <c r="O1837" s="1">
        <v>44517.590057870373</v>
      </c>
      <c r="P1837" s="1">
        <v>44517.616261574076</v>
      </c>
      <c r="Q1837">
        <v>2122</v>
      </c>
      <c r="R1837">
        <v>142</v>
      </c>
      <c r="S1837" t="b">
        <v>0</v>
      </c>
      <c r="T1837" t="s">
        <v>88</v>
      </c>
      <c r="U1837" t="b">
        <v>0</v>
      </c>
      <c r="V1837" t="s">
        <v>94</v>
      </c>
      <c r="W1837" s="1">
        <v>44517.616261574076</v>
      </c>
      <c r="X1837">
        <v>142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237</v>
      </c>
      <c r="AE1837">
        <v>213</v>
      </c>
      <c r="AF1837">
        <v>0</v>
      </c>
      <c r="AG1837">
        <v>6</v>
      </c>
      <c r="AH1837" t="s">
        <v>88</v>
      </c>
      <c r="AI1837" t="s">
        <v>88</v>
      </c>
      <c r="AJ1837" t="s">
        <v>88</v>
      </c>
      <c r="AK1837" t="s">
        <v>88</v>
      </c>
      <c r="AL1837" t="s">
        <v>88</v>
      </c>
      <c r="AM1837" t="s">
        <v>88</v>
      </c>
      <c r="AN1837" t="s">
        <v>88</v>
      </c>
      <c r="AO1837" t="s">
        <v>88</v>
      </c>
      <c r="AP1837" t="s">
        <v>88</v>
      </c>
      <c r="AQ1837" t="s">
        <v>88</v>
      </c>
      <c r="AR1837" t="s">
        <v>88</v>
      </c>
      <c r="AS1837" t="s">
        <v>88</v>
      </c>
      <c r="AT1837" t="s">
        <v>88</v>
      </c>
      <c r="AU1837" t="s">
        <v>88</v>
      </c>
      <c r="AV1837" t="s">
        <v>88</v>
      </c>
      <c r="AW1837" t="s">
        <v>88</v>
      </c>
      <c r="AX1837" t="s">
        <v>88</v>
      </c>
      <c r="AY1837" t="s">
        <v>88</v>
      </c>
      <c r="AZ1837" t="s">
        <v>88</v>
      </c>
      <c r="BA1837" t="s">
        <v>88</v>
      </c>
      <c r="BB1837" t="s">
        <v>88</v>
      </c>
      <c r="BC1837" t="s">
        <v>88</v>
      </c>
      <c r="BD1837" t="s">
        <v>88</v>
      </c>
      <c r="BE1837" t="s">
        <v>88</v>
      </c>
    </row>
    <row r="1838" spans="1:57">
      <c r="A1838" t="s">
        <v>3849</v>
      </c>
      <c r="B1838" t="s">
        <v>80</v>
      </c>
      <c r="C1838" t="s">
        <v>3795</v>
      </c>
      <c r="D1838" t="s">
        <v>82</v>
      </c>
      <c r="E1838" s="2" t="str">
        <f>HYPERLINK("capsilon://?command=openfolder&amp;siteaddress=FAM.docvelocity-na8.net&amp;folderid=FX5FD0AB16-A95B-9F97-CB48-9EA4B8E8C947","FX21118027")</f>
        <v>FX21118027</v>
      </c>
      <c r="F1838" t="s">
        <v>19</v>
      </c>
      <c r="G1838" t="s">
        <v>19</v>
      </c>
      <c r="H1838" t="s">
        <v>83</v>
      </c>
      <c r="I1838" t="s">
        <v>3796</v>
      </c>
      <c r="J1838">
        <v>414</v>
      </c>
      <c r="K1838" t="s">
        <v>85</v>
      </c>
      <c r="L1838" t="s">
        <v>86</v>
      </c>
      <c r="M1838" t="s">
        <v>87</v>
      </c>
      <c r="N1838">
        <v>2</v>
      </c>
      <c r="O1838" s="1">
        <v>44517.602523148147</v>
      </c>
      <c r="P1838" s="1">
        <v>44517.643483796295</v>
      </c>
      <c r="Q1838">
        <v>564</v>
      </c>
      <c r="R1838">
        <v>2975</v>
      </c>
      <c r="S1838" t="b">
        <v>0</v>
      </c>
      <c r="T1838" t="s">
        <v>88</v>
      </c>
      <c r="U1838" t="b">
        <v>1</v>
      </c>
      <c r="V1838" t="s">
        <v>123</v>
      </c>
      <c r="W1838" s="1">
        <v>44517.625810185185</v>
      </c>
      <c r="X1838">
        <v>1891</v>
      </c>
      <c r="Y1838">
        <v>328</v>
      </c>
      <c r="Z1838">
        <v>0</v>
      </c>
      <c r="AA1838">
        <v>328</v>
      </c>
      <c r="AB1838">
        <v>21</v>
      </c>
      <c r="AC1838">
        <v>159</v>
      </c>
      <c r="AD1838">
        <v>86</v>
      </c>
      <c r="AE1838">
        <v>0</v>
      </c>
      <c r="AF1838">
        <v>0</v>
      </c>
      <c r="AG1838">
        <v>0</v>
      </c>
      <c r="AH1838" t="s">
        <v>118</v>
      </c>
      <c r="AI1838" s="1">
        <v>44517.643483796295</v>
      </c>
      <c r="AJ1838">
        <v>1084</v>
      </c>
      <c r="AK1838">
        <v>3</v>
      </c>
      <c r="AL1838">
        <v>0</v>
      </c>
      <c r="AM1838">
        <v>3</v>
      </c>
      <c r="AN1838">
        <v>21</v>
      </c>
      <c r="AO1838">
        <v>3</v>
      </c>
      <c r="AP1838">
        <v>83</v>
      </c>
      <c r="AQ1838">
        <v>0</v>
      </c>
      <c r="AR1838">
        <v>0</v>
      </c>
      <c r="AS1838">
        <v>0</v>
      </c>
      <c r="AT1838" t="s">
        <v>88</v>
      </c>
      <c r="AU1838" t="s">
        <v>88</v>
      </c>
      <c r="AV1838" t="s">
        <v>88</v>
      </c>
      <c r="AW1838" t="s">
        <v>88</v>
      </c>
      <c r="AX1838" t="s">
        <v>88</v>
      </c>
      <c r="AY1838" t="s">
        <v>88</v>
      </c>
      <c r="AZ1838" t="s">
        <v>88</v>
      </c>
      <c r="BA1838" t="s">
        <v>88</v>
      </c>
      <c r="BB1838" t="s">
        <v>88</v>
      </c>
      <c r="BC1838" t="s">
        <v>88</v>
      </c>
      <c r="BD1838" t="s">
        <v>88</v>
      </c>
      <c r="BE1838" t="s">
        <v>88</v>
      </c>
    </row>
    <row r="1839" spans="1:57">
      <c r="A1839" t="s">
        <v>3850</v>
      </c>
      <c r="B1839" t="s">
        <v>80</v>
      </c>
      <c r="C1839" t="s">
        <v>3129</v>
      </c>
      <c r="D1839" t="s">
        <v>82</v>
      </c>
      <c r="E1839" s="2" t="str">
        <f>HYPERLINK("capsilon://?command=openfolder&amp;siteaddress=FAM.docvelocity-na8.net&amp;folderid=FX8AFA02DB-1523-D344-5868-205A6D526677","FX21116528")</f>
        <v>FX21116528</v>
      </c>
      <c r="F1839" t="s">
        <v>19</v>
      </c>
      <c r="G1839" t="s">
        <v>19</v>
      </c>
      <c r="H1839" t="s">
        <v>83</v>
      </c>
      <c r="I1839" t="s">
        <v>3851</v>
      </c>
      <c r="J1839">
        <v>86</v>
      </c>
      <c r="K1839" t="s">
        <v>85</v>
      </c>
      <c r="L1839" t="s">
        <v>86</v>
      </c>
      <c r="M1839" t="s">
        <v>87</v>
      </c>
      <c r="N1839">
        <v>1</v>
      </c>
      <c r="O1839" s="1">
        <v>44517.603020833332</v>
      </c>
      <c r="P1839" s="1">
        <v>44517.619976851849</v>
      </c>
      <c r="Q1839">
        <v>1171</v>
      </c>
      <c r="R1839">
        <v>294</v>
      </c>
      <c r="S1839" t="b">
        <v>0</v>
      </c>
      <c r="T1839" t="s">
        <v>88</v>
      </c>
      <c r="U1839" t="b">
        <v>0</v>
      </c>
      <c r="V1839" t="s">
        <v>94</v>
      </c>
      <c r="W1839" s="1">
        <v>44517.619976851849</v>
      </c>
      <c r="X1839">
        <v>294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86</v>
      </c>
      <c r="AE1839">
        <v>74</v>
      </c>
      <c r="AF1839">
        <v>0</v>
      </c>
      <c r="AG1839">
        <v>4</v>
      </c>
      <c r="AH1839" t="s">
        <v>88</v>
      </c>
      <c r="AI1839" t="s">
        <v>88</v>
      </c>
      <c r="AJ1839" t="s">
        <v>88</v>
      </c>
      <c r="AK1839" t="s">
        <v>88</v>
      </c>
      <c r="AL1839" t="s">
        <v>88</v>
      </c>
      <c r="AM1839" t="s">
        <v>88</v>
      </c>
      <c r="AN1839" t="s">
        <v>88</v>
      </c>
      <c r="AO1839" t="s">
        <v>88</v>
      </c>
      <c r="AP1839" t="s">
        <v>88</v>
      </c>
      <c r="AQ1839" t="s">
        <v>88</v>
      </c>
      <c r="AR1839" t="s">
        <v>88</v>
      </c>
      <c r="AS1839" t="s">
        <v>88</v>
      </c>
      <c r="AT1839" t="s">
        <v>88</v>
      </c>
      <c r="AU1839" t="s">
        <v>88</v>
      </c>
      <c r="AV1839" t="s">
        <v>88</v>
      </c>
      <c r="AW1839" t="s">
        <v>88</v>
      </c>
      <c r="AX1839" t="s">
        <v>88</v>
      </c>
      <c r="AY1839" t="s">
        <v>88</v>
      </c>
      <c r="AZ1839" t="s">
        <v>88</v>
      </c>
      <c r="BA1839" t="s">
        <v>88</v>
      </c>
      <c r="BB1839" t="s">
        <v>88</v>
      </c>
      <c r="BC1839" t="s">
        <v>88</v>
      </c>
      <c r="BD1839" t="s">
        <v>88</v>
      </c>
      <c r="BE1839" t="s">
        <v>88</v>
      </c>
    </row>
    <row r="1840" spans="1:57">
      <c r="A1840" t="s">
        <v>3852</v>
      </c>
      <c r="B1840" t="s">
        <v>80</v>
      </c>
      <c r="C1840" t="s">
        <v>3853</v>
      </c>
      <c r="D1840" t="s">
        <v>82</v>
      </c>
      <c r="E1840" s="2" t="str">
        <f>HYPERLINK("capsilon://?command=openfolder&amp;siteaddress=FAM.docvelocity-na8.net&amp;folderid=FX7462CEEF-D927-5107-832D-1EF52C52BA4C","FX21116703")</f>
        <v>FX21116703</v>
      </c>
      <c r="F1840" t="s">
        <v>19</v>
      </c>
      <c r="G1840" t="s">
        <v>19</v>
      </c>
      <c r="H1840" t="s">
        <v>83</v>
      </c>
      <c r="I1840" t="s">
        <v>3854</v>
      </c>
      <c r="J1840">
        <v>47</v>
      </c>
      <c r="K1840" t="s">
        <v>85</v>
      </c>
      <c r="L1840" t="s">
        <v>86</v>
      </c>
      <c r="M1840" t="s">
        <v>87</v>
      </c>
      <c r="N1840">
        <v>2</v>
      </c>
      <c r="O1840" s="1">
        <v>44517.604537037034</v>
      </c>
      <c r="P1840" s="1">
        <v>44517.797465277778</v>
      </c>
      <c r="Q1840">
        <v>16036</v>
      </c>
      <c r="R1840">
        <v>633</v>
      </c>
      <c r="S1840" t="b">
        <v>0</v>
      </c>
      <c r="T1840" t="s">
        <v>88</v>
      </c>
      <c r="U1840" t="b">
        <v>0</v>
      </c>
      <c r="V1840" t="s">
        <v>218</v>
      </c>
      <c r="W1840" s="1">
        <v>44517.698252314818</v>
      </c>
      <c r="X1840">
        <v>481</v>
      </c>
      <c r="Y1840">
        <v>44</v>
      </c>
      <c r="Z1840">
        <v>0</v>
      </c>
      <c r="AA1840">
        <v>44</v>
      </c>
      <c r="AB1840">
        <v>0</v>
      </c>
      <c r="AC1840">
        <v>11</v>
      </c>
      <c r="AD1840">
        <v>3</v>
      </c>
      <c r="AE1840">
        <v>0</v>
      </c>
      <c r="AF1840">
        <v>0</v>
      </c>
      <c r="AG1840">
        <v>0</v>
      </c>
      <c r="AH1840" t="s">
        <v>118</v>
      </c>
      <c r="AI1840" s="1">
        <v>44517.797465277778</v>
      </c>
      <c r="AJ1840">
        <v>138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3</v>
      </c>
      <c r="AQ1840">
        <v>0</v>
      </c>
      <c r="AR1840">
        <v>0</v>
      </c>
      <c r="AS1840">
        <v>0</v>
      </c>
      <c r="AT1840" t="s">
        <v>88</v>
      </c>
      <c r="AU1840" t="s">
        <v>88</v>
      </c>
      <c r="AV1840" t="s">
        <v>88</v>
      </c>
      <c r="AW1840" t="s">
        <v>88</v>
      </c>
      <c r="AX1840" t="s">
        <v>88</v>
      </c>
      <c r="AY1840" t="s">
        <v>88</v>
      </c>
      <c r="AZ1840" t="s">
        <v>88</v>
      </c>
      <c r="BA1840" t="s">
        <v>88</v>
      </c>
      <c r="BB1840" t="s">
        <v>88</v>
      </c>
      <c r="BC1840" t="s">
        <v>88</v>
      </c>
      <c r="BD1840" t="s">
        <v>88</v>
      </c>
      <c r="BE1840" t="s">
        <v>88</v>
      </c>
    </row>
    <row r="1841" spans="1:57">
      <c r="A1841" t="s">
        <v>3855</v>
      </c>
      <c r="B1841" t="s">
        <v>80</v>
      </c>
      <c r="C1841" t="s">
        <v>3853</v>
      </c>
      <c r="D1841" t="s">
        <v>82</v>
      </c>
      <c r="E1841" s="2" t="str">
        <f>HYPERLINK("capsilon://?command=openfolder&amp;siteaddress=FAM.docvelocity-na8.net&amp;folderid=FX7462CEEF-D927-5107-832D-1EF52C52BA4C","FX21116703")</f>
        <v>FX21116703</v>
      </c>
      <c r="F1841" t="s">
        <v>19</v>
      </c>
      <c r="G1841" t="s">
        <v>19</v>
      </c>
      <c r="H1841" t="s">
        <v>83</v>
      </c>
      <c r="I1841" t="s">
        <v>3856</v>
      </c>
      <c r="J1841">
        <v>47</v>
      </c>
      <c r="K1841" t="s">
        <v>85</v>
      </c>
      <c r="L1841" t="s">
        <v>86</v>
      </c>
      <c r="M1841" t="s">
        <v>87</v>
      </c>
      <c r="N1841">
        <v>2</v>
      </c>
      <c r="O1841" s="1">
        <v>44517.604699074072</v>
      </c>
      <c r="P1841" s="1">
        <v>44517.799062500002</v>
      </c>
      <c r="Q1841">
        <v>16421</v>
      </c>
      <c r="R1841">
        <v>372</v>
      </c>
      <c r="S1841" t="b">
        <v>0</v>
      </c>
      <c r="T1841" t="s">
        <v>88</v>
      </c>
      <c r="U1841" t="b">
        <v>0</v>
      </c>
      <c r="V1841" t="s">
        <v>131</v>
      </c>
      <c r="W1841" s="1">
        <v>44517.695717592593</v>
      </c>
      <c r="X1841">
        <v>225</v>
      </c>
      <c r="Y1841">
        <v>47</v>
      </c>
      <c r="Z1841">
        <v>0</v>
      </c>
      <c r="AA1841">
        <v>47</v>
      </c>
      <c r="AB1841">
        <v>0</v>
      </c>
      <c r="AC1841">
        <v>15</v>
      </c>
      <c r="AD1841">
        <v>0</v>
      </c>
      <c r="AE1841">
        <v>0</v>
      </c>
      <c r="AF1841">
        <v>0</v>
      </c>
      <c r="AG1841">
        <v>0</v>
      </c>
      <c r="AH1841" t="s">
        <v>118</v>
      </c>
      <c r="AI1841" s="1">
        <v>44517.799062500002</v>
      </c>
      <c r="AJ1841">
        <v>137</v>
      </c>
      <c r="AK1841">
        <v>3</v>
      </c>
      <c r="AL1841">
        <v>0</v>
      </c>
      <c r="AM1841">
        <v>3</v>
      </c>
      <c r="AN1841">
        <v>0</v>
      </c>
      <c r="AO1841">
        <v>2</v>
      </c>
      <c r="AP1841">
        <v>-3</v>
      </c>
      <c r="AQ1841">
        <v>0</v>
      </c>
      <c r="AR1841">
        <v>0</v>
      </c>
      <c r="AS1841">
        <v>0</v>
      </c>
      <c r="AT1841" t="s">
        <v>88</v>
      </c>
      <c r="AU1841" t="s">
        <v>88</v>
      </c>
      <c r="AV1841" t="s">
        <v>88</v>
      </c>
      <c r="AW1841" t="s">
        <v>88</v>
      </c>
      <c r="AX1841" t="s">
        <v>88</v>
      </c>
      <c r="AY1841" t="s">
        <v>88</v>
      </c>
      <c r="AZ1841" t="s">
        <v>88</v>
      </c>
      <c r="BA1841" t="s">
        <v>88</v>
      </c>
      <c r="BB1841" t="s">
        <v>88</v>
      </c>
      <c r="BC1841" t="s">
        <v>88</v>
      </c>
      <c r="BD1841" t="s">
        <v>88</v>
      </c>
      <c r="BE1841" t="s">
        <v>88</v>
      </c>
    </row>
    <row r="1842" spans="1:57">
      <c r="A1842" t="s">
        <v>3857</v>
      </c>
      <c r="B1842" t="s">
        <v>80</v>
      </c>
      <c r="C1842" t="s">
        <v>3798</v>
      </c>
      <c r="D1842" t="s">
        <v>82</v>
      </c>
      <c r="E1842" s="2" t="str">
        <f>HYPERLINK("capsilon://?command=openfolder&amp;siteaddress=FAM.docvelocity-na8.net&amp;folderid=FX25450251-E03B-E05C-D557-48C063F380F5","FX21117705")</f>
        <v>FX21117705</v>
      </c>
      <c r="F1842" t="s">
        <v>19</v>
      </c>
      <c r="G1842" t="s">
        <v>19</v>
      </c>
      <c r="H1842" t="s">
        <v>83</v>
      </c>
      <c r="I1842" t="s">
        <v>3805</v>
      </c>
      <c r="J1842">
        <v>96</v>
      </c>
      <c r="K1842" t="s">
        <v>85</v>
      </c>
      <c r="L1842" t="s">
        <v>86</v>
      </c>
      <c r="M1842" t="s">
        <v>87</v>
      </c>
      <c r="N1842">
        <v>2</v>
      </c>
      <c r="O1842" s="1">
        <v>44517.605034722219</v>
      </c>
      <c r="P1842" s="1">
        <v>44517.625254629631</v>
      </c>
      <c r="Q1842">
        <v>1065</v>
      </c>
      <c r="R1842">
        <v>682</v>
      </c>
      <c r="S1842" t="b">
        <v>0</v>
      </c>
      <c r="T1842" t="s">
        <v>88</v>
      </c>
      <c r="U1842" t="b">
        <v>1</v>
      </c>
      <c r="V1842" t="s">
        <v>186</v>
      </c>
      <c r="W1842" s="1">
        <v>44517.612870370373</v>
      </c>
      <c r="X1842">
        <v>412</v>
      </c>
      <c r="Y1842">
        <v>71</v>
      </c>
      <c r="Z1842">
        <v>0</v>
      </c>
      <c r="AA1842">
        <v>71</v>
      </c>
      <c r="AB1842">
        <v>0</v>
      </c>
      <c r="AC1842">
        <v>25</v>
      </c>
      <c r="AD1842">
        <v>25</v>
      </c>
      <c r="AE1842">
        <v>0</v>
      </c>
      <c r="AF1842">
        <v>0</v>
      </c>
      <c r="AG1842">
        <v>0</v>
      </c>
      <c r="AH1842" t="s">
        <v>118</v>
      </c>
      <c r="AI1842" s="1">
        <v>44517.625254629631</v>
      </c>
      <c r="AJ1842">
        <v>259</v>
      </c>
      <c r="AK1842">
        <v>0</v>
      </c>
      <c r="AL1842">
        <v>0</v>
      </c>
      <c r="AM1842">
        <v>0</v>
      </c>
      <c r="AN1842">
        <v>5</v>
      </c>
      <c r="AO1842">
        <v>0</v>
      </c>
      <c r="AP1842">
        <v>25</v>
      </c>
      <c r="AQ1842">
        <v>0</v>
      </c>
      <c r="AR1842">
        <v>0</v>
      </c>
      <c r="AS1842">
        <v>0</v>
      </c>
      <c r="AT1842" t="s">
        <v>88</v>
      </c>
      <c r="AU1842" t="s">
        <v>88</v>
      </c>
      <c r="AV1842" t="s">
        <v>88</v>
      </c>
      <c r="AW1842" t="s">
        <v>88</v>
      </c>
      <c r="AX1842" t="s">
        <v>88</v>
      </c>
      <c r="AY1842" t="s">
        <v>88</v>
      </c>
      <c r="AZ1842" t="s">
        <v>88</v>
      </c>
      <c r="BA1842" t="s">
        <v>88</v>
      </c>
      <c r="BB1842" t="s">
        <v>88</v>
      </c>
      <c r="BC1842" t="s">
        <v>88</v>
      </c>
      <c r="BD1842" t="s">
        <v>88</v>
      </c>
      <c r="BE1842" t="s">
        <v>88</v>
      </c>
    </row>
    <row r="1843" spans="1:57">
      <c r="A1843" t="s">
        <v>3858</v>
      </c>
      <c r="B1843" t="s">
        <v>80</v>
      </c>
      <c r="C1843" t="s">
        <v>3853</v>
      </c>
      <c r="D1843" t="s">
        <v>82</v>
      </c>
      <c r="E1843" s="2" t="str">
        <f>HYPERLINK("capsilon://?command=openfolder&amp;siteaddress=FAM.docvelocity-na8.net&amp;folderid=FX7462CEEF-D927-5107-832D-1EF52C52BA4C","FX21116703")</f>
        <v>FX21116703</v>
      </c>
      <c r="F1843" t="s">
        <v>19</v>
      </c>
      <c r="G1843" t="s">
        <v>19</v>
      </c>
      <c r="H1843" t="s">
        <v>83</v>
      </c>
      <c r="I1843" t="s">
        <v>3859</v>
      </c>
      <c r="J1843">
        <v>28</v>
      </c>
      <c r="K1843" t="s">
        <v>85</v>
      </c>
      <c r="L1843" t="s">
        <v>86</v>
      </c>
      <c r="M1843" t="s">
        <v>87</v>
      </c>
      <c r="N1843">
        <v>2</v>
      </c>
      <c r="O1843" s="1">
        <v>44517.605370370373</v>
      </c>
      <c r="P1843" s="1">
        <v>44517.803333333337</v>
      </c>
      <c r="Q1843">
        <v>16546</v>
      </c>
      <c r="R1843">
        <v>558</v>
      </c>
      <c r="S1843" t="b">
        <v>0</v>
      </c>
      <c r="T1843" t="s">
        <v>88</v>
      </c>
      <c r="U1843" t="b">
        <v>0</v>
      </c>
      <c r="V1843" t="s">
        <v>186</v>
      </c>
      <c r="W1843" s="1">
        <v>44517.695625</v>
      </c>
      <c r="X1843">
        <v>89</v>
      </c>
      <c r="Y1843">
        <v>21</v>
      </c>
      <c r="Z1843">
        <v>0</v>
      </c>
      <c r="AA1843">
        <v>21</v>
      </c>
      <c r="AB1843">
        <v>0</v>
      </c>
      <c r="AC1843">
        <v>1</v>
      </c>
      <c r="AD1843">
        <v>7</v>
      </c>
      <c r="AE1843">
        <v>0</v>
      </c>
      <c r="AF1843">
        <v>0</v>
      </c>
      <c r="AG1843">
        <v>0</v>
      </c>
      <c r="AH1843" t="s">
        <v>90</v>
      </c>
      <c r="AI1843" s="1">
        <v>44517.803333333337</v>
      </c>
      <c r="AJ1843">
        <v>460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7</v>
      </c>
      <c r="AQ1843">
        <v>0</v>
      </c>
      <c r="AR1843">
        <v>0</v>
      </c>
      <c r="AS1843">
        <v>0</v>
      </c>
      <c r="AT1843" t="s">
        <v>88</v>
      </c>
      <c r="AU1843" t="s">
        <v>88</v>
      </c>
      <c r="AV1843" t="s">
        <v>88</v>
      </c>
      <c r="AW1843" t="s">
        <v>88</v>
      </c>
      <c r="AX1843" t="s">
        <v>88</v>
      </c>
      <c r="AY1843" t="s">
        <v>88</v>
      </c>
      <c r="AZ1843" t="s">
        <v>88</v>
      </c>
      <c r="BA1843" t="s">
        <v>88</v>
      </c>
      <c r="BB1843" t="s">
        <v>88</v>
      </c>
      <c r="BC1843" t="s">
        <v>88</v>
      </c>
      <c r="BD1843" t="s">
        <v>88</v>
      </c>
      <c r="BE1843" t="s">
        <v>88</v>
      </c>
    </row>
    <row r="1844" spans="1:57">
      <c r="A1844" t="s">
        <v>3860</v>
      </c>
      <c r="B1844" t="s">
        <v>80</v>
      </c>
      <c r="C1844" t="s">
        <v>3861</v>
      </c>
      <c r="D1844" t="s">
        <v>82</v>
      </c>
      <c r="E1844" s="2" t="str">
        <f>HYPERLINK("capsilon://?command=openfolder&amp;siteaddress=FAM.docvelocity-na8.net&amp;folderid=FX80429222-3722-2EDE-A759-F68A526E6F43","FX21117219")</f>
        <v>FX21117219</v>
      </c>
      <c r="F1844" t="s">
        <v>19</v>
      </c>
      <c r="G1844" t="s">
        <v>19</v>
      </c>
      <c r="H1844" t="s">
        <v>83</v>
      </c>
      <c r="I1844" t="s">
        <v>3862</v>
      </c>
      <c r="J1844">
        <v>30</v>
      </c>
      <c r="K1844" t="s">
        <v>85</v>
      </c>
      <c r="L1844" t="s">
        <v>86</v>
      </c>
      <c r="M1844" t="s">
        <v>87</v>
      </c>
      <c r="N1844">
        <v>2</v>
      </c>
      <c r="O1844" s="1">
        <v>44517.606956018521</v>
      </c>
      <c r="P1844" s="1">
        <v>44517.799837962964</v>
      </c>
      <c r="Q1844">
        <v>16528</v>
      </c>
      <c r="R1844">
        <v>137</v>
      </c>
      <c r="S1844" t="b">
        <v>0</v>
      </c>
      <c r="T1844" t="s">
        <v>88</v>
      </c>
      <c r="U1844" t="b">
        <v>0</v>
      </c>
      <c r="V1844" t="s">
        <v>186</v>
      </c>
      <c r="W1844" s="1">
        <v>44517.69636574074</v>
      </c>
      <c r="X1844">
        <v>63</v>
      </c>
      <c r="Y1844">
        <v>9</v>
      </c>
      <c r="Z1844">
        <v>0</v>
      </c>
      <c r="AA1844">
        <v>9</v>
      </c>
      <c r="AB1844">
        <v>0</v>
      </c>
      <c r="AC1844">
        <v>3</v>
      </c>
      <c r="AD1844">
        <v>21</v>
      </c>
      <c r="AE1844">
        <v>0</v>
      </c>
      <c r="AF1844">
        <v>0</v>
      </c>
      <c r="AG1844">
        <v>0</v>
      </c>
      <c r="AH1844" t="s">
        <v>118</v>
      </c>
      <c r="AI1844" s="1">
        <v>44517.799837962964</v>
      </c>
      <c r="AJ1844">
        <v>66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21</v>
      </c>
      <c r="AQ1844">
        <v>0</v>
      </c>
      <c r="AR1844">
        <v>0</v>
      </c>
      <c r="AS1844">
        <v>0</v>
      </c>
      <c r="AT1844" t="s">
        <v>88</v>
      </c>
      <c r="AU1844" t="s">
        <v>88</v>
      </c>
      <c r="AV1844" t="s">
        <v>88</v>
      </c>
      <c r="AW1844" t="s">
        <v>88</v>
      </c>
      <c r="AX1844" t="s">
        <v>88</v>
      </c>
      <c r="AY1844" t="s">
        <v>88</v>
      </c>
      <c r="AZ1844" t="s">
        <v>88</v>
      </c>
      <c r="BA1844" t="s">
        <v>88</v>
      </c>
      <c r="BB1844" t="s">
        <v>88</v>
      </c>
      <c r="BC1844" t="s">
        <v>88</v>
      </c>
      <c r="BD1844" t="s">
        <v>88</v>
      </c>
      <c r="BE1844" t="s">
        <v>88</v>
      </c>
    </row>
    <row r="1845" spans="1:57">
      <c r="A1845" t="s">
        <v>3863</v>
      </c>
      <c r="B1845" t="s">
        <v>80</v>
      </c>
      <c r="C1845" t="s">
        <v>3813</v>
      </c>
      <c r="D1845" t="s">
        <v>82</v>
      </c>
      <c r="E1845" s="2" t="str">
        <f>HYPERLINK("capsilon://?command=openfolder&amp;siteaddress=FAM.docvelocity-na8.net&amp;folderid=FX3E210580-2095-6F69-F639-3C6452504F0C","FX21116520")</f>
        <v>FX21116520</v>
      </c>
      <c r="F1845" t="s">
        <v>19</v>
      </c>
      <c r="G1845" t="s">
        <v>19</v>
      </c>
      <c r="H1845" t="s">
        <v>83</v>
      </c>
      <c r="I1845" t="s">
        <v>3818</v>
      </c>
      <c r="J1845">
        <v>636</v>
      </c>
      <c r="K1845" t="s">
        <v>85</v>
      </c>
      <c r="L1845" t="s">
        <v>86</v>
      </c>
      <c r="M1845" t="s">
        <v>87</v>
      </c>
      <c r="N1845">
        <v>2</v>
      </c>
      <c r="O1845" s="1">
        <v>44517.608738425923</v>
      </c>
      <c r="P1845" s="1">
        <v>44517.653784722221</v>
      </c>
      <c r="Q1845">
        <v>112</v>
      </c>
      <c r="R1845">
        <v>3780</v>
      </c>
      <c r="S1845" t="b">
        <v>0</v>
      </c>
      <c r="T1845" t="s">
        <v>88</v>
      </c>
      <c r="U1845" t="b">
        <v>1</v>
      </c>
      <c r="V1845" t="s">
        <v>131</v>
      </c>
      <c r="W1845" s="1">
        <v>44517.642372685186</v>
      </c>
      <c r="X1845">
        <v>2891</v>
      </c>
      <c r="Y1845">
        <v>404</v>
      </c>
      <c r="Z1845">
        <v>0</v>
      </c>
      <c r="AA1845">
        <v>404</v>
      </c>
      <c r="AB1845">
        <v>202</v>
      </c>
      <c r="AC1845">
        <v>230</v>
      </c>
      <c r="AD1845">
        <v>232</v>
      </c>
      <c r="AE1845">
        <v>0</v>
      </c>
      <c r="AF1845">
        <v>0</v>
      </c>
      <c r="AG1845">
        <v>0</v>
      </c>
      <c r="AH1845" t="s">
        <v>118</v>
      </c>
      <c r="AI1845" s="1">
        <v>44517.653784722221</v>
      </c>
      <c r="AJ1845">
        <v>889</v>
      </c>
      <c r="AK1845">
        <v>2</v>
      </c>
      <c r="AL1845">
        <v>0</v>
      </c>
      <c r="AM1845">
        <v>2</v>
      </c>
      <c r="AN1845">
        <v>202</v>
      </c>
      <c r="AO1845">
        <v>2</v>
      </c>
      <c r="AP1845">
        <v>230</v>
      </c>
      <c r="AQ1845">
        <v>0</v>
      </c>
      <c r="AR1845">
        <v>0</v>
      </c>
      <c r="AS1845">
        <v>0</v>
      </c>
      <c r="AT1845" t="s">
        <v>88</v>
      </c>
      <c r="AU1845" t="s">
        <v>88</v>
      </c>
      <c r="AV1845" t="s">
        <v>88</v>
      </c>
      <c r="AW1845" t="s">
        <v>88</v>
      </c>
      <c r="AX1845" t="s">
        <v>88</v>
      </c>
      <c r="AY1845" t="s">
        <v>88</v>
      </c>
      <c r="AZ1845" t="s">
        <v>88</v>
      </c>
      <c r="BA1845" t="s">
        <v>88</v>
      </c>
      <c r="BB1845" t="s">
        <v>88</v>
      </c>
      <c r="BC1845" t="s">
        <v>88</v>
      </c>
      <c r="BD1845" t="s">
        <v>88</v>
      </c>
      <c r="BE1845" t="s">
        <v>88</v>
      </c>
    </row>
    <row r="1846" spans="1:57">
      <c r="A1846" t="s">
        <v>3864</v>
      </c>
      <c r="B1846" t="s">
        <v>80</v>
      </c>
      <c r="C1846" t="s">
        <v>3332</v>
      </c>
      <c r="D1846" t="s">
        <v>82</v>
      </c>
      <c r="E1846" s="2" t="str">
        <f>HYPERLINK("capsilon://?command=openfolder&amp;siteaddress=FAM.docvelocity-na8.net&amp;folderid=FXC438F695-383D-8D5D-AE67-1C32384BB31F","FX21117597")</f>
        <v>FX21117597</v>
      </c>
      <c r="F1846" t="s">
        <v>19</v>
      </c>
      <c r="G1846" t="s">
        <v>19</v>
      </c>
      <c r="H1846" t="s">
        <v>83</v>
      </c>
      <c r="I1846" t="s">
        <v>3829</v>
      </c>
      <c r="J1846">
        <v>254</v>
      </c>
      <c r="K1846" t="s">
        <v>85</v>
      </c>
      <c r="L1846" t="s">
        <v>86</v>
      </c>
      <c r="M1846" t="s">
        <v>87</v>
      </c>
      <c r="N1846">
        <v>2</v>
      </c>
      <c r="O1846" s="1">
        <v>44517.610659722224</v>
      </c>
      <c r="P1846" s="1">
        <v>44517.630925925929</v>
      </c>
      <c r="Q1846">
        <v>831</v>
      </c>
      <c r="R1846">
        <v>920</v>
      </c>
      <c r="S1846" t="b">
        <v>0</v>
      </c>
      <c r="T1846" t="s">
        <v>88</v>
      </c>
      <c r="U1846" t="b">
        <v>1</v>
      </c>
      <c r="V1846" t="s">
        <v>186</v>
      </c>
      <c r="W1846" s="1">
        <v>44517.617407407408</v>
      </c>
      <c r="X1846">
        <v>391</v>
      </c>
      <c r="Y1846">
        <v>229</v>
      </c>
      <c r="Z1846">
        <v>0</v>
      </c>
      <c r="AA1846">
        <v>229</v>
      </c>
      <c r="AB1846">
        <v>0</v>
      </c>
      <c r="AC1846">
        <v>16</v>
      </c>
      <c r="AD1846">
        <v>25</v>
      </c>
      <c r="AE1846">
        <v>0</v>
      </c>
      <c r="AF1846">
        <v>0</v>
      </c>
      <c r="AG1846">
        <v>0</v>
      </c>
      <c r="AH1846" t="s">
        <v>118</v>
      </c>
      <c r="AI1846" s="1">
        <v>44517.630925925929</v>
      </c>
      <c r="AJ1846">
        <v>489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25</v>
      </c>
      <c r="AQ1846">
        <v>0</v>
      </c>
      <c r="AR1846">
        <v>0</v>
      </c>
      <c r="AS1846">
        <v>0</v>
      </c>
      <c r="AT1846" t="s">
        <v>88</v>
      </c>
      <c r="AU1846" t="s">
        <v>88</v>
      </c>
      <c r="AV1846" t="s">
        <v>88</v>
      </c>
      <c r="AW1846" t="s">
        <v>88</v>
      </c>
      <c r="AX1846" t="s">
        <v>88</v>
      </c>
      <c r="AY1846" t="s">
        <v>88</v>
      </c>
      <c r="AZ1846" t="s">
        <v>88</v>
      </c>
      <c r="BA1846" t="s">
        <v>88</v>
      </c>
      <c r="BB1846" t="s">
        <v>88</v>
      </c>
      <c r="BC1846" t="s">
        <v>88</v>
      </c>
      <c r="BD1846" t="s">
        <v>88</v>
      </c>
      <c r="BE1846" t="s">
        <v>88</v>
      </c>
    </row>
    <row r="1847" spans="1:57">
      <c r="A1847" t="s">
        <v>3865</v>
      </c>
      <c r="B1847" t="s">
        <v>80</v>
      </c>
      <c r="C1847" t="s">
        <v>3832</v>
      </c>
      <c r="D1847" t="s">
        <v>82</v>
      </c>
      <c r="E1847" s="2" t="str">
        <f>HYPERLINK("capsilon://?command=openfolder&amp;siteaddress=FAM.docvelocity-na8.net&amp;folderid=FX55E5FC21-075C-8FB8-ED29-5B9A23F5B02A","FX21117127")</f>
        <v>FX21117127</v>
      </c>
      <c r="F1847" t="s">
        <v>19</v>
      </c>
      <c r="G1847" t="s">
        <v>19</v>
      </c>
      <c r="H1847" t="s">
        <v>83</v>
      </c>
      <c r="I1847" t="s">
        <v>3833</v>
      </c>
      <c r="J1847">
        <v>139</v>
      </c>
      <c r="K1847" t="s">
        <v>85</v>
      </c>
      <c r="L1847" t="s">
        <v>86</v>
      </c>
      <c r="M1847" t="s">
        <v>87</v>
      </c>
      <c r="N1847">
        <v>2</v>
      </c>
      <c r="O1847" s="1">
        <v>44517.612071759257</v>
      </c>
      <c r="P1847" s="1">
        <v>44517.665509259263</v>
      </c>
      <c r="Q1847">
        <v>3012</v>
      </c>
      <c r="R1847">
        <v>1605</v>
      </c>
      <c r="S1847" t="b">
        <v>0</v>
      </c>
      <c r="T1847" t="s">
        <v>88</v>
      </c>
      <c r="U1847" t="b">
        <v>1</v>
      </c>
      <c r="V1847" t="s">
        <v>1625</v>
      </c>
      <c r="W1847" s="1">
        <v>44517.64472222222</v>
      </c>
      <c r="X1847">
        <v>547</v>
      </c>
      <c r="Y1847">
        <v>115</v>
      </c>
      <c r="Z1847">
        <v>0</v>
      </c>
      <c r="AA1847">
        <v>115</v>
      </c>
      <c r="AB1847">
        <v>0</v>
      </c>
      <c r="AC1847">
        <v>30</v>
      </c>
      <c r="AD1847">
        <v>24</v>
      </c>
      <c r="AE1847">
        <v>0</v>
      </c>
      <c r="AF1847">
        <v>0</v>
      </c>
      <c r="AG1847">
        <v>0</v>
      </c>
      <c r="AH1847" t="s">
        <v>118</v>
      </c>
      <c r="AI1847" s="1">
        <v>44517.665509259263</v>
      </c>
      <c r="AJ1847">
        <v>1012</v>
      </c>
      <c r="AK1847">
        <v>6</v>
      </c>
      <c r="AL1847">
        <v>0</v>
      </c>
      <c r="AM1847">
        <v>6</v>
      </c>
      <c r="AN1847">
        <v>0</v>
      </c>
      <c r="AO1847">
        <v>6</v>
      </c>
      <c r="AP1847">
        <v>18</v>
      </c>
      <c r="AQ1847">
        <v>0</v>
      </c>
      <c r="AR1847">
        <v>0</v>
      </c>
      <c r="AS1847">
        <v>0</v>
      </c>
      <c r="AT1847" t="s">
        <v>88</v>
      </c>
      <c r="AU1847" t="s">
        <v>88</v>
      </c>
      <c r="AV1847" t="s">
        <v>88</v>
      </c>
      <c r="AW1847" t="s">
        <v>88</v>
      </c>
      <c r="AX1847" t="s">
        <v>88</v>
      </c>
      <c r="AY1847" t="s">
        <v>88</v>
      </c>
      <c r="AZ1847" t="s">
        <v>88</v>
      </c>
      <c r="BA1847" t="s">
        <v>88</v>
      </c>
      <c r="BB1847" t="s">
        <v>88</v>
      </c>
      <c r="BC1847" t="s">
        <v>88</v>
      </c>
      <c r="BD1847" t="s">
        <v>88</v>
      </c>
      <c r="BE1847" t="s">
        <v>88</v>
      </c>
    </row>
    <row r="1848" spans="1:57">
      <c r="A1848" t="s">
        <v>3866</v>
      </c>
      <c r="B1848" t="s">
        <v>80</v>
      </c>
      <c r="C1848" t="s">
        <v>3845</v>
      </c>
      <c r="D1848" t="s">
        <v>82</v>
      </c>
      <c r="E1848" s="2" t="str">
        <f>HYPERLINK("capsilon://?command=openfolder&amp;siteaddress=FAM.docvelocity-na8.net&amp;folderid=FX61B56799-88B5-A797-38AD-7BA0047B8EE5","FX21117656")</f>
        <v>FX21117656</v>
      </c>
      <c r="F1848" t="s">
        <v>19</v>
      </c>
      <c r="G1848" t="s">
        <v>19</v>
      </c>
      <c r="H1848" t="s">
        <v>83</v>
      </c>
      <c r="I1848" t="s">
        <v>3846</v>
      </c>
      <c r="J1848">
        <v>293</v>
      </c>
      <c r="K1848" t="s">
        <v>85</v>
      </c>
      <c r="L1848" t="s">
        <v>86</v>
      </c>
      <c r="M1848" t="s">
        <v>87</v>
      </c>
      <c r="N1848">
        <v>2</v>
      </c>
      <c r="O1848" s="1">
        <v>44517.615613425929</v>
      </c>
      <c r="P1848" s="1">
        <v>44517.736956018518</v>
      </c>
      <c r="Q1848">
        <v>8081</v>
      </c>
      <c r="R1848">
        <v>2403</v>
      </c>
      <c r="S1848" t="b">
        <v>0</v>
      </c>
      <c r="T1848" t="s">
        <v>88</v>
      </c>
      <c r="U1848" t="b">
        <v>1</v>
      </c>
      <c r="V1848" t="s">
        <v>186</v>
      </c>
      <c r="W1848" s="1">
        <v>44517.69458333333</v>
      </c>
      <c r="X1848">
        <v>1784</v>
      </c>
      <c r="Y1848">
        <v>196</v>
      </c>
      <c r="Z1848">
        <v>0</v>
      </c>
      <c r="AA1848">
        <v>196</v>
      </c>
      <c r="AB1848">
        <v>112</v>
      </c>
      <c r="AC1848">
        <v>45</v>
      </c>
      <c r="AD1848">
        <v>97</v>
      </c>
      <c r="AE1848">
        <v>0</v>
      </c>
      <c r="AF1848">
        <v>0</v>
      </c>
      <c r="AG1848">
        <v>0</v>
      </c>
      <c r="AH1848" t="s">
        <v>118</v>
      </c>
      <c r="AI1848" s="1">
        <v>44517.736956018518</v>
      </c>
      <c r="AJ1848">
        <v>440</v>
      </c>
      <c r="AK1848">
        <v>0</v>
      </c>
      <c r="AL1848">
        <v>0</v>
      </c>
      <c r="AM1848">
        <v>0</v>
      </c>
      <c r="AN1848">
        <v>112</v>
      </c>
      <c r="AO1848">
        <v>0</v>
      </c>
      <c r="AP1848">
        <v>97</v>
      </c>
      <c r="AQ1848">
        <v>0</v>
      </c>
      <c r="AR1848">
        <v>0</v>
      </c>
      <c r="AS1848">
        <v>0</v>
      </c>
      <c r="AT1848" t="s">
        <v>88</v>
      </c>
      <c r="AU1848" t="s">
        <v>88</v>
      </c>
      <c r="AV1848" t="s">
        <v>88</v>
      </c>
      <c r="AW1848" t="s">
        <v>88</v>
      </c>
      <c r="AX1848" t="s">
        <v>88</v>
      </c>
      <c r="AY1848" t="s">
        <v>88</v>
      </c>
      <c r="AZ1848" t="s">
        <v>88</v>
      </c>
      <c r="BA1848" t="s">
        <v>88</v>
      </c>
      <c r="BB1848" t="s">
        <v>88</v>
      </c>
      <c r="BC1848" t="s">
        <v>88</v>
      </c>
      <c r="BD1848" t="s">
        <v>88</v>
      </c>
      <c r="BE1848" t="s">
        <v>88</v>
      </c>
    </row>
    <row r="1849" spans="1:57">
      <c r="A1849" t="s">
        <v>3867</v>
      </c>
      <c r="B1849" t="s">
        <v>80</v>
      </c>
      <c r="C1849" t="s">
        <v>3845</v>
      </c>
      <c r="D1849" t="s">
        <v>82</v>
      </c>
      <c r="E1849" s="2" t="str">
        <f>HYPERLINK("capsilon://?command=openfolder&amp;siteaddress=FAM.docvelocity-na8.net&amp;folderid=FX61B56799-88B5-A797-38AD-7BA0047B8EE5","FX21117656")</f>
        <v>FX21117656</v>
      </c>
      <c r="F1849" t="s">
        <v>19</v>
      </c>
      <c r="G1849" t="s">
        <v>19</v>
      </c>
      <c r="H1849" t="s">
        <v>83</v>
      </c>
      <c r="I1849" t="s">
        <v>3848</v>
      </c>
      <c r="J1849">
        <v>293</v>
      </c>
      <c r="K1849" t="s">
        <v>85</v>
      </c>
      <c r="L1849" t="s">
        <v>86</v>
      </c>
      <c r="M1849" t="s">
        <v>87</v>
      </c>
      <c r="N1849">
        <v>2</v>
      </c>
      <c r="O1849" s="1">
        <v>44517.6172337963</v>
      </c>
      <c r="P1849" s="1">
        <v>44517.792199074072</v>
      </c>
      <c r="Q1849">
        <v>13656</v>
      </c>
      <c r="R1849">
        <v>1461</v>
      </c>
      <c r="S1849" t="b">
        <v>0</v>
      </c>
      <c r="T1849" t="s">
        <v>88</v>
      </c>
      <c r="U1849" t="b">
        <v>1</v>
      </c>
      <c r="V1849" t="s">
        <v>131</v>
      </c>
      <c r="W1849" s="1">
        <v>44517.691631944443</v>
      </c>
      <c r="X1849">
        <v>973</v>
      </c>
      <c r="Y1849">
        <v>148</v>
      </c>
      <c r="Z1849">
        <v>0</v>
      </c>
      <c r="AA1849">
        <v>148</v>
      </c>
      <c r="AB1849">
        <v>112</v>
      </c>
      <c r="AC1849">
        <v>25</v>
      </c>
      <c r="AD1849">
        <v>145</v>
      </c>
      <c r="AE1849">
        <v>0</v>
      </c>
      <c r="AF1849">
        <v>0</v>
      </c>
      <c r="AG1849">
        <v>0</v>
      </c>
      <c r="AH1849" t="s">
        <v>118</v>
      </c>
      <c r="AI1849" s="1">
        <v>44517.792199074072</v>
      </c>
      <c r="AJ1849">
        <v>412</v>
      </c>
      <c r="AK1849">
        <v>0</v>
      </c>
      <c r="AL1849">
        <v>0</v>
      </c>
      <c r="AM1849">
        <v>0</v>
      </c>
      <c r="AN1849">
        <v>112</v>
      </c>
      <c r="AO1849">
        <v>0</v>
      </c>
      <c r="AP1849">
        <v>145</v>
      </c>
      <c r="AQ1849">
        <v>0</v>
      </c>
      <c r="AR1849">
        <v>0</v>
      </c>
      <c r="AS1849">
        <v>0</v>
      </c>
      <c r="AT1849" t="s">
        <v>88</v>
      </c>
      <c r="AU1849" t="s">
        <v>88</v>
      </c>
      <c r="AV1849" t="s">
        <v>88</v>
      </c>
      <c r="AW1849" t="s">
        <v>88</v>
      </c>
      <c r="AX1849" t="s">
        <v>88</v>
      </c>
      <c r="AY1849" t="s">
        <v>88</v>
      </c>
      <c r="AZ1849" t="s">
        <v>88</v>
      </c>
      <c r="BA1849" t="s">
        <v>88</v>
      </c>
      <c r="BB1849" t="s">
        <v>88</v>
      </c>
      <c r="BC1849" t="s">
        <v>88</v>
      </c>
      <c r="BD1849" t="s">
        <v>88</v>
      </c>
      <c r="BE1849" t="s">
        <v>88</v>
      </c>
    </row>
    <row r="1850" spans="1:57">
      <c r="A1850" t="s">
        <v>3868</v>
      </c>
      <c r="B1850" t="s">
        <v>80</v>
      </c>
      <c r="C1850" t="s">
        <v>3129</v>
      </c>
      <c r="D1850" t="s">
        <v>82</v>
      </c>
      <c r="E1850" s="2" t="str">
        <f>HYPERLINK("capsilon://?command=openfolder&amp;siteaddress=FAM.docvelocity-na8.net&amp;folderid=FX8AFA02DB-1523-D344-5868-205A6D526677","FX21116528")</f>
        <v>FX21116528</v>
      </c>
      <c r="F1850" t="s">
        <v>19</v>
      </c>
      <c r="G1850" t="s">
        <v>19</v>
      </c>
      <c r="H1850" t="s">
        <v>83</v>
      </c>
      <c r="I1850" t="s">
        <v>3851</v>
      </c>
      <c r="J1850">
        <v>138</v>
      </c>
      <c r="K1850" t="s">
        <v>85</v>
      </c>
      <c r="L1850" t="s">
        <v>86</v>
      </c>
      <c r="M1850" t="s">
        <v>87</v>
      </c>
      <c r="N1850">
        <v>2</v>
      </c>
      <c r="O1850" s="1">
        <v>44517.620717592596</v>
      </c>
      <c r="P1850" s="1">
        <v>44517.797997685186</v>
      </c>
      <c r="Q1850">
        <v>12948</v>
      </c>
      <c r="R1850">
        <v>2369</v>
      </c>
      <c r="S1850" t="b">
        <v>0</v>
      </c>
      <c r="T1850" t="s">
        <v>88</v>
      </c>
      <c r="U1850" t="b">
        <v>1</v>
      </c>
      <c r="V1850" t="s">
        <v>218</v>
      </c>
      <c r="W1850" s="1">
        <v>44517.692685185182</v>
      </c>
      <c r="X1850">
        <v>1445</v>
      </c>
      <c r="Y1850">
        <v>114</v>
      </c>
      <c r="Z1850">
        <v>0</v>
      </c>
      <c r="AA1850">
        <v>114</v>
      </c>
      <c r="AB1850">
        <v>0</v>
      </c>
      <c r="AC1850">
        <v>85</v>
      </c>
      <c r="AD1850">
        <v>24</v>
      </c>
      <c r="AE1850">
        <v>0</v>
      </c>
      <c r="AF1850">
        <v>0</v>
      </c>
      <c r="AG1850">
        <v>0</v>
      </c>
      <c r="AH1850" t="s">
        <v>90</v>
      </c>
      <c r="AI1850" s="1">
        <v>44517.797997685186</v>
      </c>
      <c r="AJ1850">
        <v>908</v>
      </c>
      <c r="AK1850">
        <v>1</v>
      </c>
      <c r="AL1850">
        <v>0</v>
      </c>
      <c r="AM1850">
        <v>1</v>
      </c>
      <c r="AN1850">
        <v>0</v>
      </c>
      <c r="AO1850">
        <v>1</v>
      </c>
      <c r="AP1850">
        <v>23</v>
      </c>
      <c r="AQ1850">
        <v>0</v>
      </c>
      <c r="AR1850">
        <v>0</v>
      </c>
      <c r="AS1850">
        <v>0</v>
      </c>
      <c r="AT1850" t="s">
        <v>88</v>
      </c>
      <c r="AU1850" t="s">
        <v>88</v>
      </c>
      <c r="AV1850" t="s">
        <v>88</v>
      </c>
      <c r="AW1850" t="s">
        <v>88</v>
      </c>
      <c r="AX1850" t="s">
        <v>88</v>
      </c>
      <c r="AY1850" t="s">
        <v>88</v>
      </c>
      <c r="AZ1850" t="s">
        <v>88</v>
      </c>
      <c r="BA1850" t="s">
        <v>88</v>
      </c>
      <c r="BB1850" t="s">
        <v>88</v>
      </c>
      <c r="BC1850" t="s">
        <v>88</v>
      </c>
      <c r="BD1850" t="s">
        <v>88</v>
      </c>
      <c r="BE1850" t="s">
        <v>88</v>
      </c>
    </row>
    <row r="1851" spans="1:57">
      <c r="A1851" t="s">
        <v>3869</v>
      </c>
      <c r="B1851" t="s">
        <v>80</v>
      </c>
      <c r="C1851" t="s">
        <v>3015</v>
      </c>
      <c r="D1851" t="s">
        <v>82</v>
      </c>
      <c r="E1851" s="2" t="str">
        <f>HYPERLINK("capsilon://?command=openfolder&amp;siteaddress=FAM.docvelocity-na8.net&amp;folderid=FX7F439D6A-D783-1679-03BE-D308AFF13A60","FX2111539")</f>
        <v>FX2111539</v>
      </c>
      <c r="F1851" t="s">
        <v>19</v>
      </c>
      <c r="G1851" t="s">
        <v>19</v>
      </c>
      <c r="H1851" t="s">
        <v>83</v>
      </c>
      <c r="I1851" t="s">
        <v>3870</v>
      </c>
      <c r="J1851">
        <v>52</v>
      </c>
      <c r="K1851" t="s">
        <v>85</v>
      </c>
      <c r="L1851" t="s">
        <v>86</v>
      </c>
      <c r="M1851" t="s">
        <v>87</v>
      </c>
      <c r="N1851">
        <v>1</v>
      </c>
      <c r="O1851" s="1">
        <v>44502.463703703703</v>
      </c>
      <c r="P1851" s="1">
        <v>44502.488206018519</v>
      </c>
      <c r="Q1851">
        <v>1186</v>
      </c>
      <c r="R1851">
        <v>931</v>
      </c>
      <c r="S1851" t="b">
        <v>0</v>
      </c>
      <c r="T1851" t="s">
        <v>88</v>
      </c>
      <c r="U1851" t="b">
        <v>0</v>
      </c>
      <c r="V1851" t="s">
        <v>190</v>
      </c>
      <c r="W1851" s="1">
        <v>44502.488206018519</v>
      </c>
      <c r="X1851">
        <v>535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52</v>
      </c>
      <c r="AE1851">
        <v>42</v>
      </c>
      <c r="AF1851">
        <v>0</v>
      </c>
      <c r="AG1851">
        <v>4</v>
      </c>
      <c r="AH1851" t="s">
        <v>88</v>
      </c>
      <c r="AI1851" t="s">
        <v>88</v>
      </c>
      <c r="AJ1851" t="s">
        <v>88</v>
      </c>
      <c r="AK1851" t="s">
        <v>88</v>
      </c>
      <c r="AL1851" t="s">
        <v>88</v>
      </c>
      <c r="AM1851" t="s">
        <v>88</v>
      </c>
      <c r="AN1851" t="s">
        <v>88</v>
      </c>
      <c r="AO1851" t="s">
        <v>88</v>
      </c>
      <c r="AP1851" t="s">
        <v>88</v>
      </c>
      <c r="AQ1851" t="s">
        <v>88</v>
      </c>
      <c r="AR1851" t="s">
        <v>88</v>
      </c>
      <c r="AS1851" t="s">
        <v>88</v>
      </c>
      <c r="AT1851" t="s">
        <v>88</v>
      </c>
      <c r="AU1851" t="s">
        <v>88</v>
      </c>
      <c r="AV1851" t="s">
        <v>88</v>
      </c>
      <c r="AW1851" t="s">
        <v>88</v>
      </c>
      <c r="AX1851" t="s">
        <v>88</v>
      </c>
      <c r="AY1851" t="s">
        <v>88</v>
      </c>
      <c r="AZ1851" t="s">
        <v>88</v>
      </c>
      <c r="BA1851" t="s">
        <v>88</v>
      </c>
      <c r="BB1851" t="s">
        <v>88</v>
      </c>
      <c r="BC1851" t="s">
        <v>88</v>
      </c>
      <c r="BD1851" t="s">
        <v>88</v>
      </c>
      <c r="BE1851" t="s">
        <v>88</v>
      </c>
    </row>
    <row r="1852" spans="1:57">
      <c r="A1852" t="s">
        <v>3871</v>
      </c>
      <c r="B1852" t="s">
        <v>80</v>
      </c>
      <c r="C1852" t="s">
        <v>3872</v>
      </c>
      <c r="D1852" t="s">
        <v>82</v>
      </c>
      <c r="E1852" s="2" t="str">
        <f>HYPERLINK("capsilon://?command=openfolder&amp;siteaddress=FAM.docvelocity-na8.net&amp;folderid=FXFA4EF11E-774B-84FA-2DC8-1CB9B046ED5D","FX21117554")</f>
        <v>FX21117554</v>
      </c>
      <c r="F1852" t="s">
        <v>19</v>
      </c>
      <c r="G1852" t="s">
        <v>19</v>
      </c>
      <c r="H1852" t="s">
        <v>83</v>
      </c>
      <c r="I1852" t="s">
        <v>3873</v>
      </c>
      <c r="J1852">
        <v>28</v>
      </c>
      <c r="K1852" t="s">
        <v>85</v>
      </c>
      <c r="L1852" t="s">
        <v>86</v>
      </c>
      <c r="M1852" t="s">
        <v>87</v>
      </c>
      <c r="N1852">
        <v>2</v>
      </c>
      <c r="O1852" s="1">
        <v>44517.637812499997</v>
      </c>
      <c r="P1852" s="1">
        <v>44517.802141203705</v>
      </c>
      <c r="Q1852">
        <v>13897</v>
      </c>
      <c r="R1852">
        <v>301</v>
      </c>
      <c r="S1852" t="b">
        <v>0</v>
      </c>
      <c r="T1852" t="s">
        <v>88</v>
      </c>
      <c r="U1852" t="b">
        <v>0</v>
      </c>
      <c r="V1852" t="s">
        <v>131</v>
      </c>
      <c r="W1852" s="1">
        <v>44517.696909722225</v>
      </c>
      <c r="X1852">
        <v>103</v>
      </c>
      <c r="Y1852">
        <v>21</v>
      </c>
      <c r="Z1852">
        <v>0</v>
      </c>
      <c r="AA1852">
        <v>21</v>
      </c>
      <c r="AB1852">
        <v>0</v>
      </c>
      <c r="AC1852">
        <v>2</v>
      </c>
      <c r="AD1852">
        <v>7</v>
      </c>
      <c r="AE1852">
        <v>0</v>
      </c>
      <c r="AF1852">
        <v>0</v>
      </c>
      <c r="AG1852">
        <v>0</v>
      </c>
      <c r="AH1852" t="s">
        <v>118</v>
      </c>
      <c r="AI1852" s="1">
        <v>44517.802141203705</v>
      </c>
      <c r="AJ1852">
        <v>198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7</v>
      </c>
      <c r="AQ1852">
        <v>0</v>
      </c>
      <c r="AR1852">
        <v>0</v>
      </c>
      <c r="AS1852">
        <v>0</v>
      </c>
      <c r="AT1852" t="s">
        <v>88</v>
      </c>
      <c r="AU1852" t="s">
        <v>88</v>
      </c>
      <c r="AV1852" t="s">
        <v>88</v>
      </c>
      <c r="AW1852" t="s">
        <v>88</v>
      </c>
      <c r="AX1852" t="s">
        <v>88</v>
      </c>
      <c r="AY1852" t="s">
        <v>88</v>
      </c>
      <c r="AZ1852" t="s">
        <v>88</v>
      </c>
      <c r="BA1852" t="s">
        <v>88</v>
      </c>
      <c r="BB1852" t="s">
        <v>88</v>
      </c>
      <c r="BC1852" t="s">
        <v>88</v>
      </c>
      <c r="BD1852" t="s">
        <v>88</v>
      </c>
      <c r="BE1852" t="s">
        <v>88</v>
      </c>
    </row>
    <row r="1853" spans="1:57">
      <c r="A1853" t="s">
        <v>3874</v>
      </c>
      <c r="B1853" t="s">
        <v>80</v>
      </c>
      <c r="C1853" t="s">
        <v>3875</v>
      </c>
      <c r="D1853" t="s">
        <v>82</v>
      </c>
      <c r="E1853" s="2" t="str">
        <f>HYPERLINK("capsilon://?command=openfolder&amp;siteaddress=FAM.docvelocity-na8.net&amp;folderid=FXDFB071F0-1E04-B168-DD5C-6256E2FC7236","FX21115779")</f>
        <v>FX21115779</v>
      </c>
      <c r="F1853" t="s">
        <v>19</v>
      </c>
      <c r="G1853" t="s">
        <v>19</v>
      </c>
      <c r="H1853" t="s">
        <v>83</v>
      </c>
      <c r="I1853" t="s">
        <v>3876</v>
      </c>
      <c r="J1853">
        <v>120</v>
      </c>
      <c r="K1853" t="s">
        <v>85</v>
      </c>
      <c r="L1853" t="s">
        <v>86</v>
      </c>
      <c r="M1853" t="s">
        <v>87</v>
      </c>
      <c r="N1853">
        <v>1</v>
      </c>
      <c r="O1853" s="1">
        <v>44517.642048611109</v>
      </c>
      <c r="P1853" s="1">
        <v>44518.160219907404</v>
      </c>
      <c r="Q1853">
        <v>43734</v>
      </c>
      <c r="R1853">
        <v>1036</v>
      </c>
      <c r="S1853" t="b">
        <v>0</v>
      </c>
      <c r="T1853" t="s">
        <v>88</v>
      </c>
      <c r="U1853" t="b">
        <v>0</v>
      </c>
      <c r="V1853" t="s">
        <v>190</v>
      </c>
      <c r="W1853" s="1">
        <v>44518.160219907404</v>
      </c>
      <c r="X1853">
        <v>842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120</v>
      </c>
      <c r="AE1853">
        <v>108</v>
      </c>
      <c r="AF1853">
        <v>0</v>
      </c>
      <c r="AG1853">
        <v>4</v>
      </c>
      <c r="AH1853" t="s">
        <v>88</v>
      </c>
      <c r="AI1853" t="s">
        <v>88</v>
      </c>
      <c r="AJ1853" t="s">
        <v>88</v>
      </c>
      <c r="AK1853" t="s">
        <v>88</v>
      </c>
      <c r="AL1853" t="s">
        <v>88</v>
      </c>
      <c r="AM1853" t="s">
        <v>88</v>
      </c>
      <c r="AN1853" t="s">
        <v>88</v>
      </c>
      <c r="AO1853" t="s">
        <v>88</v>
      </c>
      <c r="AP1853" t="s">
        <v>88</v>
      </c>
      <c r="AQ1853" t="s">
        <v>88</v>
      </c>
      <c r="AR1853" t="s">
        <v>88</v>
      </c>
      <c r="AS1853" t="s">
        <v>88</v>
      </c>
      <c r="AT1853" t="s">
        <v>88</v>
      </c>
      <c r="AU1853" t="s">
        <v>88</v>
      </c>
      <c r="AV1853" t="s">
        <v>88</v>
      </c>
      <c r="AW1853" t="s">
        <v>88</v>
      </c>
      <c r="AX1853" t="s">
        <v>88</v>
      </c>
      <c r="AY1853" t="s">
        <v>88</v>
      </c>
      <c r="AZ1853" t="s">
        <v>88</v>
      </c>
      <c r="BA1853" t="s">
        <v>88</v>
      </c>
      <c r="BB1853" t="s">
        <v>88</v>
      </c>
      <c r="BC1853" t="s">
        <v>88</v>
      </c>
      <c r="BD1853" t="s">
        <v>88</v>
      </c>
      <c r="BE1853" t="s">
        <v>88</v>
      </c>
    </row>
    <row r="1854" spans="1:57">
      <c r="A1854" t="s">
        <v>3877</v>
      </c>
      <c r="B1854" t="s">
        <v>80</v>
      </c>
      <c r="C1854" t="s">
        <v>2065</v>
      </c>
      <c r="D1854" t="s">
        <v>82</v>
      </c>
      <c r="E1854" s="2" t="str">
        <f>HYPERLINK("capsilon://?command=openfolder&amp;siteaddress=FAM.docvelocity-na8.net&amp;folderid=FXFB534988-8894-D60A-CCCC-52A4F7AF6500","FX21115027")</f>
        <v>FX21115027</v>
      </c>
      <c r="F1854" t="s">
        <v>19</v>
      </c>
      <c r="G1854" t="s">
        <v>19</v>
      </c>
      <c r="H1854" t="s">
        <v>83</v>
      </c>
      <c r="I1854" t="s">
        <v>3878</v>
      </c>
      <c r="J1854">
        <v>231</v>
      </c>
      <c r="K1854" t="s">
        <v>85</v>
      </c>
      <c r="L1854" t="s">
        <v>86</v>
      </c>
      <c r="M1854" t="s">
        <v>87</v>
      </c>
      <c r="N1854">
        <v>1</v>
      </c>
      <c r="O1854" s="1">
        <v>44517.726006944446</v>
      </c>
      <c r="P1854" s="1">
        <v>44518.164143518516</v>
      </c>
      <c r="Q1854">
        <v>37056</v>
      </c>
      <c r="R1854">
        <v>799</v>
      </c>
      <c r="S1854" t="b">
        <v>0</v>
      </c>
      <c r="T1854" t="s">
        <v>88</v>
      </c>
      <c r="U1854" t="b">
        <v>0</v>
      </c>
      <c r="V1854" t="s">
        <v>190</v>
      </c>
      <c r="W1854" s="1">
        <v>44518.164143518516</v>
      </c>
      <c r="X1854">
        <v>339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231</v>
      </c>
      <c r="AE1854">
        <v>211</v>
      </c>
      <c r="AF1854">
        <v>0</v>
      </c>
      <c r="AG1854">
        <v>5</v>
      </c>
      <c r="AH1854" t="s">
        <v>88</v>
      </c>
      <c r="AI1854" t="s">
        <v>88</v>
      </c>
      <c r="AJ1854" t="s">
        <v>88</v>
      </c>
      <c r="AK1854" t="s">
        <v>88</v>
      </c>
      <c r="AL1854" t="s">
        <v>88</v>
      </c>
      <c r="AM1854" t="s">
        <v>88</v>
      </c>
      <c r="AN1854" t="s">
        <v>88</v>
      </c>
      <c r="AO1854" t="s">
        <v>88</v>
      </c>
      <c r="AP1854" t="s">
        <v>88</v>
      </c>
      <c r="AQ1854" t="s">
        <v>88</v>
      </c>
      <c r="AR1854" t="s">
        <v>88</v>
      </c>
      <c r="AS1854" t="s">
        <v>88</v>
      </c>
      <c r="AT1854" t="s">
        <v>88</v>
      </c>
      <c r="AU1854" t="s">
        <v>88</v>
      </c>
      <c r="AV1854" t="s">
        <v>88</v>
      </c>
      <c r="AW1854" t="s">
        <v>88</v>
      </c>
      <c r="AX1854" t="s">
        <v>88</v>
      </c>
      <c r="AY1854" t="s">
        <v>88</v>
      </c>
      <c r="AZ1854" t="s">
        <v>88</v>
      </c>
      <c r="BA1854" t="s">
        <v>88</v>
      </c>
      <c r="BB1854" t="s">
        <v>88</v>
      </c>
      <c r="BC1854" t="s">
        <v>88</v>
      </c>
      <c r="BD1854" t="s">
        <v>88</v>
      </c>
      <c r="BE1854" t="s">
        <v>88</v>
      </c>
    </row>
    <row r="1855" spans="1:57">
      <c r="A1855" t="s">
        <v>3879</v>
      </c>
      <c r="B1855" t="s">
        <v>80</v>
      </c>
      <c r="C1855" t="s">
        <v>3880</v>
      </c>
      <c r="D1855" t="s">
        <v>82</v>
      </c>
      <c r="E1855" s="2" t="str">
        <f>HYPERLINK("capsilon://?command=openfolder&amp;siteaddress=FAM.docvelocity-na8.net&amp;folderid=FXEEB76693-DFE8-02E5-B427-B8EA0FC02AA2","FX211013746")</f>
        <v>FX211013746</v>
      </c>
      <c r="F1855" t="s">
        <v>19</v>
      </c>
      <c r="G1855" t="s">
        <v>19</v>
      </c>
      <c r="H1855" t="s">
        <v>83</v>
      </c>
      <c r="I1855" t="s">
        <v>3881</v>
      </c>
      <c r="J1855">
        <v>26</v>
      </c>
      <c r="K1855" t="s">
        <v>85</v>
      </c>
      <c r="L1855" t="s">
        <v>86</v>
      </c>
      <c r="M1855" t="s">
        <v>87</v>
      </c>
      <c r="N1855">
        <v>2</v>
      </c>
      <c r="O1855" s="1">
        <v>44501.458761574075</v>
      </c>
      <c r="P1855" s="1">
        <v>44501.564247685186</v>
      </c>
      <c r="Q1855">
        <v>8861</v>
      </c>
      <c r="R1855">
        <v>253</v>
      </c>
      <c r="S1855" t="b">
        <v>0</v>
      </c>
      <c r="T1855" t="s">
        <v>88</v>
      </c>
      <c r="U1855" t="b">
        <v>0</v>
      </c>
      <c r="V1855" t="s">
        <v>190</v>
      </c>
      <c r="W1855" s="1">
        <v>44501.465624999997</v>
      </c>
      <c r="X1855">
        <v>142</v>
      </c>
      <c r="Y1855">
        <v>21</v>
      </c>
      <c r="Z1855">
        <v>0</v>
      </c>
      <c r="AA1855">
        <v>21</v>
      </c>
      <c r="AB1855">
        <v>0</v>
      </c>
      <c r="AC1855">
        <v>8</v>
      </c>
      <c r="AD1855">
        <v>5</v>
      </c>
      <c r="AE1855">
        <v>0</v>
      </c>
      <c r="AF1855">
        <v>0</v>
      </c>
      <c r="AG1855">
        <v>0</v>
      </c>
      <c r="AH1855" t="s">
        <v>118</v>
      </c>
      <c r="AI1855" s="1">
        <v>44501.564247685186</v>
      </c>
      <c r="AJ1855">
        <v>99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5</v>
      </c>
      <c r="AQ1855">
        <v>0</v>
      </c>
      <c r="AR1855">
        <v>0</v>
      </c>
      <c r="AS1855">
        <v>0</v>
      </c>
      <c r="AT1855" t="s">
        <v>88</v>
      </c>
      <c r="AU1855" t="s">
        <v>88</v>
      </c>
      <c r="AV1855" t="s">
        <v>88</v>
      </c>
      <c r="AW1855" t="s">
        <v>88</v>
      </c>
      <c r="AX1855" t="s">
        <v>88</v>
      </c>
      <c r="AY1855" t="s">
        <v>88</v>
      </c>
      <c r="AZ1855" t="s">
        <v>88</v>
      </c>
      <c r="BA1855" t="s">
        <v>88</v>
      </c>
      <c r="BB1855" t="s">
        <v>88</v>
      </c>
      <c r="BC1855" t="s">
        <v>88</v>
      </c>
      <c r="BD1855" t="s">
        <v>88</v>
      </c>
      <c r="BE1855" t="s">
        <v>88</v>
      </c>
    </row>
    <row r="1856" spans="1:57">
      <c r="A1856" t="s">
        <v>3882</v>
      </c>
      <c r="B1856" t="s">
        <v>80</v>
      </c>
      <c r="C1856" t="s">
        <v>2854</v>
      </c>
      <c r="D1856" t="s">
        <v>82</v>
      </c>
      <c r="E1856" s="2" t="str">
        <f>HYPERLINK("capsilon://?command=openfolder&amp;siteaddress=FAM.docvelocity-na8.net&amp;folderid=FXBF94BB7A-7139-B6F7-E487-C5855F12CEFB","FX21116443")</f>
        <v>FX21116443</v>
      </c>
      <c r="F1856" t="s">
        <v>19</v>
      </c>
      <c r="G1856" t="s">
        <v>19</v>
      </c>
      <c r="H1856" t="s">
        <v>83</v>
      </c>
      <c r="I1856" t="s">
        <v>3883</v>
      </c>
      <c r="J1856">
        <v>140</v>
      </c>
      <c r="K1856" t="s">
        <v>85</v>
      </c>
      <c r="L1856" t="s">
        <v>86</v>
      </c>
      <c r="M1856" t="s">
        <v>87</v>
      </c>
      <c r="N1856">
        <v>1</v>
      </c>
      <c r="O1856" s="1">
        <v>44517.74591435185</v>
      </c>
      <c r="P1856" s="1">
        <v>44518.1719212963</v>
      </c>
      <c r="Q1856">
        <v>36079</v>
      </c>
      <c r="R1856">
        <v>728</v>
      </c>
      <c r="S1856" t="b">
        <v>0</v>
      </c>
      <c r="T1856" t="s">
        <v>88</v>
      </c>
      <c r="U1856" t="b">
        <v>0</v>
      </c>
      <c r="V1856" t="s">
        <v>190</v>
      </c>
      <c r="W1856" s="1">
        <v>44518.1719212963</v>
      </c>
      <c r="X1856">
        <v>672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140</v>
      </c>
      <c r="AE1856">
        <v>135</v>
      </c>
      <c r="AF1856">
        <v>0</v>
      </c>
      <c r="AG1856">
        <v>4</v>
      </c>
      <c r="AH1856" t="s">
        <v>88</v>
      </c>
      <c r="AI1856" t="s">
        <v>88</v>
      </c>
      <c r="AJ1856" t="s">
        <v>88</v>
      </c>
      <c r="AK1856" t="s">
        <v>88</v>
      </c>
      <c r="AL1856" t="s">
        <v>88</v>
      </c>
      <c r="AM1856" t="s">
        <v>88</v>
      </c>
      <c r="AN1856" t="s">
        <v>88</v>
      </c>
      <c r="AO1856" t="s">
        <v>88</v>
      </c>
      <c r="AP1856" t="s">
        <v>88</v>
      </c>
      <c r="AQ1856" t="s">
        <v>88</v>
      </c>
      <c r="AR1856" t="s">
        <v>88</v>
      </c>
      <c r="AS1856" t="s">
        <v>88</v>
      </c>
      <c r="AT1856" t="s">
        <v>88</v>
      </c>
      <c r="AU1856" t="s">
        <v>88</v>
      </c>
      <c r="AV1856" t="s">
        <v>88</v>
      </c>
      <c r="AW1856" t="s">
        <v>88</v>
      </c>
      <c r="AX1856" t="s">
        <v>88</v>
      </c>
      <c r="AY1856" t="s">
        <v>88</v>
      </c>
      <c r="AZ1856" t="s">
        <v>88</v>
      </c>
      <c r="BA1856" t="s">
        <v>88</v>
      </c>
      <c r="BB1856" t="s">
        <v>88</v>
      </c>
      <c r="BC1856" t="s">
        <v>88</v>
      </c>
      <c r="BD1856" t="s">
        <v>88</v>
      </c>
      <c r="BE1856" t="s">
        <v>88</v>
      </c>
    </row>
    <row r="1857" spans="1:57">
      <c r="A1857" t="s">
        <v>3884</v>
      </c>
      <c r="B1857" t="s">
        <v>80</v>
      </c>
      <c r="C1857" t="s">
        <v>3885</v>
      </c>
      <c r="D1857" t="s">
        <v>82</v>
      </c>
      <c r="E1857" s="2" t="str">
        <f>HYPERLINK("capsilon://?command=openfolder&amp;siteaddress=FAM.docvelocity-na8.net&amp;folderid=FX049BB775-D7DF-7BF5-E881-8A013A470DE5","FX21117509")</f>
        <v>FX21117509</v>
      </c>
      <c r="F1857" t="s">
        <v>19</v>
      </c>
      <c r="G1857" t="s">
        <v>19</v>
      </c>
      <c r="H1857" t="s">
        <v>83</v>
      </c>
      <c r="I1857" t="s">
        <v>3886</v>
      </c>
      <c r="J1857">
        <v>84</v>
      </c>
      <c r="K1857" t="s">
        <v>85</v>
      </c>
      <c r="L1857" t="s">
        <v>86</v>
      </c>
      <c r="M1857" t="s">
        <v>87</v>
      </c>
      <c r="N1857">
        <v>1</v>
      </c>
      <c r="O1857" s="1">
        <v>44517.746215277781</v>
      </c>
      <c r="P1857" s="1">
        <v>44518.17291666667</v>
      </c>
      <c r="Q1857">
        <v>36629</v>
      </c>
      <c r="R1857">
        <v>238</v>
      </c>
      <c r="S1857" t="b">
        <v>0</v>
      </c>
      <c r="T1857" t="s">
        <v>88</v>
      </c>
      <c r="U1857" t="b">
        <v>0</v>
      </c>
      <c r="V1857" t="s">
        <v>190</v>
      </c>
      <c r="W1857" s="1">
        <v>44518.17291666667</v>
      </c>
      <c r="X1857">
        <v>85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84</v>
      </c>
      <c r="AE1857">
        <v>72</v>
      </c>
      <c r="AF1857">
        <v>0</v>
      </c>
      <c r="AG1857">
        <v>3</v>
      </c>
      <c r="AH1857" t="s">
        <v>88</v>
      </c>
      <c r="AI1857" t="s">
        <v>88</v>
      </c>
      <c r="AJ1857" t="s">
        <v>88</v>
      </c>
      <c r="AK1857" t="s">
        <v>88</v>
      </c>
      <c r="AL1857" t="s">
        <v>88</v>
      </c>
      <c r="AM1857" t="s">
        <v>88</v>
      </c>
      <c r="AN1857" t="s">
        <v>88</v>
      </c>
      <c r="AO1857" t="s">
        <v>88</v>
      </c>
      <c r="AP1857" t="s">
        <v>88</v>
      </c>
      <c r="AQ1857" t="s">
        <v>88</v>
      </c>
      <c r="AR1857" t="s">
        <v>88</v>
      </c>
      <c r="AS1857" t="s">
        <v>88</v>
      </c>
      <c r="AT1857" t="s">
        <v>88</v>
      </c>
      <c r="AU1857" t="s">
        <v>88</v>
      </c>
      <c r="AV1857" t="s">
        <v>88</v>
      </c>
      <c r="AW1857" t="s">
        <v>88</v>
      </c>
      <c r="AX1857" t="s">
        <v>88</v>
      </c>
      <c r="AY1857" t="s">
        <v>88</v>
      </c>
      <c r="AZ1857" t="s">
        <v>88</v>
      </c>
      <c r="BA1857" t="s">
        <v>88</v>
      </c>
      <c r="BB1857" t="s">
        <v>88</v>
      </c>
      <c r="BC1857" t="s">
        <v>88</v>
      </c>
      <c r="BD1857" t="s">
        <v>88</v>
      </c>
      <c r="BE1857" t="s">
        <v>88</v>
      </c>
    </row>
    <row r="1858" spans="1:57">
      <c r="A1858" t="s">
        <v>3887</v>
      </c>
      <c r="B1858" t="s">
        <v>80</v>
      </c>
      <c r="C1858" t="s">
        <v>3888</v>
      </c>
      <c r="D1858" t="s">
        <v>82</v>
      </c>
      <c r="E1858" s="2" t="str">
        <f>HYPERLINK("capsilon://?command=openfolder&amp;siteaddress=FAM.docvelocity-na8.net&amp;folderid=FXBA41BE62-A2EC-E69F-1671-990EF69379FC","FX21117085")</f>
        <v>FX21117085</v>
      </c>
      <c r="F1858" t="s">
        <v>19</v>
      </c>
      <c r="G1858" t="s">
        <v>19</v>
      </c>
      <c r="H1858" t="s">
        <v>83</v>
      </c>
      <c r="I1858" t="s">
        <v>3889</v>
      </c>
      <c r="J1858">
        <v>216</v>
      </c>
      <c r="K1858" t="s">
        <v>85</v>
      </c>
      <c r="L1858" t="s">
        <v>86</v>
      </c>
      <c r="M1858" t="s">
        <v>87</v>
      </c>
      <c r="N1858">
        <v>1</v>
      </c>
      <c r="O1858" s="1">
        <v>44517.755543981482</v>
      </c>
      <c r="P1858" s="1">
        <v>44518.17664351852</v>
      </c>
      <c r="Q1858">
        <v>35928</v>
      </c>
      <c r="R1858">
        <v>455</v>
      </c>
      <c r="S1858" t="b">
        <v>0</v>
      </c>
      <c r="T1858" t="s">
        <v>88</v>
      </c>
      <c r="U1858" t="b">
        <v>0</v>
      </c>
      <c r="V1858" t="s">
        <v>190</v>
      </c>
      <c r="W1858" s="1">
        <v>44518.17664351852</v>
      </c>
      <c r="X1858">
        <v>321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216</v>
      </c>
      <c r="AE1858">
        <v>185</v>
      </c>
      <c r="AF1858">
        <v>0</v>
      </c>
      <c r="AG1858">
        <v>6</v>
      </c>
      <c r="AH1858" t="s">
        <v>88</v>
      </c>
      <c r="AI1858" t="s">
        <v>88</v>
      </c>
      <c r="AJ1858" t="s">
        <v>88</v>
      </c>
      <c r="AK1858" t="s">
        <v>88</v>
      </c>
      <c r="AL1858" t="s">
        <v>88</v>
      </c>
      <c r="AM1858" t="s">
        <v>88</v>
      </c>
      <c r="AN1858" t="s">
        <v>88</v>
      </c>
      <c r="AO1858" t="s">
        <v>88</v>
      </c>
      <c r="AP1858" t="s">
        <v>88</v>
      </c>
      <c r="AQ1858" t="s">
        <v>88</v>
      </c>
      <c r="AR1858" t="s">
        <v>88</v>
      </c>
      <c r="AS1858" t="s">
        <v>88</v>
      </c>
      <c r="AT1858" t="s">
        <v>88</v>
      </c>
      <c r="AU1858" t="s">
        <v>88</v>
      </c>
      <c r="AV1858" t="s">
        <v>88</v>
      </c>
      <c r="AW1858" t="s">
        <v>88</v>
      </c>
      <c r="AX1858" t="s">
        <v>88</v>
      </c>
      <c r="AY1858" t="s">
        <v>88</v>
      </c>
      <c r="AZ1858" t="s">
        <v>88</v>
      </c>
      <c r="BA1858" t="s">
        <v>88</v>
      </c>
      <c r="BB1858" t="s">
        <v>88</v>
      </c>
      <c r="BC1858" t="s">
        <v>88</v>
      </c>
      <c r="BD1858" t="s">
        <v>88</v>
      </c>
      <c r="BE1858" t="s">
        <v>88</v>
      </c>
    </row>
    <row r="1859" spans="1:57">
      <c r="A1859" t="s">
        <v>3890</v>
      </c>
      <c r="B1859" t="s">
        <v>80</v>
      </c>
      <c r="C1859" t="s">
        <v>3891</v>
      </c>
      <c r="D1859" t="s">
        <v>82</v>
      </c>
      <c r="E1859" s="2" t="str">
        <f>HYPERLINK("capsilon://?command=openfolder&amp;siteaddress=FAM.docvelocity-na8.net&amp;folderid=FX5CE7B044-32D9-0A64-18A2-52EC30DEF456","FX21118490")</f>
        <v>FX21118490</v>
      </c>
      <c r="F1859" t="s">
        <v>19</v>
      </c>
      <c r="G1859" t="s">
        <v>19</v>
      </c>
      <c r="H1859" t="s">
        <v>83</v>
      </c>
      <c r="I1859" t="s">
        <v>3892</v>
      </c>
      <c r="J1859">
        <v>368</v>
      </c>
      <c r="K1859" t="s">
        <v>85</v>
      </c>
      <c r="L1859" t="s">
        <v>86</v>
      </c>
      <c r="M1859" t="s">
        <v>87</v>
      </c>
      <c r="N1859">
        <v>1</v>
      </c>
      <c r="O1859" s="1">
        <v>44517.763240740744</v>
      </c>
      <c r="P1859" s="1">
        <v>44518.192164351851</v>
      </c>
      <c r="Q1859">
        <v>35627</v>
      </c>
      <c r="R1859">
        <v>1432</v>
      </c>
      <c r="S1859" t="b">
        <v>0</v>
      </c>
      <c r="T1859" t="s">
        <v>88</v>
      </c>
      <c r="U1859" t="b">
        <v>0</v>
      </c>
      <c r="V1859" t="s">
        <v>190</v>
      </c>
      <c r="W1859" s="1">
        <v>44518.192164351851</v>
      </c>
      <c r="X1859">
        <v>1340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368</v>
      </c>
      <c r="AE1859">
        <v>344</v>
      </c>
      <c r="AF1859">
        <v>0</v>
      </c>
      <c r="AG1859">
        <v>22</v>
      </c>
      <c r="AH1859" t="s">
        <v>88</v>
      </c>
      <c r="AI1859" t="s">
        <v>88</v>
      </c>
      <c r="AJ1859" t="s">
        <v>88</v>
      </c>
      <c r="AK1859" t="s">
        <v>88</v>
      </c>
      <c r="AL1859" t="s">
        <v>88</v>
      </c>
      <c r="AM1859" t="s">
        <v>88</v>
      </c>
      <c r="AN1859" t="s">
        <v>88</v>
      </c>
      <c r="AO1859" t="s">
        <v>88</v>
      </c>
      <c r="AP1859" t="s">
        <v>88</v>
      </c>
      <c r="AQ1859" t="s">
        <v>88</v>
      </c>
      <c r="AR1859" t="s">
        <v>88</v>
      </c>
      <c r="AS1859" t="s">
        <v>88</v>
      </c>
      <c r="AT1859" t="s">
        <v>88</v>
      </c>
      <c r="AU1859" t="s">
        <v>88</v>
      </c>
      <c r="AV1859" t="s">
        <v>88</v>
      </c>
      <c r="AW1859" t="s">
        <v>88</v>
      </c>
      <c r="AX1859" t="s">
        <v>88</v>
      </c>
      <c r="AY1859" t="s">
        <v>88</v>
      </c>
      <c r="AZ1859" t="s">
        <v>88</v>
      </c>
      <c r="BA1859" t="s">
        <v>88</v>
      </c>
      <c r="BB1859" t="s">
        <v>88</v>
      </c>
      <c r="BC1859" t="s">
        <v>88</v>
      </c>
      <c r="BD1859" t="s">
        <v>88</v>
      </c>
      <c r="BE1859" t="s">
        <v>88</v>
      </c>
    </row>
    <row r="1860" spans="1:57">
      <c r="A1860" t="s">
        <v>3893</v>
      </c>
      <c r="B1860" t="s">
        <v>80</v>
      </c>
      <c r="C1860" t="s">
        <v>3015</v>
      </c>
      <c r="D1860" t="s">
        <v>82</v>
      </c>
      <c r="E1860" s="2" t="str">
        <f>HYPERLINK("capsilon://?command=openfolder&amp;siteaddress=FAM.docvelocity-na8.net&amp;folderid=FX7F439D6A-D783-1679-03BE-D308AFF13A60","FX2111539")</f>
        <v>FX2111539</v>
      </c>
      <c r="F1860" t="s">
        <v>19</v>
      </c>
      <c r="G1860" t="s">
        <v>19</v>
      </c>
      <c r="H1860" t="s">
        <v>83</v>
      </c>
      <c r="I1860" t="s">
        <v>3870</v>
      </c>
      <c r="J1860">
        <v>104</v>
      </c>
      <c r="K1860" t="s">
        <v>85</v>
      </c>
      <c r="L1860" t="s">
        <v>86</v>
      </c>
      <c r="M1860" t="s">
        <v>87</v>
      </c>
      <c r="N1860">
        <v>2</v>
      </c>
      <c r="O1860" s="1">
        <v>44502.489039351851</v>
      </c>
      <c r="P1860" s="1">
        <v>44502.512754629628</v>
      </c>
      <c r="Q1860">
        <v>232</v>
      </c>
      <c r="R1860">
        <v>1817</v>
      </c>
      <c r="S1860" t="b">
        <v>0</v>
      </c>
      <c r="T1860" t="s">
        <v>88</v>
      </c>
      <c r="U1860" t="b">
        <v>1</v>
      </c>
      <c r="V1860" t="s">
        <v>89</v>
      </c>
      <c r="W1860" s="1">
        <v>44502.505150462966</v>
      </c>
      <c r="X1860">
        <v>1301</v>
      </c>
      <c r="Y1860">
        <v>84</v>
      </c>
      <c r="Z1860">
        <v>0</v>
      </c>
      <c r="AA1860">
        <v>84</v>
      </c>
      <c r="AB1860">
        <v>0</v>
      </c>
      <c r="AC1860">
        <v>66</v>
      </c>
      <c r="AD1860">
        <v>20</v>
      </c>
      <c r="AE1860">
        <v>0</v>
      </c>
      <c r="AF1860">
        <v>0</v>
      </c>
      <c r="AG1860">
        <v>0</v>
      </c>
      <c r="AH1860" t="s">
        <v>118</v>
      </c>
      <c r="AI1860" s="1">
        <v>44502.512754629628</v>
      </c>
      <c r="AJ1860">
        <v>500</v>
      </c>
      <c r="AK1860">
        <v>7</v>
      </c>
      <c r="AL1860">
        <v>0</v>
      </c>
      <c r="AM1860">
        <v>7</v>
      </c>
      <c r="AN1860">
        <v>0</v>
      </c>
      <c r="AO1860">
        <v>7</v>
      </c>
      <c r="AP1860">
        <v>13</v>
      </c>
      <c r="AQ1860">
        <v>0</v>
      </c>
      <c r="AR1860">
        <v>0</v>
      </c>
      <c r="AS1860">
        <v>0</v>
      </c>
      <c r="AT1860" t="s">
        <v>88</v>
      </c>
      <c r="AU1860" t="s">
        <v>88</v>
      </c>
      <c r="AV1860" t="s">
        <v>88</v>
      </c>
      <c r="AW1860" t="s">
        <v>88</v>
      </c>
      <c r="AX1860" t="s">
        <v>88</v>
      </c>
      <c r="AY1860" t="s">
        <v>88</v>
      </c>
      <c r="AZ1860" t="s">
        <v>88</v>
      </c>
      <c r="BA1860" t="s">
        <v>88</v>
      </c>
      <c r="BB1860" t="s">
        <v>88</v>
      </c>
      <c r="BC1860" t="s">
        <v>88</v>
      </c>
      <c r="BD1860" t="s">
        <v>88</v>
      </c>
      <c r="BE1860" t="s">
        <v>88</v>
      </c>
    </row>
    <row r="1861" spans="1:57">
      <c r="A1861" t="s">
        <v>3894</v>
      </c>
      <c r="B1861" t="s">
        <v>80</v>
      </c>
      <c r="C1861" t="s">
        <v>3895</v>
      </c>
      <c r="D1861" t="s">
        <v>82</v>
      </c>
      <c r="E1861" s="2" t="str">
        <f>HYPERLINK("capsilon://?command=openfolder&amp;siteaddress=FAM.docvelocity-na8.net&amp;folderid=FX68D1992B-7D2E-0468-4E78-DB6A352C3AD8","FX21117360")</f>
        <v>FX21117360</v>
      </c>
      <c r="F1861" t="s">
        <v>19</v>
      </c>
      <c r="G1861" t="s">
        <v>19</v>
      </c>
      <c r="H1861" t="s">
        <v>83</v>
      </c>
      <c r="I1861" t="s">
        <v>3896</v>
      </c>
      <c r="J1861">
        <v>206</v>
      </c>
      <c r="K1861" t="s">
        <v>85</v>
      </c>
      <c r="L1861" t="s">
        <v>86</v>
      </c>
      <c r="M1861" t="s">
        <v>87</v>
      </c>
      <c r="N1861">
        <v>1</v>
      </c>
      <c r="O1861" s="1">
        <v>44517.781597222223</v>
      </c>
      <c r="P1861" s="1">
        <v>44518.196481481478</v>
      </c>
      <c r="Q1861">
        <v>35351</v>
      </c>
      <c r="R1861">
        <v>495</v>
      </c>
      <c r="S1861" t="b">
        <v>0</v>
      </c>
      <c r="T1861" t="s">
        <v>88</v>
      </c>
      <c r="U1861" t="b">
        <v>0</v>
      </c>
      <c r="V1861" t="s">
        <v>190</v>
      </c>
      <c r="W1861" s="1">
        <v>44518.196481481478</v>
      </c>
      <c r="X1861">
        <v>372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206</v>
      </c>
      <c r="AE1861">
        <v>194</v>
      </c>
      <c r="AF1861">
        <v>0</v>
      </c>
      <c r="AG1861">
        <v>3</v>
      </c>
      <c r="AH1861" t="s">
        <v>88</v>
      </c>
      <c r="AI1861" t="s">
        <v>88</v>
      </c>
      <c r="AJ1861" t="s">
        <v>88</v>
      </c>
      <c r="AK1861" t="s">
        <v>88</v>
      </c>
      <c r="AL1861" t="s">
        <v>88</v>
      </c>
      <c r="AM1861" t="s">
        <v>88</v>
      </c>
      <c r="AN1861" t="s">
        <v>88</v>
      </c>
      <c r="AO1861" t="s">
        <v>88</v>
      </c>
      <c r="AP1861" t="s">
        <v>88</v>
      </c>
      <c r="AQ1861" t="s">
        <v>88</v>
      </c>
      <c r="AR1861" t="s">
        <v>88</v>
      </c>
      <c r="AS1861" t="s">
        <v>88</v>
      </c>
      <c r="AT1861" t="s">
        <v>88</v>
      </c>
      <c r="AU1861" t="s">
        <v>88</v>
      </c>
      <c r="AV1861" t="s">
        <v>88</v>
      </c>
      <c r="AW1861" t="s">
        <v>88</v>
      </c>
      <c r="AX1861" t="s">
        <v>88</v>
      </c>
      <c r="AY1861" t="s">
        <v>88</v>
      </c>
      <c r="AZ1861" t="s">
        <v>88</v>
      </c>
      <c r="BA1861" t="s">
        <v>88</v>
      </c>
      <c r="BB1861" t="s">
        <v>88</v>
      </c>
      <c r="BC1861" t="s">
        <v>88</v>
      </c>
      <c r="BD1861" t="s">
        <v>88</v>
      </c>
      <c r="BE1861" t="s">
        <v>88</v>
      </c>
    </row>
    <row r="1862" spans="1:57">
      <c r="A1862" t="s">
        <v>3897</v>
      </c>
      <c r="B1862" t="s">
        <v>80</v>
      </c>
      <c r="C1862" t="s">
        <v>3861</v>
      </c>
      <c r="D1862" t="s">
        <v>82</v>
      </c>
      <c r="E1862" s="2" t="str">
        <f>HYPERLINK("capsilon://?command=openfolder&amp;siteaddress=FAM.docvelocity-na8.net&amp;folderid=FX80429222-3722-2EDE-A759-F68A526E6F43","FX21117219")</f>
        <v>FX21117219</v>
      </c>
      <c r="F1862" t="s">
        <v>19</v>
      </c>
      <c r="G1862" t="s">
        <v>19</v>
      </c>
      <c r="H1862" t="s">
        <v>83</v>
      </c>
      <c r="I1862" t="s">
        <v>3898</v>
      </c>
      <c r="J1862">
        <v>200</v>
      </c>
      <c r="K1862" t="s">
        <v>85</v>
      </c>
      <c r="L1862" t="s">
        <v>86</v>
      </c>
      <c r="M1862" t="s">
        <v>87</v>
      </c>
      <c r="N1862">
        <v>1</v>
      </c>
      <c r="O1862" s="1">
        <v>44517.789201388892</v>
      </c>
      <c r="P1862" s="1">
        <v>44518.218692129631</v>
      </c>
      <c r="Q1862">
        <v>36786</v>
      </c>
      <c r="R1862">
        <v>322</v>
      </c>
      <c r="S1862" t="b">
        <v>0</v>
      </c>
      <c r="T1862" t="s">
        <v>88</v>
      </c>
      <c r="U1862" t="b">
        <v>0</v>
      </c>
      <c r="V1862" t="s">
        <v>190</v>
      </c>
      <c r="W1862" s="1">
        <v>44518.218692129631</v>
      </c>
      <c r="X1862">
        <v>175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200</v>
      </c>
      <c r="AE1862">
        <v>188</v>
      </c>
      <c r="AF1862">
        <v>0</v>
      </c>
      <c r="AG1862">
        <v>6</v>
      </c>
      <c r="AH1862" t="s">
        <v>88</v>
      </c>
      <c r="AI1862" t="s">
        <v>88</v>
      </c>
      <c r="AJ1862" t="s">
        <v>88</v>
      </c>
      <c r="AK1862" t="s">
        <v>88</v>
      </c>
      <c r="AL1862" t="s">
        <v>88</v>
      </c>
      <c r="AM1862" t="s">
        <v>88</v>
      </c>
      <c r="AN1862" t="s">
        <v>88</v>
      </c>
      <c r="AO1862" t="s">
        <v>88</v>
      </c>
      <c r="AP1862" t="s">
        <v>88</v>
      </c>
      <c r="AQ1862" t="s">
        <v>88</v>
      </c>
      <c r="AR1862" t="s">
        <v>88</v>
      </c>
      <c r="AS1862" t="s">
        <v>88</v>
      </c>
      <c r="AT1862" t="s">
        <v>88</v>
      </c>
      <c r="AU1862" t="s">
        <v>88</v>
      </c>
      <c r="AV1862" t="s">
        <v>88</v>
      </c>
      <c r="AW1862" t="s">
        <v>88</v>
      </c>
      <c r="AX1862" t="s">
        <v>88</v>
      </c>
      <c r="AY1862" t="s">
        <v>88</v>
      </c>
      <c r="AZ1862" t="s">
        <v>88</v>
      </c>
      <c r="BA1862" t="s">
        <v>88</v>
      </c>
      <c r="BB1862" t="s">
        <v>88</v>
      </c>
      <c r="BC1862" t="s">
        <v>88</v>
      </c>
      <c r="BD1862" t="s">
        <v>88</v>
      </c>
      <c r="BE1862" t="s">
        <v>88</v>
      </c>
    </row>
    <row r="1863" spans="1:57">
      <c r="A1863" t="s">
        <v>3899</v>
      </c>
      <c r="B1863" t="s">
        <v>80</v>
      </c>
      <c r="C1863" t="s">
        <v>3900</v>
      </c>
      <c r="D1863" t="s">
        <v>82</v>
      </c>
      <c r="E1863" s="2" t="str">
        <f>HYPERLINK("capsilon://?command=openfolder&amp;siteaddress=FAM.docvelocity-na8.net&amp;folderid=FX50F4C6BE-9AB0-3901-270E-E247D2583F1F","FX21116459")</f>
        <v>FX21116459</v>
      </c>
      <c r="F1863" t="s">
        <v>19</v>
      </c>
      <c r="G1863" t="s">
        <v>19</v>
      </c>
      <c r="H1863" t="s">
        <v>83</v>
      </c>
      <c r="I1863" t="s">
        <v>3901</v>
      </c>
      <c r="J1863">
        <v>257</v>
      </c>
      <c r="K1863" t="s">
        <v>85</v>
      </c>
      <c r="L1863" t="s">
        <v>86</v>
      </c>
      <c r="M1863" t="s">
        <v>87</v>
      </c>
      <c r="N1863">
        <v>1</v>
      </c>
      <c r="O1863" s="1">
        <v>44517.796817129631</v>
      </c>
      <c r="P1863" s="1">
        <v>44518.22724537037</v>
      </c>
      <c r="Q1863">
        <v>36372</v>
      </c>
      <c r="R1863">
        <v>817</v>
      </c>
      <c r="S1863" t="b">
        <v>0</v>
      </c>
      <c r="T1863" t="s">
        <v>88</v>
      </c>
      <c r="U1863" t="b">
        <v>0</v>
      </c>
      <c r="V1863" t="s">
        <v>190</v>
      </c>
      <c r="W1863" s="1">
        <v>44518.22724537037</v>
      </c>
      <c r="X1863">
        <v>738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257</v>
      </c>
      <c r="AE1863">
        <v>0</v>
      </c>
      <c r="AF1863">
        <v>0</v>
      </c>
      <c r="AG1863">
        <v>6</v>
      </c>
      <c r="AH1863" t="s">
        <v>88</v>
      </c>
      <c r="AI1863" t="s">
        <v>88</v>
      </c>
      <c r="AJ1863" t="s">
        <v>88</v>
      </c>
      <c r="AK1863" t="s">
        <v>88</v>
      </c>
      <c r="AL1863" t="s">
        <v>88</v>
      </c>
      <c r="AM1863" t="s">
        <v>88</v>
      </c>
      <c r="AN1863" t="s">
        <v>88</v>
      </c>
      <c r="AO1863" t="s">
        <v>88</v>
      </c>
      <c r="AP1863" t="s">
        <v>88</v>
      </c>
      <c r="AQ1863" t="s">
        <v>88</v>
      </c>
      <c r="AR1863" t="s">
        <v>88</v>
      </c>
      <c r="AS1863" t="s">
        <v>88</v>
      </c>
      <c r="AT1863" t="s">
        <v>88</v>
      </c>
      <c r="AU1863" t="s">
        <v>88</v>
      </c>
      <c r="AV1863" t="s">
        <v>88</v>
      </c>
      <c r="AW1863" t="s">
        <v>88</v>
      </c>
      <c r="AX1863" t="s">
        <v>88</v>
      </c>
      <c r="AY1863" t="s">
        <v>88</v>
      </c>
      <c r="AZ1863" t="s">
        <v>88</v>
      </c>
      <c r="BA1863" t="s">
        <v>88</v>
      </c>
      <c r="BB1863" t="s">
        <v>88</v>
      </c>
      <c r="BC1863" t="s">
        <v>88</v>
      </c>
      <c r="BD1863" t="s">
        <v>88</v>
      </c>
      <c r="BE1863" t="s">
        <v>88</v>
      </c>
    </row>
    <row r="1864" spans="1:57">
      <c r="A1864" t="s">
        <v>3902</v>
      </c>
      <c r="B1864" t="s">
        <v>80</v>
      </c>
      <c r="C1864" t="s">
        <v>3903</v>
      </c>
      <c r="D1864" t="s">
        <v>82</v>
      </c>
      <c r="E1864" s="2" t="str">
        <f>HYPERLINK("capsilon://?command=openfolder&amp;siteaddress=FAM.docvelocity-na8.net&amp;folderid=FX882FB185-B045-AD14-B348-44481CA90074","FX21117513")</f>
        <v>FX21117513</v>
      </c>
      <c r="F1864" t="s">
        <v>19</v>
      </c>
      <c r="G1864" t="s">
        <v>19</v>
      </c>
      <c r="H1864" t="s">
        <v>83</v>
      </c>
      <c r="I1864" t="s">
        <v>3904</v>
      </c>
      <c r="J1864">
        <v>28</v>
      </c>
      <c r="K1864" t="s">
        <v>85</v>
      </c>
      <c r="L1864" t="s">
        <v>86</v>
      </c>
      <c r="M1864" t="s">
        <v>87</v>
      </c>
      <c r="N1864">
        <v>2</v>
      </c>
      <c r="O1864" s="1">
        <v>44517.802557870367</v>
      </c>
      <c r="P1864" s="1">
        <v>44517.815925925926</v>
      </c>
      <c r="Q1864">
        <v>946</v>
      </c>
      <c r="R1864">
        <v>209</v>
      </c>
      <c r="S1864" t="b">
        <v>0</v>
      </c>
      <c r="T1864" t="s">
        <v>88</v>
      </c>
      <c r="U1864" t="b">
        <v>0</v>
      </c>
      <c r="V1864" t="s">
        <v>1625</v>
      </c>
      <c r="W1864" s="1">
        <v>44517.804699074077</v>
      </c>
      <c r="X1864">
        <v>70</v>
      </c>
      <c r="Y1864">
        <v>21</v>
      </c>
      <c r="Z1864">
        <v>0</v>
      </c>
      <c r="AA1864">
        <v>21</v>
      </c>
      <c r="AB1864">
        <v>0</v>
      </c>
      <c r="AC1864">
        <v>0</v>
      </c>
      <c r="AD1864">
        <v>7</v>
      </c>
      <c r="AE1864">
        <v>0</v>
      </c>
      <c r="AF1864">
        <v>0</v>
      </c>
      <c r="AG1864">
        <v>0</v>
      </c>
      <c r="AH1864" t="s">
        <v>118</v>
      </c>
      <c r="AI1864" s="1">
        <v>44517.815925925926</v>
      </c>
      <c r="AJ1864">
        <v>130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7</v>
      </c>
      <c r="AQ1864">
        <v>0</v>
      </c>
      <c r="AR1864">
        <v>0</v>
      </c>
      <c r="AS1864">
        <v>0</v>
      </c>
      <c r="AT1864" t="s">
        <v>88</v>
      </c>
      <c r="AU1864" t="s">
        <v>88</v>
      </c>
      <c r="AV1864" t="s">
        <v>88</v>
      </c>
      <c r="AW1864" t="s">
        <v>88</v>
      </c>
      <c r="AX1864" t="s">
        <v>88</v>
      </c>
      <c r="AY1864" t="s">
        <v>88</v>
      </c>
      <c r="AZ1864" t="s">
        <v>88</v>
      </c>
      <c r="BA1864" t="s">
        <v>88</v>
      </c>
      <c r="BB1864" t="s">
        <v>88</v>
      </c>
      <c r="BC1864" t="s">
        <v>88</v>
      </c>
      <c r="BD1864" t="s">
        <v>88</v>
      </c>
      <c r="BE1864" t="s">
        <v>88</v>
      </c>
    </row>
    <row r="1865" spans="1:57">
      <c r="A1865" t="s">
        <v>3905</v>
      </c>
      <c r="B1865" t="s">
        <v>80</v>
      </c>
      <c r="C1865" t="s">
        <v>3903</v>
      </c>
      <c r="D1865" t="s">
        <v>82</v>
      </c>
      <c r="E1865" s="2" t="str">
        <f>HYPERLINK("capsilon://?command=openfolder&amp;siteaddress=FAM.docvelocity-na8.net&amp;folderid=FX882FB185-B045-AD14-B348-44481CA90074","FX21117513")</f>
        <v>FX21117513</v>
      </c>
      <c r="F1865" t="s">
        <v>19</v>
      </c>
      <c r="G1865" t="s">
        <v>19</v>
      </c>
      <c r="H1865" t="s">
        <v>83</v>
      </c>
      <c r="I1865" t="s">
        <v>3906</v>
      </c>
      <c r="J1865">
        <v>28</v>
      </c>
      <c r="K1865" t="s">
        <v>85</v>
      </c>
      <c r="L1865" t="s">
        <v>86</v>
      </c>
      <c r="M1865" t="s">
        <v>87</v>
      </c>
      <c r="N1865">
        <v>2</v>
      </c>
      <c r="O1865" s="1">
        <v>44517.803020833337</v>
      </c>
      <c r="P1865" s="1">
        <v>44517.817476851851</v>
      </c>
      <c r="Q1865">
        <v>1046</v>
      </c>
      <c r="R1865">
        <v>203</v>
      </c>
      <c r="S1865" t="b">
        <v>0</v>
      </c>
      <c r="T1865" t="s">
        <v>88</v>
      </c>
      <c r="U1865" t="b">
        <v>0</v>
      </c>
      <c r="V1865" t="s">
        <v>1625</v>
      </c>
      <c r="W1865" s="1">
        <v>44517.805497685185</v>
      </c>
      <c r="X1865">
        <v>69</v>
      </c>
      <c r="Y1865">
        <v>21</v>
      </c>
      <c r="Z1865">
        <v>0</v>
      </c>
      <c r="AA1865">
        <v>21</v>
      </c>
      <c r="AB1865">
        <v>0</v>
      </c>
      <c r="AC1865">
        <v>0</v>
      </c>
      <c r="AD1865">
        <v>7</v>
      </c>
      <c r="AE1865">
        <v>0</v>
      </c>
      <c r="AF1865">
        <v>0</v>
      </c>
      <c r="AG1865">
        <v>0</v>
      </c>
      <c r="AH1865" t="s">
        <v>118</v>
      </c>
      <c r="AI1865" s="1">
        <v>44517.817476851851</v>
      </c>
      <c r="AJ1865">
        <v>134</v>
      </c>
      <c r="AK1865">
        <v>1</v>
      </c>
      <c r="AL1865">
        <v>0</v>
      </c>
      <c r="AM1865">
        <v>1</v>
      </c>
      <c r="AN1865">
        <v>0</v>
      </c>
      <c r="AO1865">
        <v>1</v>
      </c>
      <c r="AP1865">
        <v>6</v>
      </c>
      <c r="AQ1865">
        <v>0</v>
      </c>
      <c r="AR1865">
        <v>0</v>
      </c>
      <c r="AS1865">
        <v>0</v>
      </c>
      <c r="AT1865" t="s">
        <v>88</v>
      </c>
      <c r="AU1865" t="s">
        <v>88</v>
      </c>
      <c r="AV1865" t="s">
        <v>88</v>
      </c>
      <c r="AW1865" t="s">
        <v>88</v>
      </c>
      <c r="AX1865" t="s">
        <v>88</v>
      </c>
      <c r="AY1865" t="s">
        <v>88</v>
      </c>
      <c r="AZ1865" t="s">
        <v>88</v>
      </c>
      <c r="BA1865" t="s">
        <v>88</v>
      </c>
      <c r="BB1865" t="s">
        <v>88</v>
      </c>
      <c r="BC1865" t="s">
        <v>88</v>
      </c>
      <c r="BD1865" t="s">
        <v>88</v>
      </c>
      <c r="BE1865" t="s">
        <v>88</v>
      </c>
    </row>
    <row r="1866" spans="1:57">
      <c r="A1866" t="s">
        <v>3907</v>
      </c>
      <c r="B1866" t="s">
        <v>80</v>
      </c>
      <c r="C1866" t="s">
        <v>3903</v>
      </c>
      <c r="D1866" t="s">
        <v>82</v>
      </c>
      <c r="E1866" s="2" t="str">
        <f>HYPERLINK("capsilon://?command=openfolder&amp;siteaddress=FAM.docvelocity-na8.net&amp;folderid=FX882FB185-B045-AD14-B348-44481CA90074","FX21117513")</f>
        <v>FX21117513</v>
      </c>
      <c r="F1866" t="s">
        <v>19</v>
      </c>
      <c r="G1866" t="s">
        <v>19</v>
      </c>
      <c r="H1866" t="s">
        <v>83</v>
      </c>
      <c r="I1866" t="s">
        <v>3908</v>
      </c>
      <c r="J1866">
        <v>139</v>
      </c>
      <c r="K1866" t="s">
        <v>85</v>
      </c>
      <c r="L1866" t="s">
        <v>86</v>
      </c>
      <c r="M1866" t="s">
        <v>87</v>
      </c>
      <c r="N1866">
        <v>2</v>
      </c>
      <c r="O1866" s="1">
        <v>44517.803414351853</v>
      </c>
      <c r="P1866" s="1">
        <v>44517.822291666664</v>
      </c>
      <c r="Q1866">
        <v>1014</v>
      </c>
      <c r="R1866">
        <v>617</v>
      </c>
      <c r="S1866" t="b">
        <v>0</v>
      </c>
      <c r="T1866" t="s">
        <v>88</v>
      </c>
      <c r="U1866" t="b">
        <v>0</v>
      </c>
      <c r="V1866" t="s">
        <v>1625</v>
      </c>
      <c r="W1866" s="1">
        <v>44517.807835648149</v>
      </c>
      <c r="X1866">
        <v>201</v>
      </c>
      <c r="Y1866">
        <v>129</v>
      </c>
      <c r="Z1866">
        <v>0</v>
      </c>
      <c r="AA1866">
        <v>129</v>
      </c>
      <c r="AB1866">
        <v>0</v>
      </c>
      <c r="AC1866">
        <v>7</v>
      </c>
      <c r="AD1866">
        <v>10</v>
      </c>
      <c r="AE1866">
        <v>0</v>
      </c>
      <c r="AF1866">
        <v>0</v>
      </c>
      <c r="AG1866">
        <v>0</v>
      </c>
      <c r="AH1866" t="s">
        <v>118</v>
      </c>
      <c r="AI1866" s="1">
        <v>44517.822291666664</v>
      </c>
      <c r="AJ1866">
        <v>416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10</v>
      </c>
      <c r="AQ1866">
        <v>0</v>
      </c>
      <c r="AR1866">
        <v>0</v>
      </c>
      <c r="AS1866">
        <v>0</v>
      </c>
      <c r="AT1866" t="s">
        <v>88</v>
      </c>
      <c r="AU1866" t="s">
        <v>88</v>
      </c>
      <c r="AV1866" t="s">
        <v>88</v>
      </c>
      <c r="AW1866" t="s">
        <v>88</v>
      </c>
      <c r="AX1866" t="s">
        <v>88</v>
      </c>
      <c r="AY1866" t="s">
        <v>88</v>
      </c>
      <c r="AZ1866" t="s">
        <v>88</v>
      </c>
      <c r="BA1866" t="s">
        <v>88</v>
      </c>
      <c r="BB1866" t="s">
        <v>88</v>
      </c>
      <c r="BC1866" t="s">
        <v>88</v>
      </c>
      <c r="BD1866" t="s">
        <v>88</v>
      </c>
      <c r="BE1866" t="s">
        <v>88</v>
      </c>
    </row>
    <row r="1867" spans="1:57">
      <c r="A1867" t="s">
        <v>3909</v>
      </c>
      <c r="B1867" t="s">
        <v>80</v>
      </c>
      <c r="C1867" t="s">
        <v>3903</v>
      </c>
      <c r="D1867" t="s">
        <v>82</v>
      </c>
      <c r="E1867" s="2" t="str">
        <f>HYPERLINK("capsilon://?command=openfolder&amp;siteaddress=FAM.docvelocity-na8.net&amp;folderid=FX882FB185-B045-AD14-B348-44481CA90074","FX21117513")</f>
        <v>FX21117513</v>
      </c>
      <c r="F1867" t="s">
        <v>19</v>
      </c>
      <c r="G1867" t="s">
        <v>19</v>
      </c>
      <c r="H1867" t="s">
        <v>83</v>
      </c>
      <c r="I1867" t="s">
        <v>3910</v>
      </c>
      <c r="J1867">
        <v>119</v>
      </c>
      <c r="K1867" t="s">
        <v>85</v>
      </c>
      <c r="L1867" t="s">
        <v>86</v>
      </c>
      <c r="M1867" t="s">
        <v>87</v>
      </c>
      <c r="N1867">
        <v>2</v>
      </c>
      <c r="O1867" s="1">
        <v>44517.803912037038</v>
      </c>
      <c r="P1867" s="1">
        <v>44517.825671296298</v>
      </c>
      <c r="Q1867">
        <v>1352</v>
      </c>
      <c r="R1867">
        <v>528</v>
      </c>
      <c r="S1867" t="b">
        <v>0</v>
      </c>
      <c r="T1867" t="s">
        <v>88</v>
      </c>
      <c r="U1867" t="b">
        <v>0</v>
      </c>
      <c r="V1867" t="s">
        <v>1625</v>
      </c>
      <c r="W1867" s="1">
        <v>44517.810590277775</v>
      </c>
      <c r="X1867">
        <v>237</v>
      </c>
      <c r="Y1867">
        <v>109</v>
      </c>
      <c r="Z1867">
        <v>0</v>
      </c>
      <c r="AA1867">
        <v>109</v>
      </c>
      <c r="AB1867">
        <v>0</v>
      </c>
      <c r="AC1867">
        <v>7</v>
      </c>
      <c r="AD1867">
        <v>10</v>
      </c>
      <c r="AE1867">
        <v>0</v>
      </c>
      <c r="AF1867">
        <v>0</v>
      </c>
      <c r="AG1867">
        <v>0</v>
      </c>
      <c r="AH1867" t="s">
        <v>118</v>
      </c>
      <c r="AI1867" s="1">
        <v>44517.825671296298</v>
      </c>
      <c r="AJ1867">
        <v>291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10</v>
      </c>
      <c r="AQ1867">
        <v>0</v>
      </c>
      <c r="AR1867">
        <v>0</v>
      </c>
      <c r="AS1867">
        <v>0</v>
      </c>
      <c r="AT1867" t="s">
        <v>88</v>
      </c>
      <c r="AU1867" t="s">
        <v>88</v>
      </c>
      <c r="AV1867" t="s">
        <v>88</v>
      </c>
      <c r="AW1867" t="s">
        <v>88</v>
      </c>
      <c r="AX1867" t="s">
        <v>88</v>
      </c>
      <c r="AY1867" t="s">
        <v>88</v>
      </c>
      <c r="AZ1867" t="s">
        <v>88</v>
      </c>
      <c r="BA1867" t="s">
        <v>88</v>
      </c>
      <c r="BB1867" t="s">
        <v>88</v>
      </c>
      <c r="BC1867" t="s">
        <v>88</v>
      </c>
      <c r="BD1867" t="s">
        <v>88</v>
      </c>
      <c r="BE1867" t="s">
        <v>88</v>
      </c>
    </row>
    <row r="1868" spans="1:57">
      <c r="A1868" t="s">
        <v>3911</v>
      </c>
      <c r="B1868" t="s">
        <v>80</v>
      </c>
      <c r="C1868" t="s">
        <v>3903</v>
      </c>
      <c r="D1868" t="s">
        <v>82</v>
      </c>
      <c r="E1868" s="2" t="str">
        <f>HYPERLINK("capsilon://?command=openfolder&amp;siteaddress=FAM.docvelocity-na8.net&amp;folderid=FX882FB185-B045-AD14-B348-44481CA90074","FX21117513")</f>
        <v>FX21117513</v>
      </c>
      <c r="F1868" t="s">
        <v>19</v>
      </c>
      <c r="G1868" t="s">
        <v>19</v>
      </c>
      <c r="H1868" t="s">
        <v>83</v>
      </c>
      <c r="I1868" t="s">
        <v>3912</v>
      </c>
      <c r="J1868">
        <v>139</v>
      </c>
      <c r="K1868" t="s">
        <v>85</v>
      </c>
      <c r="L1868" t="s">
        <v>86</v>
      </c>
      <c r="M1868" t="s">
        <v>87</v>
      </c>
      <c r="N1868">
        <v>2</v>
      </c>
      <c r="O1868" s="1">
        <v>44517.803923611114</v>
      </c>
      <c r="P1868" s="1">
        <v>44517.829189814816</v>
      </c>
      <c r="Q1868">
        <v>1631</v>
      </c>
      <c r="R1868">
        <v>552</v>
      </c>
      <c r="S1868" t="b">
        <v>0</v>
      </c>
      <c r="T1868" t="s">
        <v>88</v>
      </c>
      <c r="U1868" t="b">
        <v>0</v>
      </c>
      <c r="V1868" t="s">
        <v>1625</v>
      </c>
      <c r="W1868" s="1">
        <v>44517.813483796293</v>
      </c>
      <c r="X1868">
        <v>249</v>
      </c>
      <c r="Y1868">
        <v>129</v>
      </c>
      <c r="Z1868">
        <v>0</v>
      </c>
      <c r="AA1868">
        <v>129</v>
      </c>
      <c r="AB1868">
        <v>0</v>
      </c>
      <c r="AC1868">
        <v>7</v>
      </c>
      <c r="AD1868">
        <v>10</v>
      </c>
      <c r="AE1868">
        <v>0</v>
      </c>
      <c r="AF1868">
        <v>0</v>
      </c>
      <c r="AG1868">
        <v>0</v>
      </c>
      <c r="AH1868" t="s">
        <v>118</v>
      </c>
      <c r="AI1868" s="1">
        <v>44517.829189814816</v>
      </c>
      <c r="AJ1868">
        <v>303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10</v>
      </c>
      <c r="AQ1868">
        <v>0</v>
      </c>
      <c r="AR1868">
        <v>0</v>
      </c>
      <c r="AS1868">
        <v>0</v>
      </c>
      <c r="AT1868" t="s">
        <v>88</v>
      </c>
      <c r="AU1868" t="s">
        <v>88</v>
      </c>
      <c r="AV1868" t="s">
        <v>88</v>
      </c>
      <c r="AW1868" t="s">
        <v>88</v>
      </c>
      <c r="AX1868" t="s">
        <v>88</v>
      </c>
      <c r="AY1868" t="s">
        <v>88</v>
      </c>
      <c r="AZ1868" t="s">
        <v>88</v>
      </c>
      <c r="BA1868" t="s">
        <v>88</v>
      </c>
      <c r="BB1868" t="s">
        <v>88</v>
      </c>
      <c r="BC1868" t="s">
        <v>88</v>
      </c>
      <c r="BD1868" t="s">
        <v>88</v>
      </c>
      <c r="BE1868" t="s">
        <v>88</v>
      </c>
    </row>
    <row r="1869" spans="1:57">
      <c r="A1869" t="s">
        <v>3913</v>
      </c>
      <c r="B1869" t="s">
        <v>80</v>
      </c>
      <c r="C1869" t="s">
        <v>3914</v>
      </c>
      <c r="D1869" t="s">
        <v>82</v>
      </c>
      <c r="E1869" s="2" t="str">
        <f>HYPERLINK("capsilon://?command=openfolder&amp;siteaddress=FAM.docvelocity-na8.net&amp;folderid=FX77992D5B-C617-91B0-B34C-FEFE56DC1EBA","FX21117885")</f>
        <v>FX21117885</v>
      </c>
      <c r="F1869" t="s">
        <v>19</v>
      </c>
      <c r="G1869" t="s">
        <v>19</v>
      </c>
      <c r="H1869" t="s">
        <v>83</v>
      </c>
      <c r="I1869" t="s">
        <v>3915</v>
      </c>
      <c r="J1869">
        <v>28</v>
      </c>
      <c r="K1869" t="s">
        <v>85</v>
      </c>
      <c r="L1869" t="s">
        <v>86</v>
      </c>
      <c r="M1869" t="s">
        <v>87</v>
      </c>
      <c r="N1869">
        <v>2</v>
      </c>
      <c r="O1869" s="1">
        <v>44517.812349537038</v>
      </c>
      <c r="P1869" s="1">
        <v>44517.830995370372</v>
      </c>
      <c r="Q1869">
        <v>1352</v>
      </c>
      <c r="R1869">
        <v>259</v>
      </c>
      <c r="S1869" t="b">
        <v>0</v>
      </c>
      <c r="T1869" t="s">
        <v>88</v>
      </c>
      <c r="U1869" t="b">
        <v>0</v>
      </c>
      <c r="V1869" t="s">
        <v>1625</v>
      </c>
      <c r="W1869" s="1">
        <v>44517.814664351848</v>
      </c>
      <c r="X1869">
        <v>101</v>
      </c>
      <c r="Y1869">
        <v>21</v>
      </c>
      <c r="Z1869">
        <v>0</v>
      </c>
      <c r="AA1869">
        <v>21</v>
      </c>
      <c r="AB1869">
        <v>0</v>
      </c>
      <c r="AC1869">
        <v>0</v>
      </c>
      <c r="AD1869">
        <v>7</v>
      </c>
      <c r="AE1869">
        <v>0</v>
      </c>
      <c r="AF1869">
        <v>0</v>
      </c>
      <c r="AG1869">
        <v>0</v>
      </c>
      <c r="AH1869" t="s">
        <v>118</v>
      </c>
      <c r="AI1869" s="1">
        <v>44517.830995370372</v>
      </c>
      <c r="AJ1869">
        <v>155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7</v>
      </c>
      <c r="AQ1869">
        <v>0</v>
      </c>
      <c r="AR1869">
        <v>0</v>
      </c>
      <c r="AS1869">
        <v>0</v>
      </c>
      <c r="AT1869" t="s">
        <v>88</v>
      </c>
      <c r="AU1869" t="s">
        <v>88</v>
      </c>
      <c r="AV1869" t="s">
        <v>88</v>
      </c>
      <c r="AW1869" t="s">
        <v>88</v>
      </c>
      <c r="AX1869" t="s">
        <v>88</v>
      </c>
      <c r="AY1869" t="s">
        <v>88</v>
      </c>
      <c r="AZ1869" t="s">
        <v>88</v>
      </c>
      <c r="BA1869" t="s">
        <v>88</v>
      </c>
      <c r="BB1869" t="s">
        <v>88</v>
      </c>
      <c r="BC1869" t="s">
        <v>88</v>
      </c>
      <c r="BD1869" t="s">
        <v>88</v>
      </c>
      <c r="BE1869" t="s">
        <v>88</v>
      </c>
    </row>
    <row r="1870" spans="1:57">
      <c r="A1870" t="s">
        <v>3916</v>
      </c>
      <c r="B1870" t="s">
        <v>80</v>
      </c>
      <c r="C1870" t="s">
        <v>3914</v>
      </c>
      <c r="D1870" t="s">
        <v>82</v>
      </c>
      <c r="E1870" s="2" t="str">
        <f>HYPERLINK("capsilon://?command=openfolder&amp;siteaddress=FAM.docvelocity-na8.net&amp;folderid=FX77992D5B-C617-91B0-B34C-FEFE56DC1EBA","FX21117885")</f>
        <v>FX21117885</v>
      </c>
      <c r="F1870" t="s">
        <v>19</v>
      </c>
      <c r="G1870" t="s">
        <v>19</v>
      </c>
      <c r="H1870" t="s">
        <v>83</v>
      </c>
      <c r="I1870" t="s">
        <v>3917</v>
      </c>
      <c r="J1870">
        <v>44</v>
      </c>
      <c r="K1870" t="s">
        <v>85</v>
      </c>
      <c r="L1870" t="s">
        <v>86</v>
      </c>
      <c r="M1870" t="s">
        <v>87</v>
      </c>
      <c r="N1870">
        <v>2</v>
      </c>
      <c r="O1870" s="1">
        <v>44517.81354166667</v>
      </c>
      <c r="P1870" s="1">
        <v>44517.832291666666</v>
      </c>
      <c r="Q1870">
        <v>1416</v>
      </c>
      <c r="R1870">
        <v>204</v>
      </c>
      <c r="S1870" t="b">
        <v>0</v>
      </c>
      <c r="T1870" t="s">
        <v>88</v>
      </c>
      <c r="U1870" t="b">
        <v>0</v>
      </c>
      <c r="V1870" t="s">
        <v>1625</v>
      </c>
      <c r="W1870" s="1">
        <v>44517.815752314818</v>
      </c>
      <c r="X1870">
        <v>93</v>
      </c>
      <c r="Y1870">
        <v>39</v>
      </c>
      <c r="Z1870">
        <v>0</v>
      </c>
      <c r="AA1870">
        <v>39</v>
      </c>
      <c r="AB1870">
        <v>0</v>
      </c>
      <c r="AC1870">
        <v>3</v>
      </c>
      <c r="AD1870">
        <v>5</v>
      </c>
      <c r="AE1870">
        <v>0</v>
      </c>
      <c r="AF1870">
        <v>0</v>
      </c>
      <c r="AG1870">
        <v>0</v>
      </c>
      <c r="AH1870" t="s">
        <v>118</v>
      </c>
      <c r="AI1870" s="1">
        <v>44517.832291666666</v>
      </c>
      <c r="AJ1870">
        <v>111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5</v>
      </c>
      <c r="AQ1870">
        <v>0</v>
      </c>
      <c r="AR1870">
        <v>0</v>
      </c>
      <c r="AS1870">
        <v>0</v>
      </c>
      <c r="AT1870" t="s">
        <v>88</v>
      </c>
      <c r="AU1870" t="s">
        <v>88</v>
      </c>
      <c r="AV1870" t="s">
        <v>88</v>
      </c>
      <c r="AW1870" t="s">
        <v>88</v>
      </c>
      <c r="AX1870" t="s">
        <v>88</v>
      </c>
      <c r="AY1870" t="s">
        <v>88</v>
      </c>
      <c r="AZ1870" t="s">
        <v>88</v>
      </c>
      <c r="BA1870" t="s">
        <v>88</v>
      </c>
      <c r="BB1870" t="s">
        <v>88</v>
      </c>
      <c r="BC1870" t="s">
        <v>88</v>
      </c>
      <c r="BD1870" t="s">
        <v>88</v>
      </c>
      <c r="BE1870" t="s">
        <v>88</v>
      </c>
    </row>
    <row r="1871" spans="1:57">
      <c r="A1871" t="s">
        <v>3918</v>
      </c>
      <c r="B1871" t="s">
        <v>80</v>
      </c>
      <c r="C1871" t="s">
        <v>3914</v>
      </c>
      <c r="D1871" t="s">
        <v>82</v>
      </c>
      <c r="E1871" s="2" t="str">
        <f>HYPERLINK("capsilon://?command=openfolder&amp;siteaddress=FAM.docvelocity-na8.net&amp;folderid=FX77992D5B-C617-91B0-B34C-FEFE56DC1EBA","FX21117885")</f>
        <v>FX21117885</v>
      </c>
      <c r="F1871" t="s">
        <v>19</v>
      </c>
      <c r="G1871" t="s">
        <v>19</v>
      </c>
      <c r="H1871" t="s">
        <v>83</v>
      </c>
      <c r="I1871" t="s">
        <v>3919</v>
      </c>
      <c r="J1871">
        <v>64</v>
      </c>
      <c r="K1871" t="s">
        <v>85</v>
      </c>
      <c r="L1871" t="s">
        <v>86</v>
      </c>
      <c r="M1871" t="s">
        <v>87</v>
      </c>
      <c r="N1871">
        <v>2</v>
      </c>
      <c r="O1871" s="1">
        <v>44517.814618055556</v>
      </c>
      <c r="P1871" s="1">
        <v>44517.834085648145</v>
      </c>
      <c r="Q1871">
        <v>1440</v>
      </c>
      <c r="R1871">
        <v>242</v>
      </c>
      <c r="S1871" t="b">
        <v>0</v>
      </c>
      <c r="T1871" t="s">
        <v>88</v>
      </c>
      <c r="U1871" t="b">
        <v>0</v>
      </c>
      <c r="V1871" t="s">
        <v>1625</v>
      </c>
      <c r="W1871" s="1">
        <v>44517.816782407404</v>
      </c>
      <c r="X1871">
        <v>88</v>
      </c>
      <c r="Y1871">
        <v>59</v>
      </c>
      <c r="Z1871">
        <v>0</v>
      </c>
      <c r="AA1871">
        <v>59</v>
      </c>
      <c r="AB1871">
        <v>0</v>
      </c>
      <c r="AC1871">
        <v>2</v>
      </c>
      <c r="AD1871">
        <v>5</v>
      </c>
      <c r="AE1871">
        <v>0</v>
      </c>
      <c r="AF1871">
        <v>0</v>
      </c>
      <c r="AG1871">
        <v>0</v>
      </c>
      <c r="AH1871" t="s">
        <v>118</v>
      </c>
      <c r="AI1871" s="1">
        <v>44517.834085648145</v>
      </c>
      <c r="AJ1871">
        <v>154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5</v>
      </c>
      <c r="AQ1871">
        <v>0</v>
      </c>
      <c r="AR1871">
        <v>0</v>
      </c>
      <c r="AS1871">
        <v>0</v>
      </c>
      <c r="AT1871" t="s">
        <v>88</v>
      </c>
      <c r="AU1871" t="s">
        <v>88</v>
      </c>
      <c r="AV1871" t="s">
        <v>88</v>
      </c>
      <c r="AW1871" t="s">
        <v>88</v>
      </c>
      <c r="AX1871" t="s">
        <v>88</v>
      </c>
      <c r="AY1871" t="s">
        <v>88</v>
      </c>
      <c r="AZ1871" t="s">
        <v>88</v>
      </c>
      <c r="BA1871" t="s">
        <v>88</v>
      </c>
      <c r="BB1871" t="s">
        <v>88</v>
      </c>
      <c r="BC1871" t="s">
        <v>88</v>
      </c>
      <c r="BD1871" t="s">
        <v>88</v>
      </c>
      <c r="BE1871" t="s">
        <v>88</v>
      </c>
    </row>
    <row r="1872" spans="1:57">
      <c r="A1872" t="s">
        <v>3920</v>
      </c>
      <c r="B1872" t="s">
        <v>80</v>
      </c>
      <c r="C1872" t="s">
        <v>3914</v>
      </c>
      <c r="D1872" t="s">
        <v>82</v>
      </c>
      <c r="E1872" s="2" t="str">
        <f>HYPERLINK("capsilon://?command=openfolder&amp;siteaddress=FAM.docvelocity-na8.net&amp;folderid=FX77992D5B-C617-91B0-B34C-FEFE56DC1EBA","FX21117885")</f>
        <v>FX21117885</v>
      </c>
      <c r="F1872" t="s">
        <v>19</v>
      </c>
      <c r="G1872" t="s">
        <v>19</v>
      </c>
      <c r="H1872" t="s">
        <v>83</v>
      </c>
      <c r="I1872" t="s">
        <v>3921</v>
      </c>
      <c r="J1872">
        <v>44</v>
      </c>
      <c r="K1872" t="s">
        <v>85</v>
      </c>
      <c r="L1872" t="s">
        <v>86</v>
      </c>
      <c r="M1872" t="s">
        <v>87</v>
      </c>
      <c r="N1872">
        <v>2</v>
      </c>
      <c r="O1872" s="1">
        <v>44517.816446759258</v>
      </c>
      <c r="P1872" s="1">
        <v>44517.835347222222</v>
      </c>
      <c r="Q1872">
        <v>1447</v>
      </c>
      <c r="R1872">
        <v>186</v>
      </c>
      <c r="S1872" t="b">
        <v>0</v>
      </c>
      <c r="T1872" t="s">
        <v>88</v>
      </c>
      <c r="U1872" t="b">
        <v>0</v>
      </c>
      <c r="V1872" t="s">
        <v>1625</v>
      </c>
      <c r="W1872" s="1">
        <v>44517.817696759259</v>
      </c>
      <c r="X1872">
        <v>78</v>
      </c>
      <c r="Y1872">
        <v>39</v>
      </c>
      <c r="Z1872">
        <v>0</v>
      </c>
      <c r="AA1872">
        <v>39</v>
      </c>
      <c r="AB1872">
        <v>0</v>
      </c>
      <c r="AC1872">
        <v>3</v>
      </c>
      <c r="AD1872">
        <v>5</v>
      </c>
      <c r="AE1872">
        <v>0</v>
      </c>
      <c r="AF1872">
        <v>0</v>
      </c>
      <c r="AG1872">
        <v>0</v>
      </c>
      <c r="AH1872" t="s">
        <v>118</v>
      </c>
      <c r="AI1872" s="1">
        <v>44517.835347222222</v>
      </c>
      <c r="AJ1872">
        <v>108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5</v>
      </c>
      <c r="AQ1872">
        <v>0</v>
      </c>
      <c r="AR1872">
        <v>0</v>
      </c>
      <c r="AS1872">
        <v>0</v>
      </c>
      <c r="AT1872" t="s">
        <v>88</v>
      </c>
      <c r="AU1872" t="s">
        <v>88</v>
      </c>
      <c r="AV1872" t="s">
        <v>88</v>
      </c>
      <c r="AW1872" t="s">
        <v>88</v>
      </c>
      <c r="AX1872" t="s">
        <v>88</v>
      </c>
      <c r="AY1872" t="s">
        <v>88</v>
      </c>
      <c r="AZ1872" t="s">
        <v>88</v>
      </c>
      <c r="BA1872" t="s">
        <v>88</v>
      </c>
      <c r="BB1872" t="s">
        <v>88</v>
      </c>
      <c r="BC1872" t="s">
        <v>88</v>
      </c>
      <c r="BD1872" t="s">
        <v>88</v>
      </c>
      <c r="BE1872" t="s">
        <v>88</v>
      </c>
    </row>
    <row r="1873" spans="1:57">
      <c r="A1873" t="s">
        <v>3922</v>
      </c>
      <c r="B1873" t="s">
        <v>80</v>
      </c>
      <c r="C1873" t="s">
        <v>3914</v>
      </c>
      <c r="D1873" t="s">
        <v>82</v>
      </c>
      <c r="E1873" s="2" t="str">
        <f>HYPERLINK("capsilon://?command=openfolder&amp;siteaddress=FAM.docvelocity-na8.net&amp;folderid=FX77992D5B-C617-91B0-B34C-FEFE56DC1EBA","FX21117885")</f>
        <v>FX21117885</v>
      </c>
      <c r="F1873" t="s">
        <v>19</v>
      </c>
      <c r="G1873" t="s">
        <v>19</v>
      </c>
      <c r="H1873" t="s">
        <v>83</v>
      </c>
      <c r="I1873" t="s">
        <v>3923</v>
      </c>
      <c r="J1873">
        <v>28</v>
      </c>
      <c r="K1873" t="s">
        <v>85</v>
      </c>
      <c r="L1873" t="s">
        <v>86</v>
      </c>
      <c r="M1873" t="s">
        <v>87</v>
      </c>
      <c r="N1873">
        <v>2</v>
      </c>
      <c r="O1873" s="1">
        <v>44517.817152777781</v>
      </c>
      <c r="P1873" s="1">
        <v>44517.837025462963</v>
      </c>
      <c r="Q1873">
        <v>1448</v>
      </c>
      <c r="R1873">
        <v>269</v>
      </c>
      <c r="S1873" t="b">
        <v>0</v>
      </c>
      <c r="T1873" t="s">
        <v>88</v>
      </c>
      <c r="U1873" t="b">
        <v>0</v>
      </c>
      <c r="V1873" t="s">
        <v>1625</v>
      </c>
      <c r="W1873" s="1">
        <v>44517.818495370368</v>
      </c>
      <c r="X1873">
        <v>68</v>
      </c>
      <c r="Y1873">
        <v>21</v>
      </c>
      <c r="Z1873">
        <v>0</v>
      </c>
      <c r="AA1873">
        <v>21</v>
      </c>
      <c r="AB1873">
        <v>0</v>
      </c>
      <c r="AC1873">
        <v>0</v>
      </c>
      <c r="AD1873">
        <v>7</v>
      </c>
      <c r="AE1873">
        <v>0</v>
      </c>
      <c r="AF1873">
        <v>0</v>
      </c>
      <c r="AG1873">
        <v>0</v>
      </c>
      <c r="AH1873" t="s">
        <v>106</v>
      </c>
      <c r="AI1873" s="1">
        <v>44517.837025462963</v>
      </c>
      <c r="AJ1873">
        <v>201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7</v>
      </c>
      <c r="AQ1873">
        <v>0</v>
      </c>
      <c r="AR1873">
        <v>0</v>
      </c>
      <c r="AS1873">
        <v>0</v>
      </c>
      <c r="AT1873" t="s">
        <v>88</v>
      </c>
      <c r="AU1873" t="s">
        <v>88</v>
      </c>
      <c r="AV1873" t="s">
        <v>88</v>
      </c>
      <c r="AW1873" t="s">
        <v>88</v>
      </c>
      <c r="AX1873" t="s">
        <v>88</v>
      </c>
      <c r="AY1873" t="s">
        <v>88</v>
      </c>
      <c r="AZ1873" t="s">
        <v>88</v>
      </c>
      <c r="BA1873" t="s">
        <v>88</v>
      </c>
      <c r="BB1873" t="s">
        <v>88</v>
      </c>
      <c r="BC1873" t="s">
        <v>88</v>
      </c>
      <c r="BD1873" t="s">
        <v>88</v>
      </c>
      <c r="BE1873" t="s">
        <v>88</v>
      </c>
    </row>
    <row r="1874" spans="1:57">
      <c r="A1874" t="s">
        <v>3924</v>
      </c>
      <c r="B1874" t="s">
        <v>80</v>
      </c>
      <c r="C1874" t="s">
        <v>3914</v>
      </c>
      <c r="D1874" t="s">
        <v>82</v>
      </c>
      <c r="E1874" s="2" t="str">
        <f>HYPERLINK("capsilon://?command=openfolder&amp;siteaddress=FAM.docvelocity-na8.net&amp;folderid=FX77992D5B-C617-91B0-B34C-FEFE56DC1EBA","FX21117885")</f>
        <v>FX21117885</v>
      </c>
      <c r="F1874" t="s">
        <v>19</v>
      </c>
      <c r="G1874" t="s">
        <v>19</v>
      </c>
      <c r="H1874" t="s">
        <v>83</v>
      </c>
      <c r="I1874" t="s">
        <v>3925</v>
      </c>
      <c r="J1874">
        <v>64</v>
      </c>
      <c r="K1874" t="s">
        <v>85</v>
      </c>
      <c r="L1874" t="s">
        <v>86</v>
      </c>
      <c r="M1874" t="s">
        <v>87</v>
      </c>
      <c r="N1874">
        <v>2</v>
      </c>
      <c r="O1874" s="1">
        <v>44517.81726851852</v>
      </c>
      <c r="P1874" s="1">
        <v>44517.837002314816</v>
      </c>
      <c r="Q1874">
        <v>1483</v>
      </c>
      <c r="R1874">
        <v>222</v>
      </c>
      <c r="S1874" t="b">
        <v>0</v>
      </c>
      <c r="T1874" t="s">
        <v>88</v>
      </c>
      <c r="U1874" t="b">
        <v>0</v>
      </c>
      <c r="V1874" t="s">
        <v>1625</v>
      </c>
      <c r="W1874" s="1">
        <v>44517.819432870368</v>
      </c>
      <c r="X1874">
        <v>80</v>
      </c>
      <c r="Y1874">
        <v>59</v>
      </c>
      <c r="Z1874">
        <v>0</v>
      </c>
      <c r="AA1874">
        <v>59</v>
      </c>
      <c r="AB1874">
        <v>0</v>
      </c>
      <c r="AC1874">
        <v>2</v>
      </c>
      <c r="AD1874">
        <v>5</v>
      </c>
      <c r="AE1874">
        <v>0</v>
      </c>
      <c r="AF1874">
        <v>0</v>
      </c>
      <c r="AG1874">
        <v>0</v>
      </c>
      <c r="AH1874" t="s">
        <v>118</v>
      </c>
      <c r="AI1874" s="1">
        <v>44517.837002314816</v>
      </c>
      <c r="AJ1874">
        <v>142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5</v>
      </c>
      <c r="AQ1874">
        <v>0</v>
      </c>
      <c r="AR1874">
        <v>0</v>
      </c>
      <c r="AS1874">
        <v>0</v>
      </c>
      <c r="AT1874" t="s">
        <v>88</v>
      </c>
      <c r="AU1874" t="s">
        <v>88</v>
      </c>
      <c r="AV1874" t="s">
        <v>88</v>
      </c>
      <c r="AW1874" t="s">
        <v>88</v>
      </c>
      <c r="AX1874" t="s">
        <v>88</v>
      </c>
      <c r="AY1874" t="s">
        <v>88</v>
      </c>
      <c r="AZ1874" t="s">
        <v>88</v>
      </c>
      <c r="BA1874" t="s">
        <v>88</v>
      </c>
      <c r="BB1874" t="s">
        <v>88</v>
      </c>
      <c r="BC1874" t="s">
        <v>88</v>
      </c>
      <c r="BD1874" t="s">
        <v>88</v>
      </c>
      <c r="BE1874" t="s">
        <v>88</v>
      </c>
    </row>
    <row r="1875" spans="1:57">
      <c r="A1875" t="s">
        <v>3926</v>
      </c>
      <c r="B1875" t="s">
        <v>80</v>
      </c>
      <c r="C1875" t="s">
        <v>3914</v>
      </c>
      <c r="D1875" t="s">
        <v>82</v>
      </c>
      <c r="E1875" s="2" t="str">
        <f>HYPERLINK("capsilon://?command=openfolder&amp;siteaddress=FAM.docvelocity-na8.net&amp;folderid=FX77992D5B-C617-91B0-B34C-FEFE56DC1EBA","FX21117885")</f>
        <v>FX21117885</v>
      </c>
      <c r="F1875" t="s">
        <v>19</v>
      </c>
      <c r="G1875" t="s">
        <v>19</v>
      </c>
      <c r="H1875" t="s">
        <v>83</v>
      </c>
      <c r="I1875" t="s">
        <v>3927</v>
      </c>
      <c r="J1875">
        <v>28</v>
      </c>
      <c r="K1875" t="s">
        <v>85</v>
      </c>
      <c r="L1875" t="s">
        <v>86</v>
      </c>
      <c r="M1875" t="s">
        <v>87</v>
      </c>
      <c r="N1875">
        <v>1</v>
      </c>
      <c r="O1875" s="1">
        <v>44517.819733796299</v>
      </c>
      <c r="P1875" s="1">
        <v>44518.234560185185</v>
      </c>
      <c r="Q1875">
        <v>35190</v>
      </c>
      <c r="R1875">
        <v>651</v>
      </c>
      <c r="S1875" t="b">
        <v>0</v>
      </c>
      <c r="T1875" t="s">
        <v>88</v>
      </c>
      <c r="U1875" t="b">
        <v>0</v>
      </c>
      <c r="V1875" t="s">
        <v>190</v>
      </c>
      <c r="W1875" s="1">
        <v>44518.234560185185</v>
      </c>
      <c r="X1875">
        <v>568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28</v>
      </c>
      <c r="AE1875">
        <v>21</v>
      </c>
      <c r="AF1875">
        <v>0</v>
      </c>
      <c r="AG1875">
        <v>3</v>
      </c>
      <c r="AH1875" t="s">
        <v>88</v>
      </c>
      <c r="AI1875" t="s">
        <v>88</v>
      </c>
      <c r="AJ1875" t="s">
        <v>88</v>
      </c>
      <c r="AK1875" t="s">
        <v>88</v>
      </c>
      <c r="AL1875" t="s">
        <v>88</v>
      </c>
      <c r="AM1875" t="s">
        <v>88</v>
      </c>
      <c r="AN1875" t="s">
        <v>88</v>
      </c>
      <c r="AO1875" t="s">
        <v>88</v>
      </c>
      <c r="AP1875" t="s">
        <v>88</v>
      </c>
      <c r="AQ1875" t="s">
        <v>88</v>
      </c>
      <c r="AR1875" t="s">
        <v>88</v>
      </c>
      <c r="AS1875" t="s">
        <v>88</v>
      </c>
      <c r="AT1875" t="s">
        <v>88</v>
      </c>
      <c r="AU1875" t="s">
        <v>88</v>
      </c>
      <c r="AV1875" t="s">
        <v>88</v>
      </c>
      <c r="AW1875" t="s">
        <v>88</v>
      </c>
      <c r="AX1875" t="s">
        <v>88</v>
      </c>
      <c r="AY1875" t="s">
        <v>88</v>
      </c>
      <c r="AZ1875" t="s">
        <v>88</v>
      </c>
      <c r="BA1875" t="s">
        <v>88</v>
      </c>
      <c r="BB1875" t="s">
        <v>88</v>
      </c>
      <c r="BC1875" t="s">
        <v>88</v>
      </c>
      <c r="BD1875" t="s">
        <v>88</v>
      </c>
      <c r="BE1875" t="s">
        <v>88</v>
      </c>
    </row>
    <row r="1876" spans="1:57">
      <c r="A1876" t="s">
        <v>3928</v>
      </c>
      <c r="B1876" t="s">
        <v>80</v>
      </c>
      <c r="C1876" t="s">
        <v>3914</v>
      </c>
      <c r="D1876" t="s">
        <v>82</v>
      </c>
      <c r="E1876" s="2" t="str">
        <f>HYPERLINK("capsilon://?command=openfolder&amp;siteaddress=FAM.docvelocity-na8.net&amp;folderid=FX77992D5B-C617-91B0-B34C-FEFE56DC1EBA","FX21117885")</f>
        <v>FX21117885</v>
      </c>
      <c r="F1876" t="s">
        <v>19</v>
      </c>
      <c r="G1876" t="s">
        <v>19</v>
      </c>
      <c r="H1876" t="s">
        <v>83</v>
      </c>
      <c r="I1876" t="s">
        <v>3929</v>
      </c>
      <c r="J1876">
        <v>28</v>
      </c>
      <c r="K1876" t="s">
        <v>85</v>
      </c>
      <c r="L1876" t="s">
        <v>86</v>
      </c>
      <c r="M1876" t="s">
        <v>87</v>
      </c>
      <c r="N1876">
        <v>1</v>
      </c>
      <c r="O1876" s="1">
        <v>44517.820532407408</v>
      </c>
      <c r="P1876" s="1">
        <v>44518.25105324074</v>
      </c>
      <c r="Q1876">
        <v>36839</v>
      </c>
      <c r="R1876">
        <v>358</v>
      </c>
      <c r="S1876" t="b">
        <v>0</v>
      </c>
      <c r="T1876" t="s">
        <v>88</v>
      </c>
      <c r="U1876" t="b">
        <v>0</v>
      </c>
      <c r="V1876" t="s">
        <v>190</v>
      </c>
      <c r="W1876" s="1">
        <v>44518.25105324074</v>
      </c>
      <c r="X1876">
        <v>268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28</v>
      </c>
      <c r="AE1876">
        <v>21</v>
      </c>
      <c r="AF1876">
        <v>0</v>
      </c>
      <c r="AG1876">
        <v>3</v>
      </c>
      <c r="AH1876" t="s">
        <v>88</v>
      </c>
      <c r="AI1876" t="s">
        <v>88</v>
      </c>
      <c r="AJ1876" t="s">
        <v>88</v>
      </c>
      <c r="AK1876" t="s">
        <v>88</v>
      </c>
      <c r="AL1876" t="s">
        <v>88</v>
      </c>
      <c r="AM1876" t="s">
        <v>88</v>
      </c>
      <c r="AN1876" t="s">
        <v>88</v>
      </c>
      <c r="AO1876" t="s">
        <v>88</v>
      </c>
      <c r="AP1876" t="s">
        <v>88</v>
      </c>
      <c r="AQ1876" t="s">
        <v>88</v>
      </c>
      <c r="AR1876" t="s">
        <v>88</v>
      </c>
      <c r="AS1876" t="s">
        <v>88</v>
      </c>
      <c r="AT1876" t="s">
        <v>88</v>
      </c>
      <c r="AU1876" t="s">
        <v>88</v>
      </c>
      <c r="AV1876" t="s">
        <v>88</v>
      </c>
      <c r="AW1876" t="s">
        <v>88</v>
      </c>
      <c r="AX1876" t="s">
        <v>88</v>
      </c>
      <c r="AY1876" t="s">
        <v>88</v>
      </c>
      <c r="AZ1876" t="s">
        <v>88</v>
      </c>
      <c r="BA1876" t="s">
        <v>88</v>
      </c>
      <c r="BB1876" t="s">
        <v>88</v>
      </c>
      <c r="BC1876" t="s">
        <v>88</v>
      </c>
      <c r="BD1876" t="s">
        <v>88</v>
      </c>
      <c r="BE1876" t="s">
        <v>88</v>
      </c>
    </row>
    <row r="1877" spans="1:57">
      <c r="A1877" t="s">
        <v>3930</v>
      </c>
      <c r="B1877" t="s">
        <v>80</v>
      </c>
      <c r="C1877" t="s">
        <v>3931</v>
      </c>
      <c r="D1877" t="s">
        <v>82</v>
      </c>
      <c r="E1877" s="2" t="str">
        <f>HYPERLINK("capsilon://?command=openfolder&amp;siteaddress=FAM.docvelocity-na8.net&amp;folderid=FX81A27F9A-E723-37D0-72EC-12EE218E277F","FX21118454")</f>
        <v>FX21118454</v>
      </c>
      <c r="F1877" t="s">
        <v>19</v>
      </c>
      <c r="G1877" t="s">
        <v>19</v>
      </c>
      <c r="H1877" t="s">
        <v>83</v>
      </c>
      <c r="I1877" t="s">
        <v>3932</v>
      </c>
      <c r="J1877">
        <v>341</v>
      </c>
      <c r="K1877" t="s">
        <v>85</v>
      </c>
      <c r="L1877" t="s">
        <v>86</v>
      </c>
      <c r="M1877" t="s">
        <v>87</v>
      </c>
      <c r="N1877">
        <v>1</v>
      </c>
      <c r="O1877" s="1">
        <v>44517.820717592593</v>
      </c>
      <c r="P1877" s="1">
        <v>44518.255162037036</v>
      </c>
      <c r="Q1877">
        <v>37048</v>
      </c>
      <c r="R1877">
        <v>488</v>
      </c>
      <c r="S1877" t="b">
        <v>0</v>
      </c>
      <c r="T1877" t="s">
        <v>88</v>
      </c>
      <c r="U1877" t="b">
        <v>0</v>
      </c>
      <c r="V1877" t="s">
        <v>190</v>
      </c>
      <c r="W1877" s="1">
        <v>44518.255162037036</v>
      </c>
      <c r="X1877">
        <v>355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341</v>
      </c>
      <c r="AE1877">
        <v>329</v>
      </c>
      <c r="AF1877">
        <v>0</v>
      </c>
      <c r="AG1877">
        <v>5</v>
      </c>
      <c r="AH1877" t="s">
        <v>88</v>
      </c>
      <c r="AI1877" t="s">
        <v>88</v>
      </c>
      <c r="AJ1877" t="s">
        <v>88</v>
      </c>
      <c r="AK1877" t="s">
        <v>88</v>
      </c>
      <c r="AL1877" t="s">
        <v>88</v>
      </c>
      <c r="AM1877" t="s">
        <v>88</v>
      </c>
      <c r="AN1877" t="s">
        <v>88</v>
      </c>
      <c r="AO1877" t="s">
        <v>88</v>
      </c>
      <c r="AP1877" t="s">
        <v>88</v>
      </c>
      <c r="AQ1877" t="s">
        <v>88</v>
      </c>
      <c r="AR1877" t="s">
        <v>88</v>
      </c>
      <c r="AS1877" t="s">
        <v>88</v>
      </c>
      <c r="AT1877" t="s">
        <v>88</v>
      </c>
      <c r="AU1877" t="s">
        <v>88</v>
      </c>
      <c r="AV1877" t="s">
        <v>88</v>
      </c>
      <c r="AW1877" t="s">
        <v>88</v>
      </c>
      <c r="AX1877" t="s">
        <v>88</v>
      </c>
      <c r="AY1877" t="s">
        <v>88</v>
      </c>
      <c r="AZ1877" t="s">
        <v>88</v>
      </c>
      <c r="BA1877" t="s">
        <v>88</v>
      </c>
      <c r="BB1877" t="s">
        <v>88</v>
      </c>
      <c r="BC1877" t="s">
        <v>88</v>
      </c>
      <c r="BD1877" t="s">
        <v>88</v>
      </c>
      <c r="BE1877" t="s">
        <v>88</v>
      </c>
    </row>
    <row r="1878" spans="1:57">
      <c r="A1878" t="s">
        <v>3933</v>
      </c>
      <c r="B1878" t="s">
        <v>80</v>
      </c>
      <c r="C1878" t="s">
        <v>3934</v>
      </c>
      <c r="D1878" t="s">
        <v>82</v>
      </c>
      <c r="E1878" s="2" t="str">
        <f>HYPERLINK("capsilon://?command=openfolder&amp;siteaddress=FAM.docvelocity-na8.net&amp;folderid=FXF2190F42-C3A7-8537-4236-60A5C50FFB1C","FX21117800")</f>
        <v>FX21117800</v>
      </c>
      <c r="F1878" t="s">
        <v>19</v>
      </c>
      <c r="G1878" t="s">
        <v>19</v>
      </c>
      <c r="H1878" t="s">
        <v>83</v>
      </c>
      <c r="I1878" t="s">
        <v>3935</v>
      </c>
      <c r="J1878">
        <v>342</v>
      </c>
      <c r="K1878" t="s">
        <v>85</v>
      </c>
      <c r="L1878" t="s">
        <v>86</v>
      </c>
      <c r="M1878" t="s">
        <v>87</v>
      </c>
      <c r="N1878">
        <v>1</v>
      </c>
      <c r="O1878" s="1">
        <v>44517.823969907404</v>
      </c>
      <c r="P1878" s="1">
        <v>44518.2578587963</v>
      </c>
      <c r="Q1878">
        <v>37180</v>
      </c>
      <c r="R1878">
        <v>308</v>
      </c>
      <c r="S1878" t="b">
        <v>0</v>
      </c>
      <c r="T1878" t="s">
        <v>88</v>
      </c>
      <c r="U1878" t="b">
        <v>0</v>
      </c>
      <c r="V1878" t="s">
        <v>190</v>
      </c>
      <c r="W1878" s="1">
        <v>44518.2578587963</v>
      </c>
      <c r="X1878">
        <v>232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342</v>
      </c>
      <c r="AE1878">
        <v>330</v>
      </c>
      <c r="AF1878">
        <v>0</v>
      </c>
      <c r="AG1878">
        <v>6</v>
      </c>
      <c r="AH1878" t="s">
        <v>88</v>
      </c>
      <c r="AI1878" t="s">
        <v>88</v>
      </c>
      <c r="AJ1878" t="s">
        <v>88</v>
      </c>
      <c r="AK1878" t="s">
        <v>88</v>
      </c>
      <c r="AL1878" t="s">
        <v>88</v>
      </c>
      <c r="AM1878" t="s">
        <v>88</v>
      </c>
      <c r="AN1878" t="s">
        <v>88</v>
      </c>
      <c r="AO1878" t="s">
        <v>88</v>
      </c>
      <c r="AP1878" t="s">
        <v>88</v>
      </c>
      <c r="AQ1878" t="s">
        <v>88</v>
      </c>
      <c r="AR1878" t="s">
        <v>88</v>
      </c>
      <c r="AS1878" t="s">
        <v>88</v>
      </c>
      <c r="AT1878" t="s">
        <v>88</v>
      </c>
      <c r="AU1878" t="s">
        <v>88</v>
      </c>
      <c r="AV1878" t="s">
        <v>88</v>
      </c>
      <c r="AW1878" t="s">
        <v>88</v>
      </c>
      <c r="AX1878" t="s">
        <v>88</v>
      </c>
      <c r="AY1878" t="s">
        <v>88</v>
      </c>
      <c r="AZ1878" t="s">
        <v>88</v>
      </c>
      <c r="BA1878" t="s">
        <v>88</v>
      </c>
      <c r="BB1878" t="s">
        <v>88</v>
      </c>
      <c r="BC1878" t="s">
        <v>88</v>
      </c>
      <c r="BD1878" t="s">
        <v>88</v>
      </c>
      <c r="BE1878" t="s">
        <v>88</v>
      </c>
    </row>
    <row r="1879" spans="1:57">
      <c r="A1879" t="s">
        <v>3936</v>
      </c>
      <c r="B1879" t="s">
        <v>80</v>
      </c>
      <c r="C1879" t="s">
        <v>3937</v>
      </c>
      <c r="D1879" t="s">
        <v>82</v>
      </c>
      <c r="E1879" s="2" t="str">
        <f>HYPERLINK("capsilon://?command=openfolder&amp;siteaddress=FAM.docvelocity-na8.net&amp;folderid=FX80CD5DCC-F718-A1E4-7AB8-AA7B226A3176","FX21117955")</f>
        <v>FX21117955</v>
      </c>
      <c r="F1879" t="s">
        <v>19</v>
      </c>
      <c r="G1879" t="s">
        <v>19</v>
      </c>
      <c r="H1879" t="s">
        <v>83</v>
      </c>
      <c r="I1879" t="s">
        <v>3938</v>
      </c>
      <c r="J1879">
        <v>370</v>
      </c>
      <c r="K1879" t="s">
        <v>85</v>
      </c>
      <c r="L1879" t="s">
        <v>86</v>
      </c>
      <c r="M1879" t="s">
        <v>87</v>
      </c>
      <c r="N1879">
        <v>1</v>
      </c>
      <c r="O1879" s="1">
        <v>44517.82880787037</v>
      </c>
      <c r="P1879" s="1">
        <v>44518.261944444443</v>
      </c>
      <c r="Q1879">
        <v>36940</v>
      </c>
      <c r="R1879">
        <v>483</v>
      </c>
      <c r="S1879" t="b">
        <v>0</v>
      </c>
      <c r="T1879" t="s">
        <v>88</v>
      </c>
      <c r="U1879" t="b">
        <v>0</v>
      </c>
      <c r="V1879" t="s">
        <v>190</v>
      </c>
      <c r="W1879" s="1">
        <v>44518.261944444443</v>
      </c>
      <c r="X1879">
        <v>352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370</v>
      </c>
      <c r="AE1879">
        <v>0</v>
      </c>
      <c r="AF1879">
        <v>0</v>
      </c>
      <c r="AG1879">
        <v>4</v>
      </c>
      <c r="AH1879" t="s">
        <v>88</v>
      </c>
      <c r="AI1879" t="s">
        <v>88</v>
      </c>
      <c r="AJ1879" t="s">
        <v>88</v>
      </c>
      <c r="AK1879" t="s">
        <v>88</v>
      </c>
      <c r="AL1879" t="s">
        <v>88</v>
      </c>
      <c r="AM1879" t="s">
        <v>88</v>
      </c>
      <c r="AN1879" t="s">
        <v>88</v>
      </c>
      <c r="AO1879" t="s">
        <v>88</v>
      </c>
      <c r="AP1879" t="s">
        <v>88</v>
      </c>
      <c r="AQ1879" t="s">
        <v>88</v>
      </c>
      <c r="AR1879" t="s">
        <v>88</v>
      </c>
      <c r="AS1879" t="s">
        <v>88</v>
      </c>
      <c r="AT1879" t="s">
        <v>88</v>
      </c>
      <c r="AU1879" t="s">
        <v>88</v>
      </c>
      <c r="AV1879" t="s">
        <v>88</v>
      </c>
      <c r="AW1879" t="s">
        <v>88</v>
      </c>
      <c r="AX1879" t="s">
        <v>88</v>
      </c>
      <c r="AY1879" t="s">
        <v>88</v>
      </c>
      <c r="AZ1879" t="s">
        <v>88</v>
      </c>
      <c r="BA1879" t="s">
        <v>88</v>
      </c>
      <c r="BB1879" t="s">
        <v>88</v>
      </c>
      <c r="BC1879" t="s">
        <v>88</v>
      </c>
      <c r="BD1879" t="s">
        <v>88</v>
      </c>
      <c r="BE1879" t="s">
        <v>88</v>
      </c>
    </row>
    <row r="1880" spans="1:57">
      <c r="A1880" t="s">
        <v>3939</v>
      </c>
      <c r="B1880" t="s">
        <v>80</v>
      </c>
      <c r="C1880" t="s">
        <v>3559</v>
      </c>
      <c r="D1880" t="s">
        <v>82</v>
      </c>
      <c r="E1880" s="2" t="str">
        <f>HYPERLINK("capsilon://?command=openfolder&amp;siteaddress=FAM.docvelocity-na8.net&amp;folderid=FXD4E38114-5F82-A612-EB36-94CE0EAD5A96","FX21117622")</f>
        <v>FX21117622</v>
      </c>
      <c r="F1880" t="s">
        <v>19</v>
      </c>
      <c r="G1880" t="s">
        <v>19</v>
      </c>
      <c r="H1880" t="s">
        <v>83</v>
      </c>
      <c r="I1880" t="s">
        <v>3940</v>
      </c>
      <c r="J1880">
        <v>48</v>
      </c>
      <c r="K1880" t="s">
        <v>85</v>
      </c>
      <c r="L1880" t="s">
        <v>86</v>
      </c>
      <c r="M1880" t="s">
        <v>87</v>
      </c>
      <c r="N1880">
        <v>2</v>
      </c>
      <c r="O1880" s="1">
        <v>44517.831122685187</v>
      </c>
      <c r="P1880" s="1">
        <v>44518.164317129631</v>
      </c>
      <c r="Q1880">
        <v>28095</v>
      </c>
      <c r="R1880">
        <v>693</v>
      </c>
      <c r="S1880" t="b">
        <v>0</v>
      </c>
      <c r="T1880" t="s">
        <v>88</v>
      </c>
      <c r="U1880" t="b">
        <v>0</v>
      </c>
      <c r="V1880" t="s">
        <v>110</v>
      </c>
      <c r="W1880" s="1">
        <v>44518.15829861111</v>
      </c>
      <c r="X1880">
        <v>477</v>
      </c>
      <c r="Y1880">
        <v>38</v>
      </c>
      <c r="Z1880">
        <v>0</v>
      </c>
      <c r="AA1880">
        <v>38</v>
      </c>
      <c r="AB1880">
        <v>0</v>
      </c>
      <c r="AC1880">
        <v>9</v>
      </c>
      <c r="AD1880">
        <v>10</v>
      </c>
      <c r="AE1880">
        <v>0</v>
      </c>
      <c r="AF1880">
        <v>0</v>
      </c>
      <c r="AG1880">
        <v>0</v>
      </c>
      <c r="AH1880" t="s">
        <v>1043</v>
      </c>
      <c r="AI1880" s="1">
        <v>44518.164317129631</v>
      </c>
      <c r="AJ1880">
        <v>206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10</v>
      </c>
      <c r="AQ1880">
        <v>0</v>
      </c>
      <c r="AR1880">
        <v>0</v>
      </c>
      <c r="AS1880">
        <v>0</v>
      </c>
      <c r="AT1880" t="s">
        <v>88</v>
      </c>
      <c r="AU1880" t="s">
        <v>88</v>
      </c>
      <c r="AV1880" t="s">
        <v>88</v>
      </c>
      <c r="AW1880" t="s">
        <v>88</v>
      </c>
      <c r="AX1880" t="s">
        <v>88</v>
      </c>
      <c r="AY1880" t="s">
        <v>88</v>
      </c>
      <c r="AZ1880" t="s">
        <v>88</v>
      </c>
      <c r="BA1880" t="s">
        <v>88</v>
      </c>
      <c r="BB1880" t="s">
        <v>88</v>
      </c>
      <c r="BC1880" t="s">
        <v>88</v>
      </c>
      <c r="BD1880" t="s">
        <v>88</v>
      </c>
      <c r="BE1880" t="s">
        <v>88</v>
      </c>
    </row>
    <row r="1881" spans="1:57">
      <c r="A1881" t="s">
        <v>3941</v>
      </c>
      <c r="B1881" t="s">
        <v>80</v>
      </c>
      <c r="C1881" t="s">
        <v>3942</v>
      </c>
      <c r="D1881" t="s">
        <v>82</v>
      </c>
      <c r="E1881" s="2" t="str">
        <f>HYPERLINK("capsilon://?command=openfolder&amp;siteaddress=FAM.docvelocity-na8.net&amp;folderid=FX42B1C18A-C54D-67ED-A42A-C0F9D0DCF214","FX21118734")</f>
        <v>FX21118734</v>
      </c>
      <c r="F1881" t="s">
        <v>19</v>
      </c>
      <c r="G1881" t="s">
        <v>19</v>
      </c>
      <c r="H1881" t="s">
        <v>83</v>
      </c>
      <c r="I1881" t="s">
        <v>3943</v>
      </c>
      <c r="J1881">
        <v>152</v>
      </c>
      <c r="K1881" t="s">
        <v>85</v>
      </c>
      <c r="L1881" t="s">
        <v>86</v>
      </c>
      <c r="M1881" t="s">
        <v>87</v>
      </c>
      <c r="N1881">
        <v>1</v>
      </c>
      <c r="O1881" s="1">
        <v>44517.892326388886</v>
      </c>
      <c r="P1881" s="1">
        <v>44518.264143518521</v>
      </c>
      <c r="Q1881">
        <v>31862</v>
      </c>
      <c r="R1881">
        <v>263</v>
      </c>
      <c r="S1881" t="b">
        <v>0</v>
      </c>
      <c r="T1881" t="s">
        <v>88</v>
      </c>
      <c r="U1881" t="b">
        <v>0</v>
      </c>
      <c r="V1881" t="s">
        <v>190</v>
      </c>
      <c r="W1881" s="1">
        <v>44518.264143518521</v>
      </c>
      <c r="X1881">
        <v>189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152</v>
      </c>
      <c r="AE1881">
        <v>140</v>
      </c>
      <c r="AF1881">
        <v>0</v>
      </c>
      <c r="AG1881">
        <v>3</v>
      </c>
      <c r="AH1881" t="s">
        <v>88</v>
      </c>
      <c r="AI1881" t="s">
        <v>88</v>
      </c>
      <c r="AJ1881" t="s">
        <v>88</v>
      </c>
      <c r="AK1881" t="s">
        <v>88</v>
      </c>
      <c r="AL1881" t="s">
        <v>88</v>
      </c>
      <c r="AM1881" t="s">
        <v>88</v>
      </c>
      <c r="AN1881" t="s">
        <v>88</v>
      </c>
      <c r="AO1881" t="s">
        <v>88</v>
      </c>
      <c r="AP1881" t="s">
        <v>88</v>
      </c>
      <c r="AQ1881" t="s">
        <v>88</v>
      </c>
      <c r="AR1881" t="s">
        <v>88</v>
      </c>
      <c r="AS1881" t="s">
        <v>88</v>
      </c>
      <c r="AT1881" t="s">
        <v>88</v>
      </c>
      <c r="AU1881" t="s">
        <v>88</v>
      </c>
      <c r="AV1881" t="s">
        <v>88</v>
      </c>
      <c r="AW1881" t="s">
        <v>88</v>
      </c>
      <c r="AX1881" t="s">
        <v>88</v>
      </c>
      <c r="AY1881" t="s">
        <v>88</v>
      </c>
      <c r="AZ1881" t="s">
        <v>88</v>
      </c>
      <c r="BA1881" t="s">
        <v>88</v>
      </c>
      <c r="BB1881" t="s">
        <v>88</v>
      </c>
      <c r="BC1881" t="s">
        <v>88</v>
      </c>
      <c r="BD1881" t="s">
        <v>88</v>
      </c>
      <c r="BE1881" t="s">
        <v>88</v>
      </c>
    </row>
    <row r="1882" spans="1:57">
      <c r="A1882" t="s">
        <v>3944</v>
      </c>
      <c r="B1882" t="s">
        <v>80</v>
      </c>
      <c r="C1882" t="s">
        <v>3945</v>
      </c>
      <c r="D1882" t="s">
        <v>82</v>
      </c>
      <c r="E1882" s="2" t="str">
        <f>HYPERLINK("capsilon://?command=openfolder&amp;siteaddress=FAM.docvelocity-na8.net&amp;folderid=FX796E5F9C-E2E6-BECE-B080-F77DEF9501C3","FX21118799")</f>
        <v>FX21118799</v>
      </c>
      <c r="F1882" t="s">
        <v>19</v>
      </c>
      <c r="G1882" t="s">
        <v>19</v>
      </c>
      <c r="H1882" t="s">
        <v>83</v>
      </c>
      <c r="I1882" t="s">
        <v>3946</v>
      </c>
      <c r="J1882">
        <v>213</v>
      </c>
      <c r="K1882" t="s">
        <v>85</v>
      </c>
      <c r="L1882" t="s">
        <v>86</v>
      </c>
      <c r="M1882" t="s">
        <v>87</v>
      </c>
      <c r="N1882">
        <v>2</v>
      </c>
      <c r="O1882" s="1">
        <v>44517.892581018517</v>
      </c>
      <c r="P1882" s="1">
        <v>44518.185162037036</v>
      </c>
      <c r="Q1882">
        <v>23687</v>
      </c>
      <c r="R1882">
        <v>1592</v>
      </c>
      <c r="S1882" t="b">
        <v>0</v>
      </c>
      <c r="T1882" t="s">
        <v>88</v>
      </c>
      <c r="U1882" t="b">
        <v>0</v>
      </c>
      <c r="V1882" t="s">
        <v>110</v>
      </c>
      <c r="W1882" s="1">
        <v>44518.164479166669</v>
      </c>
      <c r="X1882">
        <v>518</v>
      </c>
      <c r="Y1882">
        <v>189</v>
      </c>
      <c r="Z1882">
        <v>0</v>
      </c>
      <c r="AA1882">
        <v>189</v>
      </c>
      <c r="AB1882">
        <v>0</v>
      </c>
      <c r="AC1882">
        <v>2</v>
      </c>
      <c r="AD1882">
        <v>24</v>
      </c>
      <c r="AE1882">
        <v>0</v>
      </c>
      <c r="AF1882">
        <v>0</v>
      </c>
      <c r="AG1882">
        <v>0</v>
      </c>
      <c r="AH1882" t="s">
        <v>1043</v>
      </c>
      <c r="AI1882" s="1">
        <v>44518.185162037036</v>
      </c>
      <c r="AJ1882">
        <v>928</v>
      </c>
      <c r="AK1882">
        <v>2</v>
      </c>
      <c r="AL1882">
        <v>0</v>
      </c>
      <c r="AM1882">
        <v>2</v>
      </c>
      <c r="AN1882">
        <v>0</v>
      </c>
      <c r="AO1882">
        <v>1</v>
      </c>
      <c r="AP1882">
        <v>22</v>
      </c>
      <c r="AQ1882">
        <v>0</v>
      </c>
      <c r="AR1882">
        <v>0</v>
      </c>
      <c r="AS1882">
        <v>0</v>
      </c>
      <c r="AT1882" t="s">
        <v>88</v>
      </c>
      <c r="AU1882" t="s">
        <v>88</v>
      </c>
      <c r="AV1882" t="s">
        <v>88</v>
      </c>
      <c r="AW1882" t="s">
        <v>88</v>
      </c>
      <c r="AX1882" t="s">
        <v>88</v>
      </c>
      <c r="AY1882" t="s">
        <v>88</v>
      </c>
      <c r="AZ1882" t="s">
        <v>88</v>
      </c>
      <c r="BA1882" t="s">
        <v>88</v>
      </c>
      <c r="BB1882" t="s">
        <v>88</v>
      </c>
      <c r="BC1882" t="s">
        <v>88</v>
      </c>
      <c r="BD1882" t="s">
        <v>88</v>
      </c>
      <c r="BE1882" t="s">
        <v>88</v>
      </c>
    </row>
    <row r="1883" spans="1:57">
      <c r="A1883" t="s">
        <v>3947</v>
      </c>
      <c r="B1883" t="s">
        <v>80</v>
      </c>
      <c r="C1883" t="s">
        <v>3082</v>
      </c>
      <c r="D1883" t="s">
        <v>82</v>
      </c>
      <c r="E1883" s="2" t="str">
        <f>HYPERLINK("capsilon://?command=openfolder&amp;siteaddress=FAM.docvelocity-na8.net&amp;folderid=FX44228B3B-D82E-E830-74EE-FDB5F9B98246","FX21116736")</f>
        <v>FX21116736</v>
      </c>
      <c r="F1883" t="s">
        <v>19</v>
      </c>
      <c r="G1883" t="s">
        <v>19</v>
      </c>
      <c r="H1883" t="s">
        <v>83</v>
      </c>
      <c r="I1883" t="s">
        <v>3948</v>
      </c>
      <c r="J1883">
        <v>54</v>
      </c>
      <c r="K1883" t="s">
        <v>85</v>
      </c>
      <c r="L1883" t="s">
        <v>86</v>
      </c>
      <c r="M1883" t="s">
        <v>87</v>
      </c>
      <c r="N1883">
        <v>2</v>
      </c>
      <c r="O1883" s="1">
        <v>44517.912256944444</v>
      </c>
      <c r="P1883" s="1">
        <v>44518.167002314818</v>
      </c>
      <c r="Q1883">
        <v>21564</v>
      </c>
      <c r="R1883">
        <v>446</v>
      </c>
      <c r="S1883" t="b">
        <v>0</v>
      </c>
      <c r="T1883" t="s">
        <v>88</v>
      </c>
      <c r="U1883" t="b">
        <v>0</v>
      </c>
      <c r="V1883" t="s">
        <v>89</v>
      </c>
      <c r="W1883" s="1">
        <v>44518.161145833335</v>
      </c>
      <c r="X1883">
        <v>214</v>
      </c>
      <c r="Y1883">
        <v>46</v>
      </c>
      <c r="Z1883">
        <v>0</v>
      </c>
      <c r="AA1883">
        <v>46</v>
      </c>
      <c r="AB1883">
        <v>0</v>
      </c>
      <c r="AC1883">
        <v>13</v>
      </c>
      <c r="AD1883">
        <v>8</v>
      </c>
      <c r="AE1883">
        <v>0</v>
      </c>
      <c r="AF1883">
        <v>0</v>
      </c>
      <c r="AG1883">
        <v>0</v>
      </c>
      <c r="AH1883" t="s">
        <v>1043</v>
      </c>
      <c r="AI1883" s="1">
        <v>44518.167002314818</v>
      </c>
      <c r="AJ1883">
        <v>232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8</v>
      </c>
      <c r="AQ1883">
        <v>0</v>
      </c>
      <c r="AR1883">
        <v>0</v>
      </c>
      <c r="AS1883">
        <v>0</v>
      </c>
      <c r="AT1883" t="s">
        <v>88</v>
      </c>
      <c r="AU1883" t="s">
        <v>88</v>
      </c>
      <c r="AV1883" t="s">
        <v>88</v>
      </c>
      <c r="AW1883" t="s">
        <v>88</v>
      </c>
      <c r="AX1883" t="s">
        <v>88</v>
      </c>
      <c r="AY1883" t="s">
        <v>88</v>
      </c>
      <c r="AZ1883" t="s">
        <v>88</v>
      </c>
      <c r="BA1883" t="s">
        <v>88</v>
      </c>
      <c r="BB1883" t="s">
        <v>88</v>
      </c>
      <c r="BC1883" t="s">
        <v>88</v>
      </c>
      <c r="BD1883" t="s">
        <v>88</v>
      </c>
      <c r="BE1883" t="s">
        <v>88</v>
      </c>
    </row>
    <row r="1884" spans="1:57">
      <c r="A1884" t="s">
        <v>3949</v>
      </c>
      <c r="B1884" t="s">
        <v>80</v>
      </c>
      <c r="C1884" t="s">
        <v>3950</v>
      </c>
      <c r="D1884" t="s">
        <v>82</v>
      </c>
      <c r="E1884" s="2" t="str">
        <f>HYPERLINK("capsilon://?command=openfolder&amp;siteaddress=FAM.docvelocity-na8.net&amp;folderid=FX65124A70-8A2D-6551-5942-B1B6D75D25A5","FX21118811")</f>
        <v>FX21118811</v>
      </c>
      <c r="F1884" t="s">
        <v>19</v>
      </c>
      <c r="G1884" t="s">
        <v>19</v>
      </c>
      <c r="H1884" t="s">
        <v>83</v>
      </c>
      <c r="I1884" t="s">
        <v>3951</v>
      </c>
      <c r="J1884">
        <v>254</v>
      </c>
      <c r="K1884" t="s">
        <v>85</v>
      </c>
      <c r="L1884" t="s">
        <v>86</v>
      </c>
      <c r="M1884" t="s">
        <v>87</v>
      </c>
      <c r="N1884">
        <v>1</v>
      </c>
      <c r="O1884" s="1">
        <v>44517.956597222219</v>
      </c>
      <c r="P1884" s="1">
        <v>44518.267291666663</v>
      </c>
      <c r="Q1884">
        <v>26466</v>
      </c>
      <c r="R1884">
        <v>378</v>
      </c>
      <c r="S1884" t="b">
        <v>0</v>
      </c>
      <c r="T1884" t="s">
        <v>88</v>
      </c>
      <c r="U1884" t="b">
        <v>0</v>
      </c>
      <c r="V1884" t="s">
        <v>190</v>
      </c>
      <c r="W1884" s="1">
        <v>44518.267291666663</v>
      </c>
      <c r="X1884">
        <v>266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254</v>
      </c>
      <c r="AE1884">
        <v>242</v>
      </c>
      <c r="AF1884">
        <v>0</v>
      </c>
      <c r="AG1884">
        <v>7</v>
      </c>
      <c r="AH1884" t="s">
        <v>88</v>
      </c>
      <c r="AI1884" t="s">
        <v>88</v>
      </c>
      <c r="AJ1884" t="s">
        <v>88</v>
      </c>
      <c r="AK1884" t="s">
        <v>88</v>
      </c>
      <c r="AL1884" t="s">
        <v>88</v>
      </c>
      <c r="AM1884" t="s">
        <v>88</v>
      </c>
      <c r="AN1884" t="s">
        <v>88</v>
      </c>
      <c r="AO1884" t="s">
        <v>88</v>
      </c>
      <c r="AP1884" t="s">
        <v>88</v>
      </c>
      <c r="AQ1884" t="s">
        <v>88</v>
      </c>
      <c r="AR1884" t="s">
        <v>88</v>
      </c>
      <c r="AS1884" t="s">
        <v>88</v>
      </c>
      <c r="AT1884" t="s">
        <v>88</v>
      </c>
      <c r="AU1884" t="s">
        <v>88</v>
      </c>
      <c r="AV1884" t="s">
        <v>88</v>
      </c>
      <c r="AW1884" t="s">
        <v>88</v>
      </c>
      <c r="AX1884" t="s">
        <v>88</v>
      </c>
      <c r="AY1884" t="s">
        <v>88</v>
      </c>
      <c r="AZ1884" t="s">
        <v>88</v>
      </c>
      <c r="BA1884" t="s">
        <v>88</v>
      </c>
      <c r="BB1884" t="s">
        <v>88</v>
      </c>
      <c r="BC1884" t="s">
        <v>88</v>
      </c>
      <c r="BD1884" t="s">
        <v>88</v>
      </c>
      <c r="BE1884" t="s">
        <v>88</v>
      </c>
    </row>
    <row r="1885" spans="1:57">
      <c r="A1885" t="s">
        <v>3952</v>
      </c>
      <c r="B1885" t="s">
        <v>80</v>
      </c>
      <c r="C1885" t="s">
        <v>3953</v>
      </c>
      <c r="D1885" t="s">
        <v>82</v>
      </c>
      <c r="E1885" s="2" t="str">
        <f>HYPERLINK("capsilon://?command=openfolder&amp;siteaddress=FAM.docvelocity-na8.net&amp;folderid=FX40192505-C73C-9BFD-2625-C0E36659F9BB","FX21117320")</f>
        <v>FX21117320</v>
      </c>
      <c r="F1885" t="s">
        <v>19</v>
      </c>
      <c r="G1885" t="s">
        <v>19</v>
      </c>
      <c r="H1885" t="s">
        <v>83</v>
      </c>
      <c r="I1885" t="s">
        <v>3954</v>
      </c>
      <c r="J1885">
        <v>177</v>
      </c>
      <c r="K1885" t="s">
        <v>85</v>
      </c>
      <c r="L1885" t="s">
        <v>86</v>
      </c>
      <c r="M1885" t="s">
        <v>87</v>
      </c>
      <c r="N1885">
        <v>1</v>
      </c>
      <c r="O1885" s="1">
        <v>44517.957870370374</v>
      </c>
      <c r="P1885" s="1">
        <v>44518.275995370372</v>
      </c>
      <c r="Q1885">
        <v>26662</v>
      </c>
      <c r="R1885">
        <v>824</v>
      </c>
      <c r="S1885" t="b">
        <v>0</v>
      </c>
      <c r="T1885" t="s">
        <v>88</v>
      </c>
      <c r="U1885" t="b">
        <v>0</v>
      </c>
      <c r="V1885" t="s">
        <v>190</v>
      </c>
      <c r="W1885" s="1">
        <v>44518.275995370372</v>
      </c>
      <c r="X1885">
        <v>751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177</v>
      </c>
      <c r="AE1885">
        <v>165</v>
      </c>
      <c r="AF1885">
        <v>0</v>
      </c>
      <c r="AG1885">
        <v>4</v>
      </c>
      <c r="AH1885" t="s">
        <v>88</v>
      </c>
      <c r="AI1885" t="s">
        <v>88</v>
      </c>
      <c r="AJ1885" t="s">
        <v>88</v>
      </c>
      <c r="AK1885" t="s">
        <v>88</v>
      </c>
      <c r="AL1885" t="s">
        <v>88</v>
      </c>
      <c r="AM1885" t="s">
        <v>88</v>
      </c>
      <c r="AN1885" t="s">
        <v>88</v>
      </c>
      <c r="AO1885" t="s">
        <v>88</v>
      </c>
      <c r="AP1885" t="s">
        <v>88</v>
      </c>
      <c r="AQ1885" t="s">
        <v>88</v>
      </c>
      <c r="AR1885" t="s">
        <v>88</v>
      </c>
      <c r="AS1885" t="s">
        <v>88</v>
      </c>
      <c r="AT1885" t="s">
        <v>88</v>
      </c>
      <c r="AU1885" t="s">
        <v>88</v>
      </c>
      <c r="AV1885" t="s">
        <v>88</v>
      </c>
      <c r="AW1885" t="s">
        <v>88</v>
      </c>
      <c r="AX1885" t="s">
        <v>88</v>
      </c>
      <c r="AY1885" t="s">
        <v>88</v>
      </c>
      <c r="AZ1885" t="s">
        <v>88</v>
      </c>
      <c r="BA1885" t="s">
        <v>88</v>
      </c>
      <c r="BB1885" t="s">
        <v>88</v>
      </c>
      <c r="BC1885" t="s">
        <v>88</v>
      </c>
      <c r="BD1885" t="s">
        <v>88</v>
      </c>
      <c r="BE1885" t="s">
        <v>88</v>
      </c>
    </row>
    <row r="1886" spans="1:57">
      <c r="A1886" t="s">
        <v>3955</v>
      </c>
      <c r="B1886" t="s">
        <v>80</v>
      </c>
      <c r="C1886" t="s">
        <v>3956</v>
      </c>
      <c r="D1886" t="s">
        <v>82</v>
      </c>
      <c r="E1886" s="2" t="str">
        <f>HYPERLINK("capsilon://?command=openfolder&amp;siteaddress=FAM.docvelocity-na8.net&amp;folderid=FXA3B4C826-C1E8-0A1A-7AA3-79F98E722B6E","FX21118031")</f>
        <v>FX21118031</v>
      </c>
      <c r="F1886" t="s">
        <v>19</v>
      </c>
      <c r="G1886" t="s">
        <v>19</v>
      </c>
      <c r="H1886" t="s">
        <v>83</v>
      </c>
      <c r="I1886" t="s">
        <v>3957</v>
      </c>
      <c r="J1886">
        <v>66</v>
      </c>
      <c r="K1886" t="s">
        <v>85</v>
      </c>
      <c r="L1886" t="s">
        <v>86</v>
      </c>
      <c r="M1886" t="s">
        <v>87</v>
      </c>
      <c r="N1886">
        <v>2</v>
      </c>
      <c r="O1886" s="1">
        <v>44517.963020833333</v>
      </c>
      <c r="P1886" s="1">
        <v>44518.361064814817</v>
      </c>
      <c r="Q1886">
        <v>33839</v>
      </c>
      <c r="R1886">
        <v>552</v>
      </c>
      <c r="S1886" t="b">
        <v>0</v>
      </c>
      <c r="T1886" t="s">
        <v>88</v>
      </c>
      <c r="U1886" t="b">
        <v>0</v>
      </c>
      <c r="V1886" t="s">
        <v>388</v>
      </c>
      <c r="W1886" s="1">
        <v>44518.16375</v>
      </c>
      <c r="X1886">
        <v>315</v>
      </c>
      <c r="Y1886">
        <v>52</v>
      </c>
      <c r="Z1886">
        <v>0</v>
      </c>
      <c r="AA1886">
        <v>52</v>
      </c>
      <c r="AB1886">
        <v>0</v>
      </c>
      <c r="AC1886">
        <v>44</v>
      </c>
      <c r="AD1886">
        <v>14</v>
      </c>
      <c r="AE1886">
        <v>0</v>
      </c>
      <c r="AF1886">
        <v>0</v>
      </c>
      <c r="AG1886">
        <v>0</v>
      </c>
      <c r="AH1886" t="s">
        <v>1043</v>
      </c>
      <c r="AI1886" s="1">
        <v>44518.361064814817</v>
      </c>
      <c r="AJ1886">
        <v>237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14</v>
      </c>
      <c r="AQ1886">
        <v>0</v>
      </c>
      <c r="AR1886">
        <v>0</v>
      </c>
      <c r="AS1886">
        <v>0</v>
      </c>
      <c r="AT1886" t="s">
        <v>88</v>
      </c>
      <c r="AU1886" t="s">
        <v>88</v>
      </c>
      <c r="AV1886" t="s">
        <v>88</v>
      </c>
      <c r="AW1886" t="s">
        <v>88</v>
      </c>
      <c r="AX1886" t="s">
        <v>88</v>
      </c>
      <c r="AY1886" t="s">
        <v>88</v>
      </c>
      <c r="AZ1886" t="s">
        <v>88</v>
      </c>
      <c r="BA1886" t="s">
        <v>88</v>
      </c>
      <c r="BB1886" t="s">
        <v>88</v>
      </c>
      <c r="BC1886" t="s">
        <v>88</v>
      </c>
      <c r="BD1886" t="s">
        <v>88</v>
      </c>
      <c r="BE1886" t="s">
        <v>88</v>
      </c>
    </row>
    <row r="1887" spans="1:57">
      <c r="A1887" t="s">
        <v>3958</v>
      </c>
      <c r="B1887" t="s">
        <v>80</v>
      </c>
      <c r="C1887" t="s">
        <v>3956</v>
      </c>
      <c r="D1887" t="s">
        <v>82</v>
      </c>
      <c r="E1887" s="2" t="str">
        <f>HYPERLINK("capsilon://?command=openfolder&amp;siteaddress=FAM.docvelocity-na8.net&amp;folderid=FXA3B4C826-C1E8-0A1A-7AA3-79F98E722B6E","FX21118031")</f>
        <v>FX21118031</v>
      </c>
      <c r="F1887" t="s">
        <v>19</v>
      </c>
      <c r="G1887" t="s">
        <v>19</v>
      </c>
      <c r="H1887" t="s">
        <v>83</v>
      </c>
      <c r="I1887" t="s">
        <v>3959</v>
      </c>
      <c r="J1887">
        <v>66</v>
      </c>
      <c r="K1887" t="s">
        <v>85</v>
      </c>
      <c r="L1887" t="s">
        <v>86</v>
      </c>
      <c r="M1887" t="s">
        <v>87</v>
      </c>
      <c r="N1887">
        <v>2</v>
      </c>
      <c r="O1887" s="1">
        <v>44517.96329861111</v>
      </c>
      <c r="P1887" s="1">
        <v>44518.362361111111</v>
      </c>
      <c r="Q1887">
        <v>34136</v>
      </c>
      <c r="R1887">
        <v>343</v>
      </c>
      <c r="S1887" t="b">
        <v>0</v>
      </c>
      <c r="T1887" t="s">
        <v>88</v>
      </c>
      <c r="U1887" t="b">
        <v>0</v>
      </c>
      <c r="V1887" t="s">
        <v>388</v>
      </c>
      <c r="W1887" s="1">
        <v>44518.166446759256</v>
      </c>
      <c r="X1887">
        <v>232</v>
      </c>
      <c r="Y1887">
        <v>52</v>
      </c>
      <c r="Z1887">
        <v>0</v>
      </c>
      <c r="AA1887">
        <v>52</v>
      </c>
      <c r="AB1887">
        <v>0</v>
      </c>
      <c r="AC1887">
        <v>43</v>
      </c>
      <c r="AD1887">
        <v>14</v>
      </c>
      <c r="AE1887">
        <v>0</v>
      </c>
      <c r="AF1887">
        <v>0</v>
      </c>
      <c r="AG1887">
        <v>0</v>
      </c>
      <c r="AH1887" t="s">
        <v>1043</v>
      </c>
      <c r="AI1887" s="1">
        <v>44518.362361111111</v>
      </c>
      <c r="AJ1887">
        <v>111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14</v>
      </c>
      <c r="AQ1887">
        <v>0</v>
      </c>
      <c r="AR1887">
        <v>0</v>
      </c>
      <c r="AS1887">
        <v>0</v>
      </c>
      <c r="AT1887" t="s">
        <v>88</v>
      </c>
      <c r="AU1887" t="s">
        <v>88</v>
      </c>
      <c r="AV1887" t="s">
        <v>88</v>
      </c>
      <c r="AW1887" t="s">
        <v>88</v>
      </c>
      <c r="AX1887" t="s">
        <v>88</v>
      </c>
      <c r="AY1887" t="s">
        <v>88</v>
      </c>
      <c r="AZ1887" t="s">
        <v>88</v>
      </c>
      <c r="BA1887" t="s">
        <v>88</v>
      </c>
      <c r="BB1887" t="s">
        <v>88</v>
      </c>
      <c r="BC1887" t="s">
        <v>88</v>
      </c>
      <c r="BD1887" t="s">
        <v>88</v>
      </c>
      <c r="BE1887" t="s">
        <v>88</v>
      </c>
    </row>
    <row r="1888" spans="1:57">
      <c r="A1888" t="s">
        <v>3960</v>
      </c>
      <c r="B1888" t="s">
        <v>80</v>
      </c>
      <c r="C1888" t="s">
        <v>3961</v>
      </c>
      <c r="D1888" t="s">
        <v>82</v>
      </c>
      <c r="E1888" s="2" t="str">
        <f>HYPERLINK("capsilon://?command=openfolder&amp;siteaddress=FAM.docvelocity-na8.net&amp;folderid=FX7DE87E6C-9166-644E-8A50-3F3E29751B1E","FX21118846")</f>
        <v>FX21118846</v>
      </c>
      <c r="F1888" t="s">
        <v>19</v>
      </c>
      <c r="G1888" t="s">
        <v>19</v>
      </c>
      <c r="H1888" t="s">
        <v>83</v>
      </c>
      <c r="I1888" t="s">
        <v>3962</v>
      </c>
      <c r="J1888">
        <v>311</v>
      </c>
      <c r="K1888" t="s">
        <v>85</v>
      </c>
      <c r="L1888" t="s">
        <v>86</v>
      </c>
      <c r="M1888" t="s">
        <v>87</v>
      </c>
      <c r="N1888">
        <v>1</v>
      </c>
      <c r="O1888" s="1">
        <v>44518.033437500002</v>
      </c>
      <c r="P1888" s="1">
        <v>44518.277615740742</v>
      </c>
      <c r="Q1888">
        <v>20871</v>
      </c>
      <c r="R1888">
        <v>226</v>
      </c>
      <c r="S1888" t="b">
        <v>0</v>
      </c>
      <c r="T1888" t="s">
        <v>88</v>
      </c>
      <c r="U1888" t="b">
        <v>0</v>
      </c>
      <c r="V1888" t="s">
        <v>190</v>
      </c>
      <c r="W1888" s="1">
        <v>44518.277615740742</v>
      </c>
      <c r="X1888">
        <v>139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311</v>
      </c>
      <c r="AE1888">
        <v>0</v>
      </c>
      <c r="AF1888">
        <v>0</v>
      </c>
      <c r="AG1888">
        <v>8</v>
      </c>
      <c r="AH1888" t="s">
        <v>88</v>
      </c>
      <c r="AI1888" t="s">
        <v>88</v>
      </c>
      <c r="AJ1888" t="s">
        <v>88</v>
      </c>
      <c r="AK1888" t="s">
        <v>88</v>
      </c>
      <c r="AL1888" t="s">
        <v>88</v>
      </c>
      <c r="AM1888" t="s">
        <v>88</v>
      </c>
      <c r="AN1888" t="s">
        <v>88</v>
      </c>
      <c r="AO1888" t="s">
        <v>88</v>
      </c>
      <c r="AP1888" t="s">
        <v>88</v>
      </c>
      <c r="AQ1888" t="s">
        <v>88</v>
      </c>
      <c r="AR1888" t="s">
        <v>88</v>
      </c>
      <c r="AS1888" t="s">
        <v>88</v>
      </c>
      <c r="AT1888" t="s">
        <v>88</v>
      </c>
      <c r="AU1888" t="s">
        <v>88</v>
      </c>
      <c r="AV1888" t="s">
        <v>88</v>
      </c>
      <c r="AW1888" t="s">
        <v>88</v>
      </c>
      <c r="AX1888" t="s">
        <v>88</v>
      </c>
      <c r="AY1888" t="s">
        <v>88</v>
      </c>
      <c r="AZ1888" t="s">
        <v>88</v>
      </c>
      <c r="BA1888" t="s">
        <v>88</v>
      </c>
      <c r="BB1888" t="s">
        <v>88</v>
      </c>
      <c r="BC1888" t="s">
        <v>88</v>
      </c>
      <c r="BD1888" t="s">
        <v>88</v>
      </c>
      <c r="BE1888" t="s">
        <v>88</v>
      </c>
    </row>
    <row r="1889" spans="1:57">
      <c r="A1889" t="s">
        <v>3963</v>
      </c>
      <c r="B1889" t="s">
        <v>80</v>
      </c>
      <c r="C1889" t="s">
        <v>3964</v>
      </c>
      <c r="D1889" t="s">
        <v>82</v>
      </c>
      <c r="E1889" s="2" t="str">
        <f>HYPERLINK("capsilon://?command=openfolder&amp;siteaddress=FAM.docvelocity-na8.net&amp;folderid=FX68EFF8ED-14A1-D546-8F77-090961520286","FX21115418")</f>
        <v>FX21115418</v>
      </c>
      <c r="F1889" t="s">
        <v>19</v>
      </c>
      <c r="G1889" t="s">
        <v>19</v>
      </c>
      <c r="H1889" t="s">
        <v>83</v>
      </c>
      <c r="I1889" t="s">
        <v>3965</v>
      </c>
      <c r="J1889">
        <v>68</v>
      </c>
      <c r="K1889" t="s">
        <v>85</v>
      </c>
      <c r="L1889" t="s">
        <v>86</v>
      </c>
      <c r="M1889" t="s">
        <v>87</v>
      </c>
      <c r="N1889">
        <v>1</v>
      </c>
      <c r="O1889" s="1">
        <v>44518.060972222222</v>
      </c>
      <c r="P1889" s="1">
        <v>44518.278310185182</v>
      </c>
      <c r="Q1889">
        <v>18650</v>
      </c>
      <c r="R1889">
        <v>128</v>
      </c>
      <c r="S1889" t="b">
        <v>0</v>
      </c>
      <c r="T1889" t="s">
        <v>88</v>
      </c>
      <c r="U1889" t="b">
        <v>0</v>
      </c>
      <c r="V1889" t="s">
        <v>190</v>
      </c>
      <c r="W1889" s="1">
        <v>44518.278310185182</v>
      </c>
      <c r="X1889">
        <v>59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68</v>
      </c>
      <c r="AE1889">
        <v>0</v>
      </c>
      <c r="AF1889">
        <v>0</v>
      </c>
      <c r="AG1889">
        <v>2</v>
      </c>
      <c r="AH1889" t="s">
        <v>88</v>
      </c>
      <c r="AI1889" t="s">
        <v>88</v>
      </c>
      <c r="AJ1889" t="s">
        <v>88</v>
      </c>
      <c r="AK1889" t="s">
        <v>88</v>
      </c>
      <c r="AL1889" t="s">
        <v>88</v>
      </c>
      <c r="AM1889" t="s">
        <v>88</v>
      </c>
      <c r="AN1889" t="s">
        <v>88</v>
      </c>
      <c r="AO1889" t="s">
        <v>88</v>
      </c>
      <c r="AP1889" t="s">
        <v>88</v>
      </c>
      <c r="AQ1889" t="s">
        <v>88</v>
      </c>
      <c r="AR1889" t="s">
        <v>88</v>
      </c>
      <c r="AS1889" t="s">
        <v>88</v>
      </c>
      <c r="AT1889" t="s">
        <v>88</v>
      </c>
      <c r="AU1889" t="s">
        <v>88</v>
      </c>
      <c r="AV1889" t="s">
        <v>88</v>
      </c>
      <c r="AW1889" t="s">
        <v>88</v>
      </c>
      <c r="AX1889" t="s">
        <v>88</v>
      </c>
      <c r="AY1889" t="s">
        <v>88</v>
      </c>
      <c r="AZ1889" t="s">
        <v>88</v>
      </c>
      <c r="BA1889" t="s">
        <v>88</v>
      </c>
      <c r="BB1889" t="s">
        <v>88</v>
      </c>
      <c r="BC1889" t="s">
        <v>88</v>
      </c>
      <c r="BD1889" t="s">
        <v>88</v>
      </c>
      <c r="BE1889" t="s">
        <v>88</v>
      </c>
    </row>
    <row r="1890" spans="1:57">
      <c r="A1890" t="s">
        <v>3966</v>
      </c>
      <c r="B1890" t="s">
        <v>80</v>
      </c>
      <c r="C1890" t="s">
        <v>3964</v>
      </c>
      <c r="D1890" t="s">
        <v>82</v>
      </c>
      <c r="E1890" s="2" t="str">
        <f>HYPERLINK("capsilon://?command=openfolder&amp;siteaddress=FAM.docvelocity-na8.net&amp;folderid=FX68EFF8ED-14A1-D546-8F77-090961520286","FX21115418")</f>
        <v>FX21115418</v>
      </c>
      <c r="F1890" t="s">
        <v>19</v>
      </c>
      <c r="G1890" t="s">
        <v>19</v>
      </c>
      <c r="H1890" t="s">
        <v>83</v>
      </c>
      <c r="I1890" t="s">
        <v>3967</v>
      </c>
      <c r="J1890">
        <v>28</v>
      </c>
      <c r="K1890" t="s">
        <v>85</v>
      </c>
      <c r="L1890" t="s">
        <v>86</v>
      </c>
      <c r="M1890" t="s">
        <v>87</v>
      </c>
      <c r="N1890">
        <v>2</v>
      </c>
      <c r="O1890" s="1">
        <v>44518.062638888892</v>
      </c>
      <c r="P1890" s="1">
        <v>44518.363726851851</v>
      </c>
      <c r="Q1890">
        <v>25830</v>
      </c>
      <c r="R1890">
        <v>184</v>
      </c>
      <c r="S1890" t="b">
        <v>0</v>
      </c>
      <c r="T1890" t="s">
        <v>88</v>
      </c>
      <c r="U1890" t="b">
        <v>0</v>
      </c>
      <c r="V1890" t="s">
        <v>89</v>
      </c>
      <c r="W1890" s="1">
        <v>44518.166956018518</v>
      </c>
      <c r="X1890">
        <v>66</v>
      </c>
      <c r="Y1890">
        <v>21</v>
      </c>
      <c r="Z1890">
        <v>0</v>
      </c>
      <c r="AA1890">
        <v>21</v>
      </c>
      <c r="AB1890">
        <v>0</v>
      </c>
      <c r="AC1890">
        <v>0</v>
      </c>
      <c r="AD1890">
        <v>7</v>
      </c>
      <c r="AE1890">
        <v>0</v>
      </c>
      <c r="AF1890">
        <v>0</v>
      </c>
      <c r="AG1890">
        <v>0</v>
      </c>
      <c r="AH1890" t="s">
        <v>1043</v>
      </c>
      <c r="AI1890" s="1">
        <v>44518.363726851851</v>
      </c>
      <c r="AJ1890">
        <v>118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7</v>
      </c>
      <c r="AQ1890">
        <v>0</v>
      </c>
      <c r="AR1890">
        <v>0</v>
      </c>
      <c r="AS1890">
        <v>0</v>
      </c>
      <c r="AT1890" t="s">
        <v>88</v>
      </c>
      <c r="AU1890" t="s">
        <v>88</v>
      </c>
      <c r="AV1890" t="s">
        <v>88</v>
      </c>
      <c r="AW1890" t="s">
        <v>88</v>
      </c>
      <c r="AX1890" t="s">
        <v>88</v>
      </c>
      <c r="AY1890" t="s">
        <v>88</v>
      </c>
      <c r="AZ1890" t="s">
        <v>88</v>
      </c>
      <c r="BA1890" t="s">
        <v>88</v>
      </c>
      <c r="BB1890" t="s">
        <v>88</v>
      </c>
      <c r="BC1890" t="s">
        <v>88</v>
      </c>
      <c r="BD1890" t="s">
        <v>88</v>
      </c>
      <c r="BE1890" t="s">
        <v>88</v>
      </c>
    </row>
    <row r="1891" spans="1:57">
      <c r="A1891" t="s">
        <v>3968</v>
      </c>
      <c r="B1891" t="s">
        <v>80</v>
      </c>
      <c r="C1891" t="s">
        <v>3964</v>
      </c>
      <c r="D1891" t="s">
        <v>82</v>
      </c>
      <c r="E1891" s="2" t="str">
        <f>HYPERLINK("capsilon://?command=openfolder&amp;siteaddress=FAM.docvelocity-na8.net&amp;folderid=FX68EFF8ED-14A1-D546-8F77-090961520286","FX21115418")</f>
        <v>FX21115418</v>
      </c>
      <c r="F1891" t="s">
        <v>19</v>
      </c>
      <c r="G1891" t="s">
        <v>19</v>
      </c>
      <c r="H1891" t="s">
        <v>83</v>
      </c>
      <c r="I1891" t="s">
        <v>3969</v>
      </c>
      <c r="J1891">
        <v>28</v>
      </c>
      <c r="K1891" t="s">
        <v>85</v>
      </c>
      <c r="L1891" t="s">
        <v>86</v>
      </c>
      <c r="M1891" t="s">
        <v>87</v>
      </c>
      <c r="N1891">
        <v>2</v>
      </c>
      <c r="O1891" s="1">
        <v>44518.062731481485</v>
      </c>
      <c r="P1891" s="1">
        <v>44518.364756944444</v>
      </c>
      <c r="Q1891">
        <v>25925</v>
      </c>
      <c r="R1891">
        <v>170</v>
      </c>
      <c r="S1891" t="b">
        <v>0</v>
      </c>
      <c r="T1891" t="s">
        <v>88</v>
      </c>
      <c r="U1891" t="b">
        <v>0</v>
      </c>
      <c r="V1891" t="s">
        <v>388</v>
      </c>
      <c r="W1891" s="1">
        <v>44518.167650462965</v>
      </c>
      <c r="X1891">
        <v>82</v>
      </c>
      <c r="Y1891">
        <v>21</v>
      </c>
      <c r="Z1891">
        <v>0</v>
      </c>
      <c r="AA1891">
        <v>21</v>
      </c>
      <c r="AB1891">
        <v>0</v>
      </c>
      <c r="AC1891">
        <v>0</v>
      </c>
      <c r="AD1891">
        <v>7</v>
      </c>
      <c r="AE1891">
        <v>0</v>
      </c>
      <c r="AF1891">
        <v>0</v>
      </c>
      <c r="AG1891">
        <v>0</v>
      </c>
      <c r="AH1891" t="s">
        <v>1043</v>
      </c>
      <c r="AI1891" s="1">
        <v>44518.364756944444</v>
      </c>
      <c r="AJ1891">
        <v>88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7</v>
      </c>
      <c r="AQ1891">
        <v>0</v>
      </c>
      <c r="AR1891">
        <v>0</v>
      </c>
      <c r="AS1891">
        <v>0</v>
      </c>
      <c r="AT1891" t="s">
        <v>88</v>
      </c>
      <c r="AU1891" t="s">
        <v>88</v>
      </c>
      <c r="AV1891" t="s">
        <v>88</v>
      </c>
      <c r="AW1891" t="s">
        <v>88</v>
      </c>
      <c r="AX1891" t="s">
        <v>88</v>
      </c>
      <c r="AY1891" t="s">
        <v>88</v>
      </c>
      <c r="AZ1891" t="s">
        <v>88</v>
      </c>
      <c r="BA1891" t="s">
        <v>88</v>
      </c>
      <c r="BB1891" t="s">
        <v>88</v>
      </c>
      <c r="BC1891" t="s">
        <v>88</v>
      </c>
      <c r="BD1891" t="s">
        <v>88</v>
      </c>
      <c r="BE1891" t="s">
        <v>88</v>
      </c>
    </row>
    <row r="1892" spans="1:57">
      <c r="A1892" t="s">
        <v>3970</v>
      </c>
      <c r="B1892" t="s">
        <v>80</v>
      </c>
      <c r="C1892" t="s">
        <v>3971</v>
      </c>
      <c r="D1892" t="s">
        <v>82</v>
      </c>
      <c r="E1892" s="2" t="str">
        <f>HYPERLINK("capsilon://?command=openfolder&amp;siteaddress=FAM.docvelocity-na8.net&amp;folderid=FXA74836C5-568E-CA5B-60B9-ED2BD7FA3639","FX21117802")</f>
        <v>FX21117802</v>
      </c>
      <c r="F1892" t="s">
        <v>19</v>
      </c>
      <c r="G1892" t="s">
        <v>19</v>
      </c>
      <c r="H1892" t="s">
        <v>83</v>
      </c>
      <c r="I1892" t="s">
        <v>3972</v>
      </c>
      <c r="J1892">
        <v>441</v>
      </c>
      <c r="K1892" t="s">
        <v>85</v>
      </c>
      <c r="L1892" t="s">
        <v>86</v>
      </c>
      <c r="M1892" t="s">
        <v>87</v>
      </c>
      <c r="N1892">
        <v>1</v>
      </c>
      <c r="O1892" s="1">
        <v>44518.079756944448</v>
      </c>
      <c r="P1892" s="1">
        <v>44518.286851851852</v>
      </c>
      <c r="Q1892">
        <v>17584</v>
      </c>
      <c r="R1892">
        <v>309</v>
      </c>
      <c r="S1892" t="b">
        <v>0</v>
      </c>
      <c r="T1892" t="s">
        <v>88</v>
      </c>
      <c r="U1892" t="b">
        <v>0</v>
      </c>
      <c r="V1892" t="s">
        <v>190</v>
      </c>
      <c r="W1892" s="1">
        <v>44518.286851851852</v>
      </c>
      <c r="X1892">
        <v>250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441</v>
      </c>
      <c r="AE1892">
        <v>417</v>
      </c>
      <c r="AF1892">
        <v>0</v>
      </c>
      <c r="AG1892">
        <v>14</v>
      </c>
      <c r="AH1892" t="s">
        <v>88</v>
      </c>
      <c r="AI1892" t="s">
        <v>88</v>
      </c>
      <c r="AJ1892" t="s">
        <v>88</v>
      </c>
      <c r="AK1892" t="s">
        <v>88</v>
      </c>
      <c r="AL1892" t="s">
        <v>88</v>
      </c>
      <c r="AM1892" t="s">
        <v>88</v>
      </c>
      <c r="AN1892" t="s">
        <v>88</v>
      </c>
      <c r="AO1892" t="s">
        <v>88</v>
      </c>
      <c r="AP1892" t="s">
        <v>88</v>
      </c>
      <c r="AQ1892" t="s">
        <v>88</v>
      </c>
      <c r="AR1892" t="s">
        <v>88</v>
      </c>
      <c r="AS1892" t="s">
        <v>88</v>
      </c>
      <c r="AT1892" t="s">
        <v>88</v>
      </c>
      <c r="AU1892" t="s">
        <v>88</v>
      </c>
      <c r="AV1892" t="s">
        <v>88</v>
      </c>
      <c r="AW1892" t="s">
        <v>88</v>
      </c>
      <c r="AX1892" t="s">
        <v>88</v>
      </c>
      <c r="AY1892" t="s">
        <v>88</v>
      </c>
      <c r="AZ1892" t="s">
        <v>88</v>
      </c>
      <c r="BA1892" t="s">
        <v>88</v>
      </c>
      <c r="BB1892" t="s">
        <v>88</v>
      </c>
      <c r="BC1892" t="s">
        <v>88</v>
      </c>
      <c r="BD1892" t="s">
        <v>88</v>
      </c>
      <c r="BE1892" t="s">
        <v>88</v>
      </c>
    </row>
    <row r="1893" spans="1:57">
      <c r="A1893" t="s">
        <v>3973</v>
      </c>
      <c r="B1893" t="s">
        <v>80</v>
      </c>
      <c r="C1893" t="s">
        <v>3974</v>
      </c>
      <c r="D1893" t="s">
        <v>82</v>
      </c>
      <c r="E1893" s="2" t="str">
        <f>HYPERLINK("capsilon://?command=openfolder&amp;siteaddress=FAM.docvelocity-na8.net&amp;folderid=FXD4B9C3ED-22CA-F099-A84E-4CED48897778","FX21118885")</f>
        <v>FX21118885</v>
      </c>
      <c r="F1893" t="s">
        <v>19</v>
      </c>
      <c r="G1893" t="s">
        <v>19</v>
      </c>
      <c r="H1893" t="s">
        <v>83</v>
      </c>
      <c r="I1893" t="s">
        <v>3975</v>
      </c>
      <c r="J1893">
        <v>194</v>
      </c>
      <c r="K1893" t="s">
        <v>85</v>
      </c>
      <c r="L1893" t="s">
        <v>86</v>
      </c>
      <c r="M1893" t="s">
        <v>87</v>
      </c>
      <c r="N1893">
        <v>1</v>
      </c>
      <c r="O1893" s="1">
        <v>44518.132349537038</v>
      </c>
      <c r="P1893" s="1">
        <v>44518.28869212963</v>
      </c>
      <c r="Q1893">
        <v>13131</v>
      </c>
      <c r="R1893">
        <v>377</v>
      </c>
      <c r="S1893" t="b">
        <v>0</v>
      </c>
      <c r="T1893" t="s">
        <v>88</v>
      </c>
      <c r="U1893" t="b">
        <v>0</v>
      </c>
      <c r="V1893" t="s">
        <v>190</v>
      </c>
      <c r="W1893" s="1">
        <v>44518.28869212963</v>
      </c>
      <c r="X1893">
        <v>159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194</v>
      </c>
      <c r="AE1893">
        <v>163</v>
      </c>
      <c r="AF1893">
        <v>0</v>
      </c>
      <c r="AG1893">
        <v>7</v>
      </c>
      <c r="AH1893" t="s">
        <v>88</v>
      </c>
      <c r="AI1893" t="s">
        <v>88</v>
      </c>
      <c r="AJ1893" t="s">
        <v>88</v>
      </c>
      <c r="AK1893" t="s">
        <v>88</v>
      </c>
      <c r="AL1893" t="s">
        <v>88</v>
      </c>
      <c r="AM1893" t="s">
        <v>88</v>
      </c>
      <c r="AN1893" t="s">
        <v>88</v>
      </c>
      <c r="AO1893" t="s">
        <v>88</v>
      </c>
      <c r="AP1893" t="s">
        <v>88</v>
      </c>
      <c r="AQ1893" t="s">
        <v>88</v>
      </c>
      <c r="AR1893" t="s">
        <v>88</v>
      </c>
      <c r="AS1893" t="s">
        <v>88</v>
      </c>
      <c r="AT1893" t="s">
        <v>88</v>
      </c>
      <c r="AU1893" t="s">
        <v>88</v>
      </c>
      <c r="AV1893" t="s">
        <v>88</v>
      </c>
      <c r="AW1893" t="s">
        <v>88</v>
      </c>
      <c r="AX1893" t="s">
        <v>88</v>
      </c>
      <c r="AY1893" t="s">
        <v>88</v>
      </c>
      <c r="AZ1893" t="s">
        <v>88</v>
      </c>
      <c r="BA1893" t="s">
        <v>88</v>
      </c>
      <c r="BB1893" t="s">
        <v>88</v>
      </c>
      <c r="BC1893" t="s">
        <v>88</v>
      </c>
      <c r="BD1893" t="s">
        <v>88</v>
      </c>
      <c r="BE1893" t="s">
        <v>88</v>
      </c>
    </row>
    <row r="1894" spans="1:57">
      <c r="A1894" t="s">
        <v>3976</v>
      </c>
      <c r="B1894" t="s">
        <v>80</v>
      </c>
      <c r="C1894" t="s">
        <v>3875</v>
      </c>
      <c r="D1894" t="s">
        <v>82</v>
      </c>
      <c r="E1894" s="2" t="str">
        <f>HYPERLINK("capsilon://?command=openfolder&amp;siteaddress=FAM.docvelocity-na8.net&amp;folderid=FXDFB071F0-1E04-B168-DD5C-6256E2FC7236","FX21115779")</f>
        <v>FX21115779</v>
      </c>
      <c r="F1894" t="s">
        <v>19</v>
      </c>
      <c r="G1894" t="s">
        <v>19</v>
      </c>
      <c r="H1894" t="s">
        <v>83</v>
      </c>
      <c r="I1894" t="s">
        <v>3876</v>
      </c>
      <c r="J1894">
        <v>172</v>
      </c>
      <c r="K1894" t="s">
        <v>85</v>
      </c>
      <c r="L1894" t="s">
        <v>86</v>
      </c>
      <c r="M1894" t="s">
        <v>87</v>
      </c>
      <c r="N1894">
        <v>2</v>
      </c>
      <c r="O1894" s="1">
        <v>44518.161319444444</v>
      </c>
      <c r="P1894" s="1">
        <v>44518.174409722225</v>
      </c>
      <c r="Q1894">
        <v>190</v>
      </c>
      <c r="R1894">
        <v>941</v>
      </c>
      <c r="S1894" t="b">
        <v>0</v>
      </c>
      <c r="T1894" t="s">
        <v>88</v>
      </c>
      <c r="U1894" t="b">
        <v>1</v>
      </c>
      <c r="V1894" t="s">
        <v>89</v>
      </c>
      <c r="W1894" s="1">
        <v>44518.165219907409</v>
      </c>
      <c r="X1894">
        <v>302</v>
      </c>
      <c r="Y1894">
        <v>148</v>
      </c>
      <c r="Z1894">
        <v>0</v>
      </c>
      <c r="AA1894">
        <v>148</v>
      </c>
      <c r="AB1894">
        <v>0</v>
      </c>
      <c r="AC1894">
        <v>15</v>
      </c>
      <c r="AD1894">
        <v>24</v>
      </c>
      <c r="AE1894">
        <v>0</v>
      </c>
      <c r="AF1894">
        <v>0</v>
      </c>
      <c r="AG1894">
        <v>0</v>
      </c>
      <c r="AH1894" t="s">
        <v>1043</v>
      </c>
      <c r="AI1894" s="1">
        <v>44518.174409722225</v>
      </c>
      <c r="AJ1894">
        <v>639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24</v>
      </c>
      <c r="AQ1894">
        <v>0</v>
      </c>
      <c r="AR1894">
        <v>0</v>
      </c>
      <c r="AS1894">
        <v>0</v>
      </c>
      <c r="AT1894" t="s">
        <v>88</v>
      </c>
      <c r="AU1894" t="s">
        <v>88</v>
      </c>
      <c r="AV1894" t="s">
        <v>88</v>
      </c>
      <c r="AW1894" t="s">
        <v>88</v>
      </c>
      <c r="AX1894" t="s">
        <v>88</v>
      </c>
      <c r="AY1894" t="s">
        <v>88</v>
      </c>
      <c r="AZ1894" t="s">
        <v>88</v>
      </c>
      <c r="BA1894" t="s">
        <v>88</v>
      </c>
      <c r="BB1894" t="s">
        <v>88</v>
      </c>
      <c r="BC1894" t="s">
        <v>88</v>
      </c>
      <c r="BD1894" t="s">
        <v>88</v>
      </c>
      <c r="BE1894" t="s">
        <v>88</v>
      </c>
    </row>
    <row r="1895" spans="1:57">
      <c r="A1895" t="s">
        <v>3977</v>
      </c>
      <c r="B1895" t="s">
        <v>80</v>
      </c>
      <c r="C1895" t="s">
        <v>2065</v>
      </c>
      <c r="D1895" t="s">
        <v>82</v>
      </c>
      <c r="E1895" s="2" t="str">
        <f>HYPERLINK("capsilon://?command=openfolder&amp;siteaddress=FAM.docvelocity-na8.net&amp;folderid=FXFB534988-8894-D60A-CCCC-52A4F7AF6500","FX21115027")</f>
        <v>FX21115027</v>
      </c>
      <c r="F1895" t="s">
        <v>19</v>
      </c>
      <c r="G1895" t="s">
        <v>19</v>
      </c>
      <c r="H1895" t="s">
        <v>83</v>
      </c>
      <c r="I1895" t="s">
        <v>3878</v>
      </c>
      <c r="J1895">
        <v>255</v>
      </c>
      <c r="K1895" t="s">
        <v>85</v>
      </c>
      <c r="L1895" t="s">
        <v>86</v>
      </c>
      <c r="M1895" t="s">
        <v>87</v>
      </c>
      <c r="N1895">
        <v>2</v>
      </c>
      <c r="O1895" s="1">
        <v>44518.164918981478</v>
      </c>
      <c r="P1895" s="1">
        <v>44518.189398148148</v>
      </c>
      <c r="Q1895">
        <v>590</v>
      </c>
      <c r="R1895">
        <v>1525</v>
      </c>
      <c r="S1895" t="b">
        <v>0</v>
      </c>
      <c r="T1895" t="s">
        <v>88</v>
      </c>
      <c r="U1895" t="b">
        <v>1</v>
      </c>
      <c r="V1895" t="s">
        <v>110</v>
      </c>
      <c r="W1895" s="1">
        <v>44518.178356481483</v>
      </c>
      <c r="X1895">
        <v>1160</v>
      </c>
      <c r="Y1895">
        <v>181</v>
      </c>
      <c r="Z1895">
        <v>0</v>
      </c>
      <c r="AA1895">
        <v>181</v>
      </c>
      <c r="AB1895">
        <v>0</v>
      </c>
      <c r="AC1895">
        <v>42</v>
      </c>
      <c r="AD1895">
        <v>74</v>
      </c>
      <c r="AE1895">
        <v>0</v>
      </c>
      <c r="AF1895">
        <v>0</v>
      </c>
      <c r="AG1895">
        <v>0</v>
      </c>
      <c r="AH1895" t="s">
        <v>1043</v>
      </c>
      <c r="AI1895" s="1">
        <v>44518.189398148148</v>
      </c>
      <c r="AJ1895">
        <v>365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74</v>
      </c>
      <c r="AQ1895">
        <v>0</v>
      </c>
      <c r="AR1895">
        <v>0</v>
      </c>
      <c r="AS1895">
        <v>0</v>
      </c>
      <c r="AT1895" t="s">
        <v>88</v>
      </c>
      <c r="AU1895" t="s">
        <v>88</v>
      </c>
      <c r="AV1895" t="s">
        <v>88</v>
      </c>
      <c r="AW1895" t="s">
        <v>88</v>
      </c>
      <c r="AX1895" t="s">
        <v>88</v>
      </c>
      <c r="AY1895" t="s">
        <v>88</v>
      </c>
      <c r="AZ1895" t="s">
        <v>88</v>
      </c>
      <c r="BA1895" t="s">
        <v>88</v>
      </c>
      <c r="BB1895" t="s">
        <v>88</v>
      </c>
      <c r="BC1895" t="s">
        <v>88</v>
      </c>
      <c r="BD1895" t="s">
        <v>88</v>
      </c>
      <c r="BE1895" t="s">
        <v>88</v>
      </c>
    </row>
    <row r="1896" spans="1:57">
      <c r="A1896" t="s">
        <v>3978</v>
      </c>
      <c r="B1896" t="s">
        <v>80</v>
      </c>
      <c r="C1896" t="s">
        <v>2854</v>
      </c>
      <c r="D1896" t="s">
        <v>82</v>
      </c>
      <c r="E1896" s="2" t="str">
        <f>HYPERLINK("capsilon://?command=openfolder&amp;siteaddress=FAM.docvelocity-na8.net&amp;folderid=FXBF94BB7A-7139-B6F7-E487-C5855F12CEFB","FX21116443")</f>
        <v>FX21116443</v>
      </c>
      <c r="F1896" t="s">
        <v>19</v>
      </c>
      <c r="G1896" t="s">
        <v>19</v>
      </c>
      <c r="H1896" t="s">
        <v>83</v>
      </c>
      <c r="I1896" t="s">
        <v>3883</v>
      </c>
      <c r="J1896">
        <v>212</v>
      </c>
      <c r="K1896" t="s">
        <v>85</v>
      </c>
      <c r="L1896" t="s">
        <v>86</v>
      </c>
      <c r="M1896" t="s">
        <v>87</v>
      </c>
      <c r="N1896">
        <v>2</v>
      </c>
      <c r="O1896" s="1">
        <v>44518.172824074078</v>
      </c>
      <c r="P1896" s="1">
        <v>44518.225277777776</v>
      </c>
      <c r="Q1896">
        <v>2436</v>
      </c>
      <c r="R1896">
        <v>2096</v>
      </c>
      <c r="S1896" t="b">
        <v>0</v>
      </c>
      <c r="T1896" t="s">
        <v>88</v>
      </c>
      <c r="U1896" t="b">
        <v>1</v>
      </c>
      <c r="V1896" t="s">
        <v>89</v>
      </c>
      <c r="W1896" s="1">
        <v>44518.186053240737</v>
      </c>
      <c r="X1896">
        <v>1140</v>
      </c>
      <c r="Y1896">
        <v>192</v>
      </c>
      <c r="Z1896">
        <v>0</v>
      </c>
      <c r="AA1896">
        <v>192</v>
      </c>
      <c r="AB1896">
        <v>0</v>
      </c>
      <c r="AC1896">
        <v>23</v>
      </c>
      <c r="AD1896">
        <v>20</v>
      </c>
      <c r="AE1896">
        <v>0</v>
      </c>
      <c r="AF1896">
        <v>0</v>
      </c>
      <c r="AG1896">
        <v>0</v>
      </c>
      <c r="AH1896" t="s">
        <v>1043</v>
      </c>
      <c r="AI1896" s="1">
        <v>44518.225277777776</v>
      </c>
      <c r="AJ1896">
        <v>941</v>
      </c>
      <c r="AK1896">
        <v>3</v>
      </c>
      <c r="AL1896">
        <v>0</v>
      </c>
      <c r="AM1896">
        <v>3</v>
      </c>
      <c r="AN1896">
        <v>0</v>
      </c>
      <c r="AO1896">
        <v>3</v>
      </c>
      <c r="AP1896">
        <v>17</v>
      </c>
      <c r="AQ1896">
        <v>0</v>
      </c>
      <c r="AR1896">
        <v>0</v>
      </c>
      <c r="AS1896">
        <v>0</v>
      </c>
      <c r="AT1896" t="s">
        <v>88</v>
      </c>
      <c r="AU1896" t="s">
        <v>88</v>
      </c>
      <c r="AV1896" t="s">
        <v>88</v>
      </c>
      <c r="AW1896" t="s">
        <v>88</v>
      </c>
      <c r="AX1896" t="s">
        <v>88</v>
      </c>
      <c r="AY1896" t="s">
        <v>88</v>
      </c>
      <c r="AZ1896" t="s">
        <v>88</v>
      </c>
      <c r="BA1896" t="s">
        <v>88</v>
      </c>
      <c r="BB1896" t="s">
        <v>88</v>
      </c>
      <c r="BC1896" t="s">
        <v>88</v>
      </c>
      <c r="BD1896" t="s">
        <v>88</v>
      </c>
      <c r="BE1896" t="s">
        <v>88</v>
      </c>
    </row>
    <row r="1897" spans="1:57">
      <c r="A1897" t="s">
        <v>3979</v>
      </c>
      <c r="B1897" t="s">
        <v>80</v>
      </c>
      <c r="C1897" t="s">
        <v>3885</v>
      </c>
      <c r="D1897" t="s">
        <v>82</v>
      </c>
      <c r="E1897" s="2" t="str">
        <f>HYPERLINK("capsilon://?command=openfolder&amp;siteaddress=FAM.docvelocity-na8.net&amp;folderid=FX049BB775-D7DF-7BF5-E881-8A013A470DE5","FX21117509")</f>
        <v>FX21117509</v>
      </c>
      <c r="F1897" t="s">
        <v>19</v>
      </c>
      <c r="G1897" t="s">
        <v>19</v>
      </c>
      <c r="H1897" t="s">
        <v>83</v>
      </c>
      <c r="I1897" t="s">
        <v>3886</v>
      </c>
      <c r="J1897">
        <v>112</v>
      </c>
      <c r="K1897" t="s">
        <v>85</v>
      </c>
      <c r="L1897" t="s">
        <v>86</v>
      </c>
      <c r="M1897" t="s">
        <v>87</v>
      </c>
      <c r="N1897">
        <v>2</v>
      </c>
      <c r="O1897" s="1">
        <v>44518.173877314817</v>
      </c>
      <c r="P1897" s="1">
        <v>44518.225601851853</v>
      </c>
      <c r="Q1897">
        <v>3097</v>
      </c>
      <c r="R1897">
        <v>1372</v>
      </c>
      <c r="S1897" t="b">
        <v>0</v>
      </c>
      <c r="T1897" t="s">
        <v>88</v>
      </c>
      <c r="U1897" t="b">
        <v>1</v>
      </c>
      <c r="V1897" t="s">
        <v>393</v>
      </c>
      <c r="W1897" s="1">
        <v>44518.178993055553</v>
      </c>
      <c r="X1897">
        <v>434</v>
      </c>
      <c r="Y1897">
        <v>93</v>
      </c>
      <c r="Z1897">
        <v>0</v>
      </c>
      <c r="AA1897">
        <v>93</v>
      </c>
      <c r="AB1897">
        <v>0</v>
      </c>
      <c r="AC1897">
        <v>10</v>
      </c>
      <c r="AD1897">
        <v>19</v>
      </c>
      <c r="AE1897">
        <v>0</v>
      </c>
      <c r="AF1897">
        <v>0</v>
      </c>
      <c r="AG1897">
        <v>0</v>
      </c>
      <c r="AH1897" t="s">
        <v>90</v>
      </c>
      <c r="AI1897" s="1">
        <v>44518.225601851853</v>
      </c>
      <c r="AJ1897">
        <v>938</v>
      </c>
      <c r="AK1897">
        <v>1</v>
      </c>
      <c r="AL1897">
        <v>0</v>
      </c>
      <c r="AM1897">
        <v>1</v>
      </c>
      <c r="AN1897">
        <v>0</v>
      </c>
      <c r="AO1897">
        <v>1</v>
      </c>
      <c r="AP1897">
        <v>18</v>
      </c>
      <c r="AQ1897">
        <v>0</v>
      </c>
      <c r="AR1897">
        <v>0</v>
      </c>
      <c r="AS1897">
        <v>0</v>
      </c>
      <c r="AT1897" t="s">
        <v>88</v>
      </c>
      <c r="AU1897" t="s">
        <v>88</v>
      </c>
      <c r="AV1897" t="s">
        <v>88</v>
      </c>
      <c r="AW1897" t="s">
        <v>88</v>
      </c>
      <c r="AX1897" t="s">
        <v>88</v>
      </c>
      <c r="AY1897" t="s">
        <v>88</v>
      </c>
      <c r="AZ1897" t="s">
        <v>88</v>
      </c>
      <c r="BA1897" t="s">
        <v>88</v>
      </c>
      <c r="BB1897" t="s">
        <v>88</v>
      </c>
      <c r="BC1897" t="s">
        <v>88</v>
      </c>
      <c r="BD1897" t="s">
        <v>88</v>
      </c>
      <c r="BE1897" t="s">
        <v>88</v>
      </c>
    </row>
    <row r="1898" spans="1:57">
      <c r="A1898" t="s">
        <v>3980</v>
      </c>
      <c r="B1898" t="s">
        <v>80</v>
      </c>
      <c r="C1898" t="s">
        <v>3888</v>
      </c>
      <c r="D1898" t="s">
        <v>82</v>
      </c>
      <c r="E1898" s="2" t="str">
        <f>HYPERLINK("capsilon://?command=openfolder&amp;siteaddress=FAM.docvelocity-na8.net&amp;folderid=FXBA41BE62-A2EC-E69F-1671-990EF69379FC","FX21117085")</f>
        <v>FX21117085</v>
      </c>
      <c r="F1898" t="s">
        <v>19</v>
      </c>
      <c r="G1898" t="s">
        <v>19</v>
      </c>
      <c r="H1898" t="s">
        <v>83</v>
      </c>
      <c r="I1898" t="s">
        <v>3889</v>
      </c>
      <c r="J1898">
        <v>244</v>
      </c>
      <c r="K1898" t="s">
        <v>85</v>
      </c>
      <c r="L1898" t="s">
        <v>86</v>
      </c>
      <c r="M1898" t="s">
        <v>87</v>
      </c>
      <c r="N1898">
        <v>2</v>
      </c>
      <c r="O1898" s="1">
        <v>44518.178402777776</v>
      </c>
      <c r="P1898" s="1">
        <v>44518.242951388886</v>
      </c>
      <c r="Q1898">
        <v>3348</v>
      </c>
      <c r="R1898">
        <v>2229</v>
      </c>
      <c r="S1898" t="b">
        <v>0</v>
      </c>
      <c r="T1898" t="s">
        <v>88</v>
      </c>
      <c r="U1898" t="b">
        <v>1</v>
      </c>
      <c r="V1898" t="s">
        <v>388</v>
      </c>
      <c r="W1898" s="1">
        <v>44518.187303240738</v>
      </c>
      <c r="X1898">
        <v>694</v>
      </c>
      <c r="Y1898">
        <v>206</v>
      </c>
      <c r="Z1898">
        <v>0</v>
      </c>
      <c r="AA1898">
        <v>206</v>
      </c>
      <c r="AB1898">
        <v>21</v>
      </c>
      <c r="AC1898">
        <v>14</v>
      </c>
      <c r="AD1898">
        <v>38</v>
      </c>
      <c r="AE1898">
        <v>0</v>
      </c>
      <c r="AF1898">
        <v>0</v>
      </c>
      <c r="AG1898">
        <v>0</v>
      </c>
      <c r="AH1898" t="s">
        <v>1043</v>
      </c>
      <c r="AI1898" s="1">
        <v>44518.242951388886</v>
      </c>
      <c r="AJ1898">
        <v>1527</v>
      </c>
      <c r="AK1898">
        <v>2</v>
      </c>
      <c r="AL1898">
        <v>0</v>
      </c>
      <c r="AM1898">
        <v>2</v>
      </c>
      <c r="AN1898">
        <v>21</v>
      </c>
      <c r="AO1898">
        <v>1</v>
      </c>
      <c r="AP1898">
        <v>36</v>
      </c>
      <c r="AQ1898">
        <v>0</v>
      </c>
      <c r="AR1898">
        <v>0</v>
      </c>
      <c r="AS1898">
        <v>0</v>
      </c>
      <c r="AT1898" t="s">
        <v>88</v>
      </c>
      <c r="AU1898" t="s">
        <v>88</v>
      </c>
      <c r="AV1898" t="s">
        <v>88</v>
      </c>
      <c r="AW1898" t="s">
        <v>88</v>
      </c>
      <c r="AX1898" t="s">
        <v>88</v>
      </c>
      <c r="AY1898" t="s">
        <v>88</v>
      </c>
      <c r="AZ1898" t="s">
        <v>88</v>
      </c>
      <c r="BA1898" t="s">
        <v>88</v>
      </c>
      <c r="BB1898" t="s">
        <v>88</v>
      </c>
      <c r="BC1898" t="s">
        <v>88</v>
      </c>
      <c r="BD1898" t="s">
        <v>88</v>
      </c>
      <c r="BE1898" t="s">
        <v>88</v>
      </c>
    </row>
    <row r="1899" spans="1:57">
      <c r="A1899" t="s">
        <v>3981</v>
      </c>
      <c r="B1899" t="s">
        <v>80</v>
      </c>
      <c r="C1899" t="s">
        <v>3891</v>
      </c>
      <c r="D1899" t="s">
        <v>82</v>
      </c>
      <c r="E1899" s="2" t="str">
        <f>HYPERLINK("capsilon://?command=openfolder&amp;siteaddress=FAM.docvelocity-na8.net&amp;folderid=FX5CE7B044-32D9-0A64-18A2-52EC30DEF456","FX21118490")</f>
        <v>FX21118490</v>
      </c>
      <c r="F1899" t="s">
        <v>19</v>
      </c>
      <c r="G1899" t="s">
        <v>19</v>
      </c>
      <c r="H1899" t="s">
        <v>83</v>
      </c>
      <c r="I1899" t="s">
        <v>3892</v>
      </c>
      <c r="J1899">
        <v>853</v>
      </c>
      <c r="K1899" t="s">
        <v>85</v>
      </c>
      <c r="L1899" t="s">
        <v>86</v>
      </c>
      <c r="M1899" t="s">
        <v>87</v>
      </c>
      <c r="N1899">
        <v>2</v>
      </c>
      <c r="O1899" s="1">
        <v>44518.19390046296</v>
      </c>
      <c r="P1899" s="1">
        <v>44518.285613425927</v>
      </c>
      <c r="Q1899">
        <v>644</v>
      </c>
      <c r="R1899">
        <v>7280</v>
      </c>
      <c r="S1899" t="b">
        <v>0</v>
      </c>
      <c r="T1899" t="s">
        <v>88</v>
      </c>
      <c r="U1899" t="b">
        <v>1</v>
      </c>
      <c r="V1899" t="s">
        <v>89</v>
      </c>
      <c r="W1899" s="1">
        <v>44518.23847222222</v>
      </c>
      <c r="X1899">
        <v>3551</v>
      </c>
      <c r="Y1899">
        <v>539</v>
      </c>
      <c r="Z1899">
        <v>0</v>
      </c>
      <c r="AA1899">
        <v>539</v>
      </c>
      <c r="AB1899">
        <v>330</v>
      </c>
      <c r="AC1899">
        <v>111</v>
      </c>
      <c r="AD1899">
        <v>314</v>
      </c>
      <c r="AE1899">
        <v>0</v>
      </c>
      <c r="AF1899">
        <v>0</v>
      </c>
      <c r="AG1899">
        <v>0</v>
      </c>
      <c r="AH1899" t="s">
        <v>1043</v>
      </c>
      <c r="AI1899" s="1">
        <v>44518.285613425927</v>
      </c>
      <c r="AJ1899">
        <v>229</v>
      </c>
      <c r="AK1899">
        <v>2</v>
      </c>
      <c r="AL1899">
        <v>0</v>
      </c>
      <c r="AM1899">
        <v>2</v>
      </c>
      <c r="AN1899">
        <v>165</v>
      </c>
      <c r="AO1899">
        <v>1</v>
      </c>
      <c r="AP1899">
        <v>312</v>
      </c>
      <c r="AQ1899">
        <v>0</v>
      </c>
      <c r="AR1899">
        <v>0</v>
      </c>
      <c r="AS1899">
        <v>0</v>
      </c>
      <c r="AT1899" t="s">
        <v>88</v>
      </c>
      <c r="AU1899" t="s">
        <v>88</v>
      </c>
      <c r="AV1899" t="s">
        <v>88</v>
      </c>
      <c r="AW1899" t="s">
        <v>88</v>
      </c>
      <c r="AX1899" t="s">
        <v>88</v>
      </c>
      <c r="AY1899" t="s">
        <v>88</v>
      </c>
      <c r="AZ1899" t="s">
        <v>88</v>
      </c>
      <c r="BA1899" t="s">
        <v>88</v>
      </c>
      <c r="BB1899" t="s">
        <v>88</v>
      </c>
      <c r="BC1899" t="s">
        <v>88</v>
      </c>
      <c r="BD1899" t="s">
        <v>88</v>
      </c>
      <c r="BE1899" t="s">
        <v>88</v>
      </c>
    </row>
    <row r="1900" spans="1:57">
      <c r="A1900" t="s">
        <v>3982</v>
      </c>
      <c r="B1900" t="s">
        <v>80</v>
      </c>
      <c r="C1900" t="s">
        <v>3895</v>
      </c>
      <c r="D1900" t="s">
        <v>82</v>
      </c>
      <c r="E1900" s="2" t="str">
        <f>HYPERLINK("capsilon://?command=openfolder&amp;siteaddress=FAM.docvelocity-na8.net&amp;folderid=FX68D1992B-7D2E-0468-4E78-DB6A352C3AD8","FX21117360")</f>
        <v>FX21117360</v>
      </c>
      <c r="F1900" t="s">
        <v>19</v>
      </c>
      <c r="G1900" t="s">
        <v>19</v>
      </c>
      <c r="H1900" t="s">
        <v>83</v>
      </c>
      <c r="I1900" t="s">
        <v>3896</v>
      </c>
      <c r="J1900">
        <v>230</v>
      </c>
      <c r="K1900" t="s">
        <v>85</v>
      </c>
      <c r="L1900" t="s">
        <v>86</v>
      </c>
      <c r="M1900" t="s">
        <v>87</v>
      </c>
      <c r="N1900">
        <v>2</v>
      </c>
      <c r="O1900" s="1">
        <v>44518.197314814817</v>
      </c>
      <c r="P1900" s="1">
        <v>44518.291215277779</v>
      </c>
      <c r="Q1900">
        <v>6262</v>
      </c>
      <c r="R1900">
        <v>1851</v>
      </c>
      <c r="S1900" t="b">
        <v>0</v>
      </c>
      <c r="T1900" t="s">
        <v>88</v>
      </c>
      <c r="U1900" t="b">
        <v>1</v>
      </c>
      <c r="V1900" t="s">
        <v>388</v>
      </c>
      <c r="W1900" s="1">
        <v>44518.20484953704</v>
      </c>
      <c r="X1900">
        <v>566</v>
      </c>
      <c r="Y1900">
        <v>197</v>
      </c>
      <c r="Z1900">
        <v>0</v>
      </c>
      <c r="AA1900">
        <v>197</v>
      </c>
      <c r="AB1900">
        <v>0</v>
      </c>
      <c r="AC1900">
        <v>11</v>
      </c>
      <c r="AD1900">
        <v>33</v>
      </c>
      <c r="AE1900">
        <v>0</v>
      </c>
      <c r="AF1900">
        <v>0</v>
      </c>
      <c r="AG1900">
        <v>0</v>
      </c>
      <c r="AH1900" t="s">
        <v>90</v>
      </c>
      <c r="AI1900" s="1">
        <v>44518.291215277779</v>
      </c>
      <c r="AJ1900">
        <v>1249</v>
      </c>
      <c r="AK1900">
        <v>4</v>
      </c>
      <c r="AL1900">
        <v>0</v>
      </c>
      <c r="AM1900">
        <v>4</v>
      </c>
      <c r="AN1900">
        <v>0</v>
      </c>
      <c r="AO1900">
        <v>3</v>
      </c>
      <c r="AP1900">
        <v>29</v>
      </c>
      <c r="AQ1900">
        <v>0</v>
      </c>
      <c r="AR1900">
        <v>0</v>
      </c>
      <c r="AS1900">
        <v>0</v>
      </c>
      <c r="AT1900" t="s">
        <v>88</v>
      </c>
      <c r="AU1900" t="s">
        <v>88</v>
      </c>
      <c r="AV1900" t="s">
        <v>88</v>
      </c>
      <c r="AW1900" t="s">
        <v>88</v>
      </c>
      <c r="AX1900" t="s">
        <v>88</v>
      </c>
      <c r="AY1900" t="s">
        <v>88</v>
      </c>
      <c r="AZ1900" t="s">
        <v>88</v>
      </c>
      <c r="BA1900" t="s">
        <v>88</v>
      </c>
      <c r="BB1900" t="s">
        <v>88</v>
      </c>
      <c r="BC1900" t="s">
        <v>88</v>
      </c>
      <c r="BD1900" t="s">
        <v>88</v>
      </c>
      <c r="BE1900" t="s">
        <v>88</v>
      </c>
    </row>
    <row r="1901" spans="1:57">
      <c r="A1901" t="s">
        <v>3983</v>
      </c>
      <c r="B1901" t="s">
        <v>80</v>
      </c>
      <c r="C1901" t="s">
        <v>3861</v>
      </c>
      <c r="D1901" t="s">
        <v>82</v>
      </c>
      <c r="E1901" s="2" t="str">
        <f>HYPERLINK("capsilon://?command=openfolder&amp;siteaddress=FAM.docvelocity-na8.net&amp;folderid=FX80429222-3722-2EDE-A759-F68A526E6F43","FX21117219")</f>
        <v>FX21117219</v>
      </c>
      <c r="F1901" t="s">
        <v>19</v>
      </c>
      <c r="G1901" t="s">
        <v>19</v>
      </c>
      <c r="H1901" t="s">
        <v>83</v>
      </c>
      <c r="I1901" t="s">
        <v>3898</v>
      </c>
      <c r="J1901">
        <v>300</v>
      </c>
      <c r="K1901" t="s">
        <v>85</v>
      </c>
      <c r="L1901" t="s">
        <v>86</v>
      </c>
      <c r="M1901" t="s">
        <v>87</v>
      </c>
      <c r="N1901">
        <v>2</v>
      </c>
      <c r="O1901" s="1">
        <v>44518.219467592593</v>
      </c>
      <c r="P1901" s="1">
        <v>44518.301192129627</v>
      </c>
      <c r="Q1901">
        <v>5186</v>
      </c>
      <c r="R1901">
        <v>1875</v>
      </c>
      <c r="S1901" t="b">
        <v>0</v>
      </c>
      <c r="T1901" t="s">
        <v>88</v>
      </c>
      <c r="U1901" t="b">
        <v>1</v>
      </c>
      <c r="V1901" t="s">
        <v>110</v>
      </c>
      <c r="W1901" s="1">
        <v>44518.240798611114</v>
      </c>
      <c r="X1901">
        <v>951</v>
      </c>
      <c r="Y1901">
        <v>266</v>
      </c>
      <c r="Z1901">
        <v>0</v>
      </c>
      <c r="AA1901">
        <v>266</v>
      </c>
      <c r="AB1901">
        <v>0</v>
      </c>
      <c r="AC1901">
        <v>12</v>
      </c>
      <c r="AD1901">
        <v>34</v>
      </c>
      <c r="AE1901">
        <v>0</v>
      </c>
      <c r="AF1901">
        <v>0</v>
      </c>
      <c r="AG1901">
        <v>0</v>
      </c>
      <c r="AH1901" t="s">
        <v>90</v>
      </c>
      <c r="AI1901" s="1">
        <v>44518.301192129627</v>
      </c>
      <c r="AJ1901">
        <v>840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34</v>
      </c>
      <c r="AQ1901">
        <v>0</v>
      </c>
      <c r="AR1901">
        <v>0</v>
      </c>
      <c r="AS1901">
        <v>0</v>
      </c>
      <c r="AT1901" t="s">
        <v>88</v>
      </c>
      <c r="AU1901" t="s">
        <v>88</v>
      </c>
      <c r="AV1901" t="s">
        <v>88</v>
      </c>
      <c r="AW1901" t="s">
        <v>88</v>
      </c>
      <c r="AX1901" t="s">
        <v>88</v>
      </c>
      <c r="AY1901" t="s">
        <v>88</v>
      </c>
      <c r="AZ1901" t="s">
        <v>88</v>
      </c>
      <c r="BA1901" t="s">
        <v>88</v>
      </c>
      <c r="BB1901" t="s">
        <v>88</v>
      </c>
      <c r="BC1901" t="s">
        <v>88</v>
      </c>
      <c r="BD1901" t="s">
        <v>88</v>
      </c>
      <c r="BE1901" t="s">
        <v>88</v>
      </c>
    </row>
    <row r="1902" spans="1:57">
      <c r="A1902" t="s">
        <v>3984</v>
      </c>
      <c r="B1902" t="s">
        <v>80</v>
      </c>
      <c r="C1902" t="s">
        <v>3900</v>
      </c>
      <c r="D1902" t="s">
        <v>82</v>
      </c>
      <c r="E1902" s="2" t="str">
        <f>HYPERLINK("capsilon://?command=openfolder&amp;siteaddress=FAM.docvelocity-na8.net&amp;folderid=FX50F4C6BE-9AB0-3901-270E-E247D2583F1F","FX21116459")</f>
        <v>FX21116459</v>
      </c>
      <c r="F1902" t="s">
        <v>19</v>
      </c>
      <c r="G1902" t="s">
        <v>19</v>
      </c>
      <c r="H1902" t="s">
        <v>83</v>
      </c>
      <c r="I1902" t="s">
        <v>3901</v>
      </c>
      <c r="J1902">
        <v>305</v>
      </c>
      <c r="K1902" t="s">
        <v>85</v>
      </c>
      <c r="L1902" t="s">
        <v>86</v>
      </c>
      <c r="M1902" t="s">
        <v>87</v>
      </c>
      <c r="N1902">
        <v>2</v>
      </c>
      <c r="O1902" s="1">
        <v>44518.228379629632</v>
      </c>
      <c r="P1902" s="1">
        <v>44518.31689814815</v>
      </c>
      <c r="Q1902">
        <v>4757</v>
      </c>
      <c r="R1902">
        <v>2891</v>
      </c>
      <c r="S1902" t="b">
        <v>0</v>
      </c>
      <c r="T1902" t="s">
        <v>88</v>
      </c>
      <c r="U1902" t="b">
        <v>1</v>
      </c>
      <c r="V1902" t="s">
        <v>393</v>
      </c>
      <c r="W1902" s="1">
        <v>44518.238125000003</v>
      </c>
      <c r="X1902">
        <v>695</v>
      </c>
      <c r="Y1902">
        <v>246</v>
      </c>
      <c r="Z1902">
        <v>0</v>
      </c>
      <c r="AA1902">
        <v>246</v>
      </c>
      <c r="AB1902">
        <v>0</v>
      </c>
      <c r="AC1902">
        <v>35</v>
      </c>
      <c r="AD1902">
        <v>59</v>
      </c>
      <c r="AE1902">
        <v>0</v>
      </c>
      <c r="AF1902">
        <v>0</v>
      </c>
      <c r="AG1902">
        <v>0</v>
      </c>
      <c r="AH1902" t="s">
        <v>106</v>
      </c>
      <c r="AI1902" s="1">
        <v>44518.31689814815</v>
      </c>
      <c r="AJ1902">
        <v>2196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59</v>
      </c>
      <c r="AQ1902">
        <v>0</v>
      </c>
      <c r="AR1902">
        <v>0</v>
      </c>
      <c r="AS1902">
        <v>0</v>
      </c>
      <c r="AT1902" t="s">
        <v>88</v>
      </c>
      <c r="AU1902" t="s">
        <v>88</v>
      </c>
      <c r="AV1902" t="s">
        <v>88</v>
      </c>
      <c r="AW1902" t="s">
        <v>88</v>
      </c>
      <c r="AX1902" t="s">
        <v>88</v>
      </c>
      <c r="AY1902" t="s">
        <v>88</v>
      </c>
      <c r="AZ1902" t="s">
        <v>88</v>
      </c>
      <c r="BA1902" t="s">
        <v>88</v>
      </c>
      <c r="BB1902" t="s">
        <v>88</v>
      </c>
      <c r="BC1902" t="s">
        <v>88</v>
      </c>
      <c r="BD1902" t="s">
        <v>88</v>
      </c>
      <c r="BE1902" t="s">
        <v>88</v>
      </c>
    </row>
    <row r="1903" spans="1:57">
      <c r="A1903" t="s">
        <v>3985</v>
      </c>
      <c r="B1903" t="s">
        <v>80</v>
      </c>
      <c r="C1903" t="s">
        <v>3914</v>
      </c>
      <c r="D1903" t="s">
        <v>82</v>
      </c>
      <c r="E1903" s="2" t="str">
        <f>HYPERLINK("capsilon://?command=openfolder&amp;siteaddress=FAM.docvelocity-na8.net&amp;folderid=FX77992D5B-C617-91B0-B34C-FEFE56DC1EBA","FX21117885")</f>
        <v>FX21117885</v>
      </c>
      <c r="F1903" t="s">
        <v>19</v>
      </c>
      <c r="G1903" t="s">
        <v>19</v>
      </c>
      <c r="H1903" t="s">
        <v>83</v>
      </c>
      <c r="I1903" t="s">
        <v>3927</v>
      </c>
      <c r="J1903">
        <v>84</v>
      </c>
      <c r="K1903" t="s">
        <v>85</v>
      </c>
      <c r="L1903" t="s">
        <v>86</v>
      </c>
      <c r="M1903" t="s">
        <v>87</v>
      </c>
      <c r="N1903">
        <v>2</v>
      </c>
      <c r="O1903" s="1">
        <v>44518.235601851855</v>
      </c>
      <c r="P1903" s="1">
        <v>44518.304895833331</v>
      </c>
      <c r="Q1903">
        <v>4959</v>
      </c>
      <c r="R1903">
        <v>1028</v>
      </c>
      <c r="S1903" t="b">
        <v>0</v>
      </c>
      <c r="T1903" t="s">
        <v>88</v>
      </c>
      <c r="U1903" t="b">
        <v>1</v>
      </c>
      <c r="V1903" t="s">
        <v>393</v>
      </c>
      <c r="W1903" s="1">
        <v>44518.241412037038</v>
      </c>
      <c r="X1903">
        <v>283</v>
      </c>
      <c r="Y1903">
        <v>63</v>
      </c>
      <c r="Z1903">
        <v>0</v>
      </c>
      <c r="AA1903">
        <v>63</v>
      </c>
      <c r="AB1903">
        <v>0</v>
      </c>
      <c r="AC1903">
        <v>4</v>
      </c>
      <c r="AD1903">
        <v>21</v>
      </c>
      <c r="AE1903">
        <v>0</v>
      </c>
      <c r="AF1903">
        <v>0</v>
      </c>
      <c r="AG1903">
        <v>0</v>
      </c>
      <c r="AH1903" t="s">
        <v>99</v>
      </c>
      <c r="AI1903" s="1">
        <v>44518.304895833331</v>
      </c>
      <c r="AJ1903">
        <v>745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21</v>
      </c>
      <c r="AQ1903">
        <v>0</v>
      </c>
      <c r="AR1903">
        <v>0</v>
      </c>
      <c r="AS1903">
        <v>0</v>
      </c>
      <c r="AT1903" t="s">
        <v>88</v>
      </c>
      <c r="AU1903" t="s">
        <v>88</v>
      </c>
      <c r="AV1903" t="s">
        <v>88</v>
      </c>
      <c r="AW1903" t="s">
        <v>88</v>
      </c>
      <c r="AX1903" t="s">
        <v>88</v>
      </c>
      <c r="AY1903" t="s">
        <v>88</v>
      </c>
      <c r="AZ1903" t="s">
        <v>88</v>
      </c>
      <c r="BA1903" t="s">
        <v>88</v>
      </c>
      <c r="BB1903" t="s">
        <v>88</v>
      </c>
      <c r="BC1903" t="s">
        <v>88</v>
      </c>
      <c r="BD1903" t="s">
        <v>88</v>
      </c>
      <c r="BE1903" t="s">
        <v>88</v>
      </c>
    </row>
    <row r="1904" spans="1:57">
      <c r="A1904" t="s">
        <v>3986</v>
      </c>
      <c r="B1904" t="s">
        <v>80</v>
      </c>
      <c r="C1904" t="s">
        <v>3914</v>
      </c>
      <c r="D1904" t="s">
        <v>82</v>
      </c>
      <c r="E1904" s="2" t="str">
        <f>HYPERLINK("capsilon://?command=openfolder&amp;siteaddress=FAM.docvelocity-na8.net&amp;folderid=FX77992D5B-C617-91B0-B34C-FEFE56DC1EBA","FX21117885")</f>
        <v>FX21117885</v>
      </c>
      <c r="F1904" t="s">
        <v>19</v>
      </c>
      <c r="G1904" t="s">
        <v>19</v>
      </c>
      <c r="H1904" t="s">
        <v>83</v>
      </c>
      <c r="I1904" t="s">
        <v>3929</v>
      </c>
      <c r="J1904">
        <v>84</v>
      </c>
      <c r="K1904" t="s">
        <v>85</v>
      </c>
      <c r="L1904" t="s">
        <v>86</v>
      </c>
      <c r="M1904" t="s">
        <v>87</v>
      </c>
      <c r="N1904">
        <v>2</v>
      </c>
      <c r="O1904" s="1">
        <v>44518.252118055556</v>
      </c>
      <c r="P1904" s="1">
        <v>44518.301782407405</v>
      </c>
      <c r="Q1904">
        <v>3858</v>
      </c>
      <c r="R1904">
        <v>433</v>
      </c>
      <c r="S1904" t="b">
        <v>0</v>
      </c>
      <c r="T1904" t="s">
        <v>88</v>
      </c>
      <c r="U1904" t="b">
        <v>1</v>
      </c>
      <c r="V1904" t="s">
        <v>89</v>
      </c>
      <c r="W1904" s="1">
        <v>44518.25439814815</v>
      </c>
      <c r="X1904">
        <v>191</v>
      </c>
      <c r="Y1904">
        <v>63</v>
      </c>
      <c r="Z1904">
        <v>0</v>
      </c>
      <c r="AA1904">
        <v>63</v>
      </c>
      <c r="AB1904">
        <v>0</v>
      </c>
      <c r="AC1904">
        <v>4</v>
      </c>
      <c r="AD1904">
        <v>21</v>
      </c>
      <c r="AE1904">
        <v>0</v>
      </c>
      <c r="AF1904">
        <v>0</v>
      </c>
      <c r="AG1904">
        <v>0</v>
      </c>
      <c r="AH1904" t="s">
        <v>1043</v>
      </c>
      <c r="AI1904" s="1">
        <v>44518.301782407405</v>
      </c>
      <c r="AJ1904">
        <v>242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21</v>
      </c>
      <c r="AQ1904">
        <v>0</v>
      </c>
      <c r="AR1904">
        <v>0</v>
      </c>
      <c r="AS1904">
        <v>0</v>
      </c>
      <c r="AT1904" t="s">
        <v>88</v>
      </c>
      <c r="AU1904" t="s">
        <v>88</v>
      </c>
      <c r="AV1904" t="s">
        <v>88</v>
      </c>
      <c r="AW1904" t="s">
        <v>88</v>
      </c>
      <c r="AX1904" t="s">
        <v>88</v>
      </c>
      <c r="AY1904" t="s">
        <v>88</v>
      </c>
      <c r="AZ1904" t="s">
        <v>88</v>
      </c>
      <c r="BA1904" t="s">
        <v>88</v>
      </c>
      <c r="BB1904" t="s">
        <v>88</v>
      </c>
      <c r="BC1904" t="s">
        <v>88</v>
      </c>
      <c r="BD1904" t="s">
        <v>88</v>
      </c>
      <c r="BE1904" t="s">
        <v>88</v>
      </c>
    </row>
    <row r="1905" spans="1:57">
      <c r="A1905" t="s">
        <v>3987</v>
      </c>
      <c r="B1905" t="s">
        <v>80</v>
      </c>
      <c r="C1905" t="s">
        <v>3931</v>
      </c>
      <c r="D1905" t="s">
        <v>82</v>
      </c>
      <c r="E1905" s="2" t="str">
        <f>HYPERLINK("capsilon://?command=openfolder&amp;siteaddress=FAM.docvelocity-na8.net&amp;folderid=FX81A27F9A-E723-37D0-72EC-12EE218E277F","FX21118454")</f>
        <v>FX21118454</v>
      </c>
      <c r="F1905" t="s">
        <v>19</v>
      </c>
      <c r="G1905" t="s">
        <v>19</v>
      </c>
      <c r="H1905" t="s">
        <v>83</v>
      </c>
      <c r="I1905" t="s">
        <v>3932</v>
      </c>
      <c r="J1905">
        <v>417</v>
      </c>
      <c r="K1905" t="s">
        <v>85</v>
      </c>
      <c r="L1905" t="s">
        <v>86</v>
      </c>
      <c r="M1905" t="s">
        <v>87</v>
      </c>
      <c r="N1905">
        <v>2</v>
      </c>
      <c r="O1905" s="1">
        <v>44518.256122685183</v>
      </c>
      <c r="P1905" s="1">
        <v>44518.315150462964</v>
      </c>
      <c r="Q1905">
        <v>3027</v>
      </c>
      <c r="R1905">
        <v>2073</v>
      </c>
      <c r="S1905" t="b">
        <v>0</v>
      </c>
      <c r="T1905" t="s">
        <v>88</v>
      </c>
      <c r="U1905" t="b">
        <v>1</v>
      </c>
      <c r="V1905" t="s">
        <v>393</v>
      </c>
      <c r="W1905" s="1">
        <v>44518.266979166663</v>
      </c>
      <c r="X1905">
        <v>915</v>
      </c>
      <c r="Y1905">
        <v>256</v>
      </c>
      <c r="Z1905">
        <v>0</v>
      </c>
      <c r="AA1905">
        <v>256</v>
      </c>
      <c r="AB1905">
        <v>0</v>
      </c>
      <c r="AC1905">
        <v>24</v>
      </c>
      <c r="AD1905">
        <v>161</v>
      </c>
      <c r="AE1905">
        <v>0</v>
      </c>
      <c r="AF1905">
        <v>0</v>
      </c>
      <c r="AG1905">
        <v>0</v>
      </c>
      <c r="AH1905" t="s">
        <v>1043</v>
      </c>
      <c r="AI1905" s="1">
        <v>44518.315150462964</v>
      </c>
      <c r="AJ1905">
        <v>17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161</v>
      </c>
      <c r="AQ1905">
        <v>0</v>
      </c>
      <c r="AR1905">
        <v>0</v>
      </c>
      <c r="AS1905">
        <v>0</v>
      </c>
      <c r="AT1905" t="s">
        <v>88</v>
      </c>
      <c r="AU1905" t="s">
        <v>88</v>
      </c>
      <c r="AV1905" t="s">
        <v>88</v>
      </c>
      <c r="AW1905" t="s">
        <v>88</v>
      </c>
      <c r="AX1905" t="s">
        <v>88</v>
      </c>
      <c r="AY1905" t="s">
        <v>88</v>
      </c>
      <c r="AZ1905" t="s">
        <v>88</v>
      </c>
      <c r="BA1905" t="s">
        <v>88</v>
      </c>
      <c r="BB1905" t="s">
        <v>88</v>
      </c>
      <c r="BC1905" t="s">
        <v>88</v>
      </c>
      <c r="BD1905" t="s">
        <v>88</v>
      </c>
      <c r="BE1905" t="s">
        <v>88</v>
      </c>
    </row>
    <row r="1906" spans="1:57">
      <c r="A1906" t="s">
        <v>3988</v>
      </c>
      <c r="B1906" t="s">
        <v>80</v>
      </c>
      <c r="C1906" t="s">
        <v>3934</v>
      </c>
      <c r="D1906" t="s">
        <v>82</v>
      </c>
      <c r="E1906" s="2" t="str">
        <f>HYPERLINK("capsilon://?command=openfolder&amp;siteaddress=FAM.docvelocity-na8.net&amp;folderid=FXF2190F42-C3A7-8537-4236-60A5C50FFB1C","FX21117800")</f>
        <v>FX21117800</v>
      </c>
      <c r="F1906" t="s">
        <v>19</v>
      </c>
      <c r="G1906" t="s">
        <v>19</v>
      </c>
      <c r="H1906" t="s">
        <v>83</v>
      </c>
      <c r="I1906" t="s">
        <v>3935</v>
      </c>
      <c r="J1906">
        <v>442</v>
      </c>
      <c r="K1906" t="s">
        <v>85</v>
      </c>
      <c r="L1906" t="s">
        <v>86</v>
      </c>
      <c r="M1906" t="s">
        <v>87</v>
      </c>
      <c r="N1906">
        <v>2</v>
      </c>
      <c r="O1906" s="1">
        <v>44518.258900462963</v>
      </c>
      <c r="P1906" s="1">
        <v>44518.334780092591</v>
      </c>
      <c r="Q1906">
        <v>2622</v>
      </c>
      <c r="R1906">
        <v>3934</v>
      </c>
      <c r="S1906" t="b">
        <v>0</v>
      </c>
      <c r="T1906" t="s">
        <v>88</v>
      </c>
      <c r="U1906" t="b">
        <v>1</v>
      </c>
      <c r="V1906" t="s">
        <v>89</v>
      </c>
      <c r="W1906" s="1">
        <v>44518.275081018517</v>
      </c>
      <c r="X1906">
        <v>1342</v>
      </c>
      <c r="Y1906">
        <v>388</v>
      </c>
      <c r="Z1906">
        <v>0</v>
      </c>
      <c r="AA1906">
        <v>388</v>
      </c>
      <c r="AB1906">
        <v>0</v>
      </c>
      <c r="AC1906">
        <v>57</v>
      </c>
      <c r="AD1906">
        <v>54</v>
      </c>
      <c r="AE1906">
        <v>0</v>
      </c>
      <c r="AF1906">
        <v>0</v>
      </c>
      <c r="AG1906">
        <v>0</v>
      </c>
      <c r="AH1906" t="s">
        <v>99</v>
      </c>
      <c r="AI1906" s="1">
        <v>44518.334780092591</v>
      </c>
      <c r="AJ1906">
        <v>2582</v>
      </c>
      <c r="AK1906">
        <v>10</v>
      </c>
      <c r="AL1906">
        <v>0</v>
      </c>
      <c r="AM1906">
        <v>10</v>
      </c>
      <c r="AN1906">
        <v>0</v>
      </c>
      <c r="AO1906">
        <v>11</v>
      </c>
      <c r="AP1906">
        <v>44</v>
      </c>
      <c r="AQ1906">
        <v>0</v>
      </c>
      <c r="AR1906">
        <v>0</v>
      </c>
      <c r="AS1906">
        <v>0</v>
      </c>
      <c r="AT1906" t="s">
        <v>88</v>
      </c>
      <c r="AU1906" t="s">
        <v>88</v>
      </c>
      <c r="AV1906" t="s">
        <v>88</v>
      </c>
      <c r="AW1906" t="s">
        <v>88</v>
      </c>
      <c r="AX1906" t="s">
        <v>88</v>
      </c>
      <c r="AY1906" t="s">
        <v>88</v>
      </c>
      <c r="AZ1906" t="s">
        <v>88</v>
      </c>
      <c r="BA1906" t="s">
        <v>88</v>
      </c>
      <c r="BB1906" t="s">
        <v>88</v>
      </c>
      <c r="BC1906" t="s">
        <v>88</v>
      </c>
      <c r="BD1906" t="s">
        <v>88</v>
      </c>
      <c r="BE1906" t="s">
        <v>88</v>
      </c>
    </row>
    <row r="1907" spans="1:57">
      <c r="A1907" t="s">
        <v>3989</v>
      </c>
      <c r="B1907" t="s">
        <v>80</v>
      </c>
      <c r="C1907" t="s">
        <v>3937</v>
      </c>
      <c r="D1907" t="s">
        <v>82</v>
      </c>
      <c r="E1907" s="2" t="str">
        <f>HYPERLINK("capsilon://?command=openfolder&amp;siteaddress=FAM.docvelocity-na8.net&amp;folderid=FX80CD5DCC-F718-A1E4-7AB8-AA7B226A3176","FX21117955")</f>
        <v>FX21117955</v>
      </c>
      <c r="F1907" t="s">
        <v>19</v>
      </c>
      <c r="G1907" t="s">
        <v>19</v>
      </c>
      <c r="H1907" t="s">
        <v>83</v>
      </c>
      <c r="I1907" t="s">
        <v>3938</v>
      </c>
      <c r="J1907">
        <v>398</v>
      </c>
      <c r="K1907" t="s">
        <v>85</v>
      </c>
      <c r="L1907" t="s">
        <v>86</v>
      </c>
      <c r="M1907" t="s">
        <v>87</v>
      </c>
      <c r="N1907">
        <v>2</v>
      </c>
      <c r="O1907" s="1">
        <v>44518.262835648151</v>
      </c>
      <c r="P1907" s="1">
        <v>44518.324629629627</v>
      </c>
      <c r="Q1907">
        <v>3497</v>
      </c>
      <c r="R1907">
        <v>1842</v>
      </c>
      <c r="S1907" t="b">
        <v>0</v>
      </c>
      <c r="T1907" t="s">
        <v>88</v>
      </c>
      <c r="U1907" t="b">
        <v>1</v>
      </c>
      <c r="V1907" t="s">
        <v>388</v>
      </c>
      <c r="W1907" s="1">
        <v>44518.277268518519</v>
      </c>
      <c r="X1907">
        <v>1011</v>
      </c>
      <c r="Y1907">
        <v>364</v>
      </c>
      <c r="Z1907">
        <v>0</v>
      </c>
      <c r="AA1907">
        <v>364</v>
      </c>
      <c r="AB1907">
        <v>0</v>
      </c>
      <c r="AC1907">
        <v>28</v>
      </c>
      <c r="AD1907">
        <v>34</v>
      </c>
      <c r="AE1907">
        <v>0</v>
      </c>
      <c r="AF1907">
        <v>0</v>
      </c>
      <c r="AG1907">
        <v>0</v>
      </c>
      <c r="AH1907" t="s">
        <v>1043</v>
      </c>
      <c r="AI1907" s="1">
        <v>44518.324629629627</v>
      </c>
      <c r="AJ1907">
        <v>818</v>
      </c>
      <c r="AK1907">
        <v>2</v>
      </c>
      <c r="AL1907">
        <v>0</v>
      </c>
      <c r="AM1907">
        <v>2</v>
      </c>
      <c r="AN1907">
        <v>0</v>
      </c>
      <c r="AO1907">
        <v>1</v>
      </c>
      <c r="AP1907">
        <v>32</v>
      </c>
      <c r="AQ1907">
        <v>0</v>
      </c>
      <c r="AR1907">
        <v>0</v>
      </c>
      <c r="AS1907">
        <v>0</v>
      </c>
      <c r="AT1907" t="s">
        <v>88</v>
      </c>
      <c r="AU1907" t="s">
        <v>88</v>
      </c>
      <c r="AV1907" t="s">
        <v>88</v>
      </c>
      <c r="AW1907" t="s">
        <v>88</v>
      </c>
      <c r="AX1907" t="s">
        <v>88</v>
      </c>
      <c r="AY1907" t="s">
        <v>88</v>
      </c>
      <c r="AZ1907" t="s">
        <v>88</v>
      </c>
      <c r="BA1907" t="s">
        <v>88</v>
      </c>
      <c r="BB1907" t="s">
        <v>88</v>
      </c>
      <c r="BC1907" t="s">
        <v>88</v>
      </c>
      <c r="BD1907" t="s">
        <v>88</v>
      </c>
      <c r="BE1907" t="s">
        <v>88</v>
      </c>
    </row>
    <row r="1908" spans="1:57">
      <c r="A1908" t="s">
        <v>3990</v>
      </c>
      <c r="B1908" t="s">
        <v>80</v>
      </c>
      <c r="C1908" t="s">
        <v>3942</v>
      </c>
      <c r="D1908" t="s">
        <v>82</v>
      </c>
      <c r="E1908" s="2" t="str">
        <f>HYPERLINK("capsilon://?command=openfolder&amp;siteaddress=FAM.docvelocity-na8.net&amp;folderid=FX42B1C18A-C54D-67ED-A42A-C0F9D0DCF214","FX21118734")</f>
        <v>FX21118734</v>
      </c>
      <c r="F1908" t="s">
        <v>19</v>
      </c>
      <c r="G1908" t="s">
        <v>19</v>
      </c>
      <c r="H1908" t="s">
        <v>83</v>
      </c>
      <c r="I1908" t="s">
        <v>3943</v>
      </c>
      <c r="J1908">
        <v>176</v>
      </c>
      <c r="K1908" t="s">
        <v>85</v>
      </c>
      <c r="L1908" t="s">
        <v>86</v>
      </c>
      <c r="M1908" t="s">
        <v>87</v>
      </c>
      <c r="N1908">
        <v>2</v>
      </c>
      <c r="O1908" s="1">
        <v>44518.265023148146</v>
      </c>
      <c r="P1908" s="1">
        <v>44518.327939814815</v>
      </c>
      <c r="Q1908">
        <v>4002</v>
      </c>
      <c r="R1908">
        <v>1434</v>
      </c>
      <c r="S1908" t="b">
        <v>0</v>
      </c>
      <c r="T1908" t="s">
        <v>88</v>
      </c>
      <c r="U1908" t="b">
        <v>1</v>
      </c>
      <c r="V1908" t="s">
        <v>110</v>
      </c>
      <c r="W1908" s="1">
        <v>44518.272361111114</v>
      </c>
      <c r="X1908">
        <v>481</v>
      </c>
      <c r="Y1908">
        <v>159</v>
      </c>
      <c r="Z1908">
        <v>0</v>
      </c>
      <c r="AA1908">
        <v>159</v>
      </c>
      <c r="AB1908">
        <v>0</v>
      </c>
      <c r="AC1908">
        <v>4</v>
      </c>
      <c r="AD1908">
        <v>17</v>
      </c>
      <c r="AE1908">
        <v>0</v>
      </c>
      <c r="AF1908">
        <v>0</v>
      </c>
      <c r="AG1908">
        <v>0</v>
      </c>
      <c r="AH1908" t="s">
        <v>106</v>
      </c>
      <c r="AI1908" s="1">
        <v>44518.327939814815</v>
      </c>
      <c r="AJ1908">
        <v>953</v>
      </c>
      <c r="AK1908">
        <v>1</v>
      </c>
      <c r="AL1908">
        <v>0</v>
      </c>
      <c r="AM1908">
        <v>1</v>
      </c>
      <c r="AN1908">
        <v>0</v>
      </c>
      <c r="AO1908">
        <v>1</v>
      </c>
      <c r="AP1908">
        <v>16</v>
      </c>
      <c r="AQ1908">
        <v>0</v>
      </c>
      <c r="AR1908">
        <v>0</v>
      </c>
      <c r="AS1908">
        <v>0</v>
      </c>
      <c r="AT1908" t="s">
        <v>88</v>
      </c>
      <c r="AU1908" t="s">
        <v>88</v>
      </c>
      <c r="AV1908" t="s">
        <v>88</v>
      </c>
      <c r="AW1908" t="s">
        <v>88</v>
      </c>
      <c r="AX1908" t="s">
        <v>88</v>
      </c>
      <c r="AY1908" t="s">
        <v>88</v>
      </c>
      <c r="AZ1908" t="s">
        <v>88</v>
      </c>
      <c r="BA1908" t="s">
        <v>88</v>
      </c>
      <c r="BB1908" t="s">
        <v>88</v>
      </c>
      <c r="BC1908" t="s">
        <v>88</v>
      </c>
      <c r="BD1908" t="s">
        <v>88</v>
      </c>
      <c r="BE1908" t="s">
        <v>88</v>
      </c>
    </row>
    <row r="1909" spans="1:57">
      <c r="A1909" t="s">
        <v>3991</v>
      </c>
      <c r="B1909" t="s">
        <v>80</v>
      </c>
      <c r="C1909" t="s">
        <v>3950</v>
      </c>
      <c r="D1909" t="s">
        <v>82</v>
      </c>
      <c r="E1909" s="2" t="str">
        <f>HYPERLINK("capsilon://?command=openfolder&amp;siteaddress=FAM.docvelocity-na8.net&amp;folderid=FX65124A70-8A2D-6551-5942-B1B6D75D25A5","FX21118811")</f>
        <v>FX21118811</v>
      </c>
      <c r="F1909" t="s">
        <v>19</v>
      </c>
      <c r="G1909" t="s">
        <v>19</v>
      </c>
      <c r="H1909" t="s">
        <v>83</v>
      </c>
      <c r="I1909" t="s">
        <v>3951</v>
      </c>
      <c r="J1909">
        <v>390</v>
      </c>
      <c r="K1909" t="s">
        <v>85</v>
      </c>
      <c r="L1909" t="s">
        <v>86</v>
      </c>
      <c r="M1909" t="s">
        <v>87</v>
      </c>
      <c r="N1909">
        <v>2</v>
      </c>
      <c r="O1909" s="1">
        <v>44518.268425925926</v>
      </c>
      <c r="P1909" s="1">
        <v>44518.3518287037</v>
      </c>
      <c r="Q1909">
        <v>2749</v>
      </c>
      <c r="R1909">
        <v>4457</v>
      </c>
      <c r="S1909" t="b">
        <v>0</v>
      </c>
      <c r="T1909" t="s">
        <v>88</v>
      </c>
      <c r="U1909" t="b">
        <v>1</v>
      </c>
      <c r="V1909" t="s">
        <v>393</v>
      </c>
      <c r="W1909" s="1">
        <v>44518.289571759262</v>
      </c>
      <c r="X1909">
        <v>1814</v>
      </c>
      <c r="Y1909">
        <v>335</v>
      </c>
      <c r="Z1909">
        <v>0</v>
      </c>
      <c r="AA1909">
        <v>335</v>
      </c>
      <c r="AB1909">
        <v>0</v>
      </c>
      <c r="AC1909">
        <v>83</v>
      </c>
      <c r="AD1909">
        <v>55</v>
      </c>
      <c r="AE1909">
        <v>0</v>
      </c>
      <c r="AF1909">
        <v>0</v>
      </c>
      <c r="AG1909">
        <v>0</v>
      </c>
      <c r="AH1909" t="s">
        <v>90</v>
      </c>
      <c r="AI1909" s="1">
        <v>44518.3518287037</v>
      </c>
      <c r="AJ1909">
        <v>2643</v>
      </c>
      <c r="AK1909">
        <v>18</v>
      </c>
      <c r="AL1909">
        <v>0</v>
      </c>
      <c r="AM1909">
        <v>18</v>
      </c>
      <c r="AN1909">
        <v>0</v>
      </c>
      <c r="AO1909">
        <v>20</v>
      </c>
      <c r="AP1909">
        <v>37</v>
      </c>
      <c r="AQ1909">
        <v>0</v>
      </c>
      <c r="AR1909">
        <v>0</v>
      </c>
      <c r="AS1909">
        <v>0</v>
      </c>
      <c r="AT1909" t="s">
        <v>88</v>
      </c>
      <c r="AU1909" t="s">
        <v>88</v>
      </c>
      <c r="AV1909" t="s">
        <v>88</v>
      </c>
      <c r="AW1909" t="s">
        <v>88</v>
      </c>
      <c r="AX1909" t="s">
        <v>88</v>
      </c>
      <c r="AY1909" t="s">
        <v>88</v>
      </c>
      <c r="AZ1909" t="s">
        <v>88</v>
      </c>
      <c r="BA1909" t="s">
        <v>88</v>
      </c>
      <c r="BB1909" t="s">
        <v>88</v>
      </c>
      <c r="BC1909" t="s">
        <v>88</v>
      </c>
      <c r="BD1909" t="s">
        <v>88</v>
      </c>
      <c r="BE1909" t="s">
        <v>88</v>
      </c>
    </row>
    <row r="1910" spans="1:57">
      <c r="A1910" t="s">
        <v>3992</v>
      </c>
      <c r="B1910" t="s">
        <v>80</v>
      </c>
      <c r="C1910" t="s">
        <v>3953</v>
      </c>
      <c r="D1910" t="s">
        <v>82</v>
      </c>
      <c r="E1910" s="2" t="str">
        <f>HYPERLINK("capsilon://?command=openfolder&amp;siteaddress=FAM.docvelocity-na8.net&amp;folderid=FX40192505-C73C-9BFD-2625-C0E36659F9BB","FX21117320")</f>
        <v>FX21117320</v>
      </c>
      <c r="F1910" t="s">
        <v>19</v>
      </c>
      <c r="G1910" t="s">
        <v>19</v>
      </c>
      <c r="H1910" t="s">
        <v>83</v>
      </c>
      <c r="I1910" t="s">
        <v>3954</v>
      </c>
      <c r="J1910">
        <v>230</v>
      </c>
      <c r="K1910" t="s">
        <v>85</v>
      </c>
      <c r="L1910" t="s">
        <v>86</v>
      </c>
      <c r="M1910" t="s">
        <v>87</v>
      </c>
      <c r="N1910">
        <v>2</v>
      </c>
      <c r="O1910" s="1">
        <v>44518.277766203704</v>
      </c>
      <c r="P1910" s="1">
        <v>44518.331099537034</v>
      </c>
      <c r="Q1910">
        <v>2782</v>
      </c>
      <c r="R1910">
        <v>1826</v>
      </c>
      <c r="S1910" t="b">
        <v>0</v>
      </c>
      <c r="T1910" t="s">
        <v>88</v>
      </c>
      <c r="U1910" t="b">
        <v>1</v>
      </c>
      <c r="V1910" t="s">
        <v>110</v>
      </c>
      <c r="W1910" s="1">
        <v>44518.294189814813</v>
      </c>
      <c r="X1910">
        <v>1113</v>
      </c>
      <c r="Y1910">
        <v>194</v>
      </c>
      <c r="Z1910">
        <v>0</v>
      </c>
      <c r="AA1910">
        <v>194</v>
      </c>
      <c r="AB1910">
        <v>0</v>
      </c>
      <c r="AC1910">
        <v>74</v>
      </c>
      <c r="AD1910">
        <v>36</v>
      </c>
      <c r="AE1910">
        <v>0</v>
      </c>
      <c r="AF1910">
        <v>0</v>
      </c>
      <c r="AG1910">
        <v>0</v>
      </c>
      <c r="AH1910" t="s">
        <v>1043</v>
      </c>
      <c r="AI1910" s="1">
        <v>44518.331099537034</v>
      </c>
      <c r="AJ1910">
        <v>558</v>
      </c>
      <c r="AK1910">
        <v>2</v>
      </c>
      <c r="AL1910">
        <v>0</v>
      </c>
      <c r="AM1910">
        <v>2</v>
      </c>
      <c r="AN1910">
        <v>0</v>
      </c>
      <c r="AO1910">
        <v>1</v>
      </c>
      <c r="AP1910">
        <v>34</v>
      </c>
      <c r="AQ1910">
        <v>0</v>
      </c>
      <c r="AR1910">
        <v>0</v>
      </c>
      <c r="AS1910">
        <v>0</v>
      </c>
      <c r="AT1910" t="s">
        <v>88</v>
      </c>
      <c r="AU1910" t="s">
        <v>88</v>
      </c>
      <c r="AV1910" t="s">
        <v>88</v>
      </c>
      <c r="AW1910" t="s">
        <v>88</v>
      </c>
      <c r="AX1910" t="s">
        <v>88</v>
      </c>
      <c r="AY1910" t="s">
        <v>88</v>
      </c>
      <c r="AZ1910" t="s">
        <v>88</v>
      </c>
      <c r="BA1910" t="s">
        <v>88</v>
      </c>
      <c r="BB1910" t="s">
        <v>88</v>
      </c>
      <c r="BC1910" t="s">
        <v>88</v>
      </c>
      <c r="BD1910" t="s">
        <v>88</v>
      </c>
      <c r="BE1910" t="s">
        <v>88</v>
      </c>
    </row>
    <row r="1911" spans="1:57">
      <c r="A1911" t="s">
        <v>3993</v>
      </c>
      <c r="B1911" t="s">
        <v>80</v>
      </c>
      <c r="C1911" t="s">
        <v>3961</v>
      </c>
      <c r="D1911" t="s">
        <v>82</v>
      </c>
      <c r="E1911" s="2" t="str">
        <f>HYPERLINK("capsilon://?command=openfolder&amp;siteaddress=FAM.docvelocity-na8.net&amp;folderid=FX7DE87E6C-9166-644E-8A50-3F3E29751B1E","FX21118846")</f>
        <v>FX21118846</v>
      </c>
      <c r="F1911" t="s">
        <v>19</v>
      </c>
      <c r="G1911" t="s">
        <v>19</v>
      </c>
      <c r="H1911" t="s">
        <v>83</v>
      </c>
      <c r="I1911" t="s">
        <v>3962</v>
      </c>
      <c r="J1911">
        <v>362</v>
      </c>
      <c r="K1911" t="s">
        <v>85</v>
      </c>
      <c r="L1911" t="s">
        <v>86</v>
      </c>
      <c r="M1911" t="s">
        <v>87</v>
      </c>
      <c r="N1911">
        <v>2</v>
      </c>
      <c r="O1911" s="1">
        <v>44518.279282407406</v>
      </c>
      <c r="P1911" s="1">
        <v>44518.366550925923</v>
      </c>
      <c r="Q1911">
        <v>2382</v>
      </c>
      <c r="R1911">
        <v>5158</v>
      </c>
      <c r="S1911" t="b">
        <v>0</v>
      </c>
      <c r="T1911" t="s">
        <v>88</v>
      </c>
      <c r="U1911" t="b">
        <v>1</v>
      </c>
      <c r="V1911" t="s">
        <v>89</v>
      </c>
      <c r="W1911" s="1">
        <v>44518.300729166665</v>
      </c>
      <c r="X1911">
        <v>1823</v>
      </c>
      <c r="Y1911">
        <v>282</v>
      </c>
      <c r="Z1911">
        <v>0</v>
      </c>
      <c r="AA1911">
        <v>282</v>
      </c>
      <c r="AB1911">
        <v>0</v>
      </c>
      <c r="AC1911">
        <v>158</v>
      </c>
      <c r="AD1911">
        <v>80</v>
      </c>
      <c r="AE1911">
        <v>0</v>
      </c>
      <c r="AF1911">
        <v>0</v>
      </c>
      <c r="AG1911">
        <v>0</v>
      </c>
      <c r="AH1911" t="s">
        <v>106</v>
      </c>
      <c r="AI1911" s="1">
        <v>44518.366550925923</v>
      </c>
      <c r="AJ1911">
        <v>3335</v>
      </c>
      <c r="AK1911">
        <v>6</v>
      </c>
      <c r="AL1911">
        <v>0</v>
      </c>
      <c r="AM1911">
        <v>6</v>
      </c>
      <c r="AN1911">
        <v>38</v>
      </c>
      <c r="AO1911">
        <v>6</v>
      </c>
      <c r="AP1911">
        <v>74</v>
      </c>
      <c r="AQ1911">
        <v>0</v>
      </c>
      <c r="AR1911">
        <v>0</v>
      </c>
      <c r="AS1911">
        <v>0</v>
      </c>
      <c r="AT1911" t="s">
        <v>88</v>
      </c>
      <c r="AU1911" t="s">
        <v>88</v>
      </c>
      <c r="AV1911" t="s">
        <v>88</v>
      </c>
      <c r="AW1911" t="s">
        <v>88</v>
      </c>
      <c r="AX1911" t="s">
        <v>88</v>
      </c>
      <c r="AY1911" t="s">
        <v>88</v>
      </c>
      <c r="AZ1911" t="s">
        <v>88</v>
      </c>
      <c r="BA1911" t="s">
        <v>88</v>
      </c>
      <c r="BB1911" t="s">
        <v>88</v>
      </c>
      <c r="BC1911" t="s">
        <v>88</v>
      </c>
      <c r="BD1911" t="s">
        <v>88</v>
      </c>
      <c r="BE1911" t="s">
        <v>88</v>
      </c>
    </row>
    <row r="1912" spans="1:57">
      <c r="A1912" t="s">
        <v>3994</v>
      </c>
      <c r="B1912" t="s">
        <v>80</v>
      </c>
      <c r="C1912" t="s">
        <v>3964</v>
      </c>
      <c r="D1912" t="s">
        <v>82</v>
      </c>
      <c r="E1912" s="2" t="str">
        <f>HYPERLINK("capsilon://?command=openfolder&amp;siteaddress=FAM.docvelocity-na8.net&amp;folderid=FX68EFF8ED-14A1-D546-8F77-090961520286","FX21115418")</f>
        <v>FX21115418</v>
      </c>
      <c r="F1912" t="s">
        <v>19</v>
      </c>
      <c r="G1912" t="s">
        <v>19</v>
      </c>
      <c r="H1912" t="s">
        <v>83</v>
      </c>
      <c r="I1912" t="s">
        <v>3965</v>
      </c>
      <c r="J1912">
        <v>152</v>
      </c>
      <c r="K1912" t="s">
        <v>85</v>
      </c>
      <c r="L1912" t="s">
        <v>86</v>
      </c>
      <c r="M1912" t="s">
        <v>87</v>
      </c>
      <c r="N1912">
        <v>2</v>
      </c>
      <c r="O1912" s="1">
        <v>44518.279652777775</v>
      </c>
      <c r="P1912" s="1">
        <v>44518.333229166667</v>
      </c>
      <c r="Q1912">
        <v>4146</v>
      </c>
      <c r="R1912">
        <v>483</v>
      </c>
      <c r="S1912" t="b">
        <v>0</v>
      </c>
      <c r="T1912" t="s">
        <v>88</v>
      </c>
      <c r="U1912" t="b">
        <v>1</v>
      </c>
      <c r="V1912" t="s">
        <v>190</v>
      </c>
      <c r="W1912" s="1">
        <v>44518.283946759257</v>
      </c>
      <c r="X1912">
        <v>198</v>
      </c>
      <c r="Y1912">
        <v>82</v>
      </c>
      <c r="Z1912">
        <v>0</v>
      </c>
      <c r="AA1912">
        <v>82</v>
      </c>
      <c r="AB1912">
        <v>0</v>
      </c>
      <c r="AC1912">
        <v>22</v>
      </c>
      <c r="AD1912">
        <v>70</v>
      </c>
      <c r="AE1912">
        <v>0</v>
      </c>
      <c r="AF1912">
        <v>0</v>
      </c>
      <c r="AG1912">
        <v>0</v>
      </c>
      <c r="AH1912" t="s">
        <v>1043</v>
      </c>
      <c r="AI1912" s="1">
        <v>44518.333229166667</v>
      </c>
      <c r="AJ1912">
        <v>183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70</v>
      </c>
      <c r="AQ1912">
        <v>0</v>
      </c>
      <c r="AR1912">
        <v>0</v>
      </c>
      <c r="AS1912">
        <v>0</v>
      </c>
      <c r="AT1912" t="s">
        <v>88</v>
      </c>
      <c r="AU1912" t="s">
        <v>88</v>
      </c>
      <c r="AV1912" t="s">
        <v>88</v>
      </c>
      <c r="AW1912" t="s">
        <v>88</v>
      </c>
      <c r="AX1912" t="s">
        <v>88</v>
      </c>
      <c r="AY1912" t="s">
        <v>88</v>
      </c>
      <c r="AZ1912" t="s">
        <v>88</v>
      </c>
      <c r="BA1912" t="s">
        <v>88</v>
      </c>
      <c r="BB1912" t="s">
        <v>88</v>
      </c>
      <c r="BC1912" t="s">
        <v>88</v>
      </c>
      <c r="BD1912" t="s">
        <v>88</v>
      </c>
      <c r="BE1912" t="s">
        <v>88</v>
      </c>
    </row>
    <row r="1913" spans="1:57">
      <c r="A1913" t="s">
        <v>3995</v>
      </c>
      <c r="B1913" t="s">
        <v>80</v>
      </c>
      <c r="C1913" t="s">
        <v>3971</v>
      </c>
      <c r="D1913" t="s">
        <v>82</v>
      </c>
      <c r="E1913" s="2" t="str">
        <f>HYPERLINK("capsilon://?command=openfolder&amp;siteaddress=FAM.docvelocity-na8.net&amp;folderid=FXA74836C5-568E-CA5B-60B9-ED2BD7FA3639","FX21117802")</f>
        <v>FX21117802</v>
      </c>
      <c r="F1913" t="s">
        <v>19</v>
      </c>
      <c r="G1913" t="s">
        <v>19</v>
      </c>
      <c r="H1913" t="s">
        <v>83</v>
      </c>
      <c r="I1913" t="s">
        <v>3972</v>
      </c>
      <c r="J1913">
        <v>566</v>
      </c>
      <c r="K1913" t="s">
        <v>85</v>
      </c>
      <c r="L1913" t="s">
        <v>86</v>
      </c>
      <c r="M1913" t="s">
        <v>87</v>
      </c>
      <c r="N1913">
        <v>2</v>
      </c>
      <c r="O1913" s="1">
        <v>44518.288969907408</v>
      </c>
      <c r="P1913" s="1">
        <v>44518.383020833331</v>
      </c>
      <c r="Q1913">
        <v>510</v>
      </c>
      <c r="R1913">
        <v>7616</v>
      </c>
      <c r="S1913" t="b">
        <v>0</v>
      </c>
      <c r="T1913" t="s">
        <v>88</v>
      </c>
      <c r="U1913" t="b">
        <v>1</v>
      </c>
      <c r="V1913" t="s">
        <v>388</v>
      </c>
      <c r="W1913" s="1">
        <v>44518.334131944444</v>
      </c>
      <c r="X1913">
        <v>3535</v>
      </c>
      <c r="Y1913">
        <v>589</v>
      </c>
      <c r="Z1913">
        <v>0</v>
      </c>
      <c r="AA1913">
        <v>589</v>
      </c>
      <c r="AB1913">
        <v>21</v>
      </c>
      <c r="AC1913">
        <v>291</v>
      </c>
      <c r="AD1913">
        <v>-23</v>
      </c>
      <c r="AE1913">
        <v>0</v>
      </c>
      <c r="AF1913">
        <v>0</v>
      </c>
      <c r="AG1913">
        <v>0</v>
      </c>
      <c r="AH1913" t="s">
        <v>99</v>
      </c>
      <c r="AI1913" s="1">
        <v>44518.383020833331</v>
      </c>
      <c r="AJ1913">
        <v>4016</v>
      </c>
      <c r="AK1913">
        <v>30</v>
      </c>
      <c r="AL1913">
        <v>0</v>
      </c>
      <c r="AM1913">
        <v>30</v>
      </c>
      <c r="AN1913">
        <v>21</v>
      </c>
      <c r="AO1913">
        <v>29</v>
      </c>
      <c r="AP1913">
        <v>-53</v>
      </c>
      <c r="AQ1913">
        <v>0</v>
      </c>
      <c r="AR1913">
        <v>0</v>
      </c>
      <c r="AS1913">
        <v>0</v>
      </c>
      <c r="AT1913" t="s">
        <v>88</v>
      </c>
      <c r="AU1913" t="s">
        <v>88</v>
      </c>
      <c r="AV1913" t="s">
        <v>88</v>
      </c>
      <c r="AW1913" t="s">
        <v>88</v>
      </c>
      <c r="AX1913" t="s">
        <v>88</v>
      </c>
      <c r="AY1913" t="s">
        <v>88</v>
      </c>
      <c r="AZ1913" t="s">
        <v>88</v>
      </c>
      <c r="BA1913" t="s">
        <v>88</v>
      </c>
      <c r="BB1913" t="s">
        <v>88</v>
      </c>
      <c r="BC1913" t="s">
        <v>88</v>
      </c>
      <c r="BD1913" t="s">
        <v>88</v>
      </c>
      <c r="BE1913" t="s">
        <v>88</v>
      </c>
    </row>
    <row r="1914" spans="1:57">
      <c r="A1914" t="s">
        <v>3996</v>
      </c>
      <c r="B1914" t="s">
        <v>80</v>
      </c>
      <c r="C1914" t="s">
        <v>3974</v>
      </c>
      <c r="D1914" t="s">
        <v>82</v>
      </c>
      <c r="E1914" s="2" t="str">
        <f>HYPERLINK("capsilon://?command=openfolder&amp;siteaddress=FAM.docvelocity-na8.net&amp;folderid=FXD4B9C3ED-22CA-F099-A84E-4CED48897778","FX21118885")</f>
        <v>FX21118885</v>
      </c>
      <c r="F1914" t="s">
        <v>19</v>
      </c>
      <c r="G1914" t="s">
        <v>19</v>
      </c>
      <c r="H1914" t="s">
        <v>83</v>
      </c>
      <c r="I1914" t="s">
        <v>3975</v>
      </c>
      <c r="J1914">
        <v>257</v>
      </c>
      <c r="K1914" t="s">
        <v>85</v>
      </c>
      <c r="L1914" t="s">
        <v>86</v>
      </c>
      <c r="M1914" t="s">
        <v>87</v>
      </c>
      <c r="N1914">
        <v>2</v>
      </c>
      <c r="O1914" s="1">
        <v>44518.29011574074</v>
      </c>
      <c r="P1914" s="1">
        <v>44518.371388888889</v>
      </c>
      <c r="Q1914">
        <v>3235</v>
      </c>
      <c r="R1914">
        <v>3787</v>
      </c>
      <c r="S1914" t="b">
        <v>0</v>
      </c>
      <c r="T1914" t="s">
        <v>88</v>
      </c>
      <c r="U1914" t="b">
        <v>1</v>
      </c>
      <c r="V1914" t="s">
        <v>393</v>
      </c>
      <c r="W1914" s="1">
        <v>44518.318564814814</v>
      </c>
      <c r="X1914">
        <v>2122</v>
      </c>
      <c r="Y1914">
        <v>214</v>
      </c>
      <c r="Z1914">
        <v>0</v>
      </c>
      <c r="AA1914">
        <v>214</v>
      </c>
      <c r="AB1914">
        <v>0</v>
      </c>
      <c r="AC1914">
        <v>121</v>
      </c>
      <c r="AD1914">
        <v>43</v>
      </c>
      <c r="AE1914">
        <v>0</v>
      </c>
      <c r="AF1914">
        <v>0</v>
      </c>
      <c r="AG1914">
        <v>0</v>
      </c>
      <c r="AH1914" t="s">
        <v>90</v>
      </c>
      <c r="AI1914" s="1">
        <v>44518.371388888889</v>
      </c>
      <c r="AJ1914">
        <v>1650</v>
      </c>
      <c r="AK1914">
        <v>3</v>
      </c>
      <c r="AL1914">
        <v>0</v>
      </c>
      <c r="AM1914">
        <v>3</v>
      </c>
      <c r="AN1914">
        <v>0</v>
      </c>
      <c r="AO1914">
        <v>3</v>
      </c>
      <c r="AP1914">
        <v>40</v>
      </c>
      <c r="AQ1914">
        <v>0</v>
      </c>
      <c r="AR1914">
        <v>0</v>
      </c>
      <c r="AS1914">
        <v>0</v>
      </c>
      <c r="AT1914" t="s">
        <v>88</v>
      </c>
      <c r="AU1914" t="s">
        <v>88</v>
      </c>
      <c r="AV1914" t="s">
        <v>88</v>
      </c>
      <c r="AW1914" t="s">
        <v>88</v>
      </c>
      <c r="AX1914" t="s">
        <v>88</v>
      </c>
      <c r="AY1914" t="s">
        <v>88</v>
      </c>
      <c r="AZ1914" t="s">
        <v>88</v>
      </c>
      <c r="BA1914" t="s">
        <v>88</v>
      </c>
      <c r="BB1914" t="s">
        <v>88</v>
      </c>
      <c r="BC1914" t="s">
        <v>88</v>
      </c>
      <c r="BD1914" t="s">
        <v>88</v>
      </c>
      <c r="BE1914" t="s">
        <v>88</v>
      </c>
    </row>
    <row r="1915" spans="1:57">
      <c r="A1915" t="s">
        <v>3997</v>
      </c>
      <c r="B1915" t="s">
        <v>80</v>
      </c>
      <c r="C1915" t="s">
        <v>246</v>
      </c>
      <c r="D1915" t="s">
        <v>82</v>
      </c>
      <c r="E1915" s="2" t="str">
        <f>HYPERLINK("capsilon://?command=openfolder&amp;siteaddress=FAM.docvelocity-na8.net&amp;folderid=FX2B00FBA6-9620-1B31-9E56-09052F5ECF2C","FX211013875")</f>
        <v>FX211013875</v>
      </c>
      <c r="F1915" t="s">
        <v>19</v>
      </c>
      <c r="G1915" t="s">
        <v>19</v>
      </c>
      <c r="H1915" t="s">
        <v>83</v>
      </c>
      <c r="I1915" t="s">
        <v>3998</v>
      </c>
      <c r="J1915">
        <v>29</v>
      </c>
      <c r="K1915" t="s">
        <v>85</v>
      </c>
      <c r="L1915" t="s">
        <v>86</v>
      </c>
      <c r="M1915" t="s">
        <v>87</v>
      </c>
      <c r="N1915">
        <v>2</v>
      </c>
      <c r="O1915" s="1">
        <v>44502.495046296295</v>
      </c>
      <c r="P1915" s="1">
        <v>44502.528275462966</v>
      </c>
      <c r="Q1915">
        <v>2739</v>
      </c>
      <c r="R1915">
        <v>132</v>
      </c>
      <c r="S1915" t="b">
        <v>0</v>
      </c>
      <c r="T1915" t="s">
        <v>88</v>
      </c>
      <c r="U1915" t="b">
        <v>0</v>
      </c>
      <c r="V1915" t="s">
        <v>131</v>
      </c>
      <c r="W1915" s="1">
        <v>44502.49627314815</v>
      </c>
      <c r="X1915">
        <v>68</v>
      </c>
      <c r="Y1915">
        <v>9</v>
      </c>
      <c r="Z1915">
        <v>0</v>
      </c>
      <c r="AA1915">
        <v>9</v>
      </c>
      <c r="AB1915">
        <v>0</v>
      </c>
      <c r="AC1915">
        <v>3</v>
      </c>
      <c r="AD1915">
        <v>20</v>
      </c>
      <c r="AE1915">
        <v>0</v>
      </c>
      <c r="AF1915">
        <v>0</v>
      </c>
      <c r="AG1915">
        <v>0</v>
      </c>
      <c r="AH1915" t="s">
        <v>118</v>
      </c>
      <c r="AI1915" s="1">
        <v>44502.528275462966</v>
      </c>
      <c r="AJ1915">
        <v>58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20</v>
      </c>
      <c r="AQ1915">
        <v>0</v>
      </c>
      <c r="AR1915">
        <v>0</v>
      </c>
      <c r="AS1915">
        <v>0</v>
      </c>
      <c r="AT1915" t="s">
        <v>88</v>
      </c>
      <c r="AU1915" t="s">
        <v>88</v>
      </c>
      <c r="AV1915" t="s">
        <v>88</v>
      </c>
      <c r="AW1915" t="s">
        <v>88</v>
      </c>
      <c r="AX1915" t="s">
        <v>88</v>
      </c>
      <c r="AY1915" t="s">
        <v>88</v>
      </c>
      <c r="AZ1915" t="s">
        <v>88</v>
      </c>
      <c r="BA1915" t="s">
        <v>88</v>
      </c>
      <c r="BB1915" t="s">
        <v>88</v>
      </c>
      <c r="BC1915" t="s">
        <v>88</v>
      </c>
      <c r="BD1915" t="s">
        <v>88</v>
      </c>
      <c r="BE1915" t="s">
        <v>88</v>
      </c>
    </row>
    <row r="1916" spans="1:57">
      <c r="A1916" t="s">
        <v>3999</v>
      </c>
      <c r="B1916" t="s">
        <v>80</v>
      </c>
      <c r="C1916" t="s">
        <v>3082</v>
      </c>
      <c r="D1916" t="s">
        <v>82</v>
      </c>
      <c r="E1916" s="2" t="str">
        <f>HYPERLINK("capsilon://?command=openfolder&amp;siteaddress=FAM.docvelocity-na8.net&amp;folderid=FX44228B3B-D82E-E830-74EE-FDB5F9B98246","FX21116736")</f>
        <v>FX21116736</v>
      </c>
      <c r="F1916" t="s">
        <v>19</v>
      </c>
      <c r="G1916" t="s">
        <v>19</v>
      </c>
      <c r="H1916" t="s">
        <v>83</v>
      </c>
      <c r="I1916" t="s">
        <v>4000</v>
      </c>
      <c r="J1916">
        <v>54</v>
      </c>
      <c r="K1916" t="s">
        <v>85</v>
      </c>
      <c r="L1916" t="s">
        <v>86</v>
      </c>
      <c r="M1916" t="s">
        <v>87</v>
      </c>
      <c r="N1916">
        <v>2</v>
      </c>
      <c r="O1916" s="1">
        <v>44518.395983796298</v>
      </c>
      <c r="P1916" s="1">
        <v>44518.404780092591</v>
      </c>
      <c r="Q1916">
        <v>83</v>
      </c>
      <c r="R1916">
        <v>677</v>
      </c>
      <c r="S1916" t="b">
        <v>0</v>
      </c>
      <c r="T1916" t="s">
        <v>88</v>
      </c>
      <c r="U1916" t="b">
        <v>0</v>
      </c>
      <c r="V1916" t="s">
        <v>89</v>
      </c>
      <c r="W1916" s="1">
        <v>44518.398692129631</v>
      </c>
      <c r="X1916">
        <v>231</v>
      </c>
      <c r="Y1916">
        <v>46</v>
      </c>
      <c r="Z1916">
        <v>0</v>
      </c>
      <c r="AA1916">
        <v>46</v>
      </c>
      <c r="AB1916">
        <v>0</v>
      </c>
      <c r="AC1916">
        <v>14</v>
      </c>
      <c r="AD1916">
        <v>8</v>
      </c>
      <c r="AE1916">
        <v>0</v>
      </c>
      <c r="AF1916">
        <v>0</v>
      </c>
      <c r="AG1916">
        <v>0</v>
      </c>
      <c r="AH1916" t="s">
        <v>99</v>
      </c>
      <c r="AI1916" s="1">
        <v>44518.404780092591</v>
      </c>
      <c r="AJ1916">
        <v>446</v>
      </c>
      <c r="AK1916">
        <v>1</v>
      </c>
      <c r="AL1916">
        <v>0</v>
      </c>
      <c r="AM1916">
        <v>1</v>
      </c>
      <c r="AN1916">
        <v>0</v>
      </c>
      <c r="AO1916">
        <v>1</v>
      </c>
      <c r="AP1916">
        <v>7</v>
      </c>
      <c r="AQ1916">
        <v>0</v>
      </c>
      <c r="AR1916">
        <v>0</v>
      </c>
      <c r="AS1916">
        <v>0</v>
      </c>
      <c r="AT1916" t="s">
        <v>88</v>
      </c>
      <c r="AU1916" t="s">
        <v>88</v>
      </c>
      <c r="AV1916" t="s">
        <v>88</v>
      </c>
      <c r="AW1916" t="s">
        <v>88</v>
      </c>
      <c r="AX1916" t="s">
        <v>88</v>
      </c>
      <c r="AY1916" t="s">
        <v>88</v>
      </c>
      <c r="AZ1916" t="s">
        <v>88</v>
      </c>
      <c r="BA1916" t="s">
        <v>88</v>
      </c>
      <c r="BB1916" t="s">
        <v>88</v>
      </c>
      <c r="BC1916" t="s">
        <v>88</v>
      </c>
      <c r="BD1916" t="s">
        <v>88</v>
      </c>
      <c r="BE1916" t="s">
        <v>88</v>
      </c>
    </row>
    <row r="1917" spans="1:57">
      <c r="A1917" t="s">
        <v>4001</v>
      </c>
      <c r="B1917" t="s">
        <v>80</v>
      </c>
      <c r="C1917" t="s">
        <v>2700</v>
      </c>
      <c r="D1917" t="s">
        <v>82</v>
      </c>
      <c r="E1917" s="2" t="str">
        <f>HYPERLINK("capsilon://?command=openfolder&amp;siteaddress=FAM.docvelocity-na8.net&amp;folderid=FX7D1CDBBC-875D-EF5E-3F16-F3FFDBB03E66","FX21116038")</f>
        <v>FX21116038</v>
      </c>
      <c r="F1917" t="s">
        <v>19</v>
      </c>
      <c r="G1917" t="s">
        <v>19</v>
      </c>
      <c r="H1917" t="s">
        <v>83</v>
      </c>
      <c r="I1917" t="s">
        <v>4002</v>
      </c>
      <c r="J1917">
        <v>30</v>
      </c>
      <c r="K1917" t="s">
        <v>85</v>
      </c>
      <c r="L1917" t="s">
        <v>86</v>
      </c>
      <c r="M1917" t="s">
        <v>87</v>
      </c>
      <c r="N1917">
        <v>2</v>
      </c>
      <c r="O1917" s="1">
        <v>44518.413321759261</v>
      </c>
      <c r="P1917" s="1">
        <v>44518.416643518518</v>
      </c>
      <c r="Q1917">
        <v>56</v>
      </c>
      <c r="R1917">
        <v>231</v>
      </c>
      <c r="S1917" t="b">
        <v>0</v>
      </c>
      <c r="T1917" t="s">
        <v>88</v>
      </c>
      <c r="U1917" t="b">
        <v>0</v>
      </c>
      <c r="V1917" t="s">
        <v>393</v>
      </c>
      <c r="W1917" s="1">
        <v>44518.414803240739</v>
      </c>
      <c r="X1917">
        <v>125</v>
      </c>
      <c r="Y1917">
        <v>9</v>
      </c>
      <c r="Z1917">
        <v>0</v>
      </c>
      <c r="AA1917">
        <v>9</v>
      </c>
      <c r="AB1917">
        <v>0</v>
      </c>
      <c r="AC1917">
        <v>3</v>
      </c>
      <c r="AD1917">
        <v>21</v>
      </c>
      <c r="AE1917">
        <v>0</v>
      </c>
      <c r="AF1917">
        <v>0</v>
      </c>
      <c r="AG1917">
        <v>0</v>
      </c>
      <c r="AH1917" t="s">
        <v>90</v>
      </c>
      <c r="AI1917" s="1">
        <v>44518.416643518518</v>
      </c>
      <c r="AJ1917">
        <v>106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21</v>
      </c>
      <c r="AQ1917">
        <v>0</v>
      </c>
      <c r="AR1917">
        <v>0</v>
      </c>
      <c r="AS1917">
        <v>0</v>
      </c>
      <c r="AT1917" t="s">
        <v>88</v>
      </c>
      <c r="AU1917" t="s">
        <v>88</v>
      </c>
      <c r="AV1917" t="s">
        <v>88</v>
      </c>
      <c r="AW1917" t="s">
        <v>88</v>
      </c>
      <c r="AX1917" t="s">
        <v>88</v>
      </c>
      <c r="AY1917" t="s">
        <v>88</v>
      </c>
      <c r="AZ1917" t="s">
        <v>88</v>
      </c>
      <c r="BA1917" t="s">
        <v>88</v>
      </c>
      <c r="BB1917" t="s">
        <v>88</v>
      </c>
      <c r="BC1917" t="s">
        <v>88</v>
      </c>
      <c r="BD1917" t="s">
        <v>88</v>
      </c>
      <c r="BE1917" t="s">
        <v>88</v>
      </c>
    </row>
    <row r="1918" spans="1:57">
      <c r="A1918" t="s">
        <v>4003</v>
      </c>
      <c r="B1918" t="s">
        <v>80</v>
      </c>
      <c r="C1918" t="s">
        <v>3332</v>
      </c>
      <c r="D1918" t="s">
        <v>82</v>
      </c>
      <c r="E1918" s="2" t="str">
        <f>HYPERLINK("capsilon://?command=openfolder&amp;siteaddress=FAM.docvelocity-na8.net&amp;folderid=FXC438F695-383D-8D5D-AE67-1C32384BB31F","FX21117597")</f>
        <v>FX21117597</v>
      </c>
      <c r="F1918" t="s">
        <v>19</v>
      </c>
      <c r="G1918" t="s">
        <v>19</v>
      </c>
      <c r="H1918" t="s">
        <v>83</v>
      </c>
      <c r="I1918" t="s">
        <v>4004</v>
      </c>
      <c r="J1918">
        <v>21</v>
      </c>
      <c r="K1918" t="s">
        <v>85</v>
      </c>
      <c r="L1918" t="s">
        <v>86</v>
      </c>
      <c r="M1918" t="s">
        <v>87</v>
      </c>
      <c r="N1918">
        <v>2</v>
      </c>
      <c r="O1918" s="1">
        <v>44518.417314814818</v>
      </c>
      <c r="P1918" s="1">
        <v>44518.420972222222</v>
      </c>
      <c r="Q1918">
        <v>106</v>
      </c>
      <c r="R1918">
        <v>210</v>
      </c>
      <c r="S1918" t="b">
        <v>0</v>
      </c>
      <c r="T1918" t="s">
        <v>88</v>
      </c>
      <c r="U1918" t="b">
        <v>0</v>
      </c>
      <c r="V1918" t="s">
        <v>393</v>
      </c>
      <c r="W1918" s="1">
        <v>44518.42015046296</v>
      </c>
      <c r="X1918">
        <v>128</v>
      </c>
      <c r="Y1918">
        <v>0</v>
      </c>
      <c r="Z1918">
        <v>0</v>
      </c>
      <c r="AA1918">
        <v>0</v>
      </c>
      <c r="AB1918">
        <v>9</v>
      </c>
      <c r="AC1918">
        <v>0</v>
      </c>
      <c r="AD1918">
        <v>21</v>
      </c>
      <c r="AE1918">
        <v>0</v>
      </c>
      <c r="AF1918">
        <v>0</v>
      </c>
      <c r="AG1918">
        <v>0</v>
      </c>
      <c r="AH1918" t="s">
        <v>99</v>
      </c>
      <c r="AI1918" s="1">
        <v>44518.420972222222</v>
      </c>
      <c r="AJ1918">
        <v>67</v>
      </c>
      <c r="AK1918">
        <v>0</v>
      </c>
      <c r="AL1918">
        <v>0</v>
      </c>
      <c r="AM1918">
        <v>0</v>
      </c>
      <c r="AN1918">
        <v>9</v>
      </c>
      <c r="AO1918">
        <v>0</v>
      </c>
      <c r="AP1918">
        <v>21</v>
      </c>
      <c r="AQ1918">
        <v>0</v>
      </c>
      <c r="AR1918">
        <v>0</v>
      </c>
      <c r="AS1918">
        <v>0</v>
      </c>
      <c r="AT1918" t="s">
        <v>88</v>
      </c>
      <c r="AU1918" t="s">
        <v>88</v>
      </c>
      <c r="AV1918" t="s">
        <v>88</v>
      </c>
      <c r="AW1918" t="s">
        <v>88</v>
      </c>
      <c r="AX1918" t="s">
        <v>88</v>
      </c>
      <c r="AY1918" t="s">
        <v>88</v>
      </c>
      <c r="AZ1918" t="s">
        <v>88</v>
      </c>
      <c r="BA1918" t="s">
        <v>88</v>
      </c>
      <c r="BB1918" t="s">
        <v>88</v>
      </c>
      <c r="BC1918" t="s">
        <v>88</v>
      </c>
      <c r="BD1918" t="s">
        <v>88</v>
      </c>
      <c r="BE1918" t="s">
        <v>88</v>
      </c>
    </row>
    <row r="1919" spans="1:57">
      <c r="A1919" t="s">
        <v>4005</v>
      </c>
      <c r="B1919" t="s">
        <v>80</v>
      </c>
      <c r="C1919" t="s">
        <v>4006</v>
      </c>
      <c r="D1919" t="s">
        <v>82</v>
      </c>
      <c r="E1919" s="2" t="str">
        <f>HYPERLINK("capsilon://?command=openfolder&amp;siteaddress=FAM.docvelocity-na8.net&amp;folderid=FXE3F0205C-9374-91E2-3224-F1E91361E24E","FX21084078")</f>
        <v>FX21084078</v>
      </c>
      <c r="F1919" t="s">
        <v>19</v>
      </c>
      <c r="G1919" t="s">
        <v>19</v>
      </c>
      <c r="H1919" t="s">
        <v>83</v>
      </c>
      <c r="I1919" t="s">
        <v>4007</v>
      </c>
      <c r="J1919">
        <v>336</v>
      </c>
      <c r="K1919" t="s">
        <v>85</v>
      </c>
      <c r="L1919" t="s">
        <v>86</v>
      </c>
      <c r="M1919" t="s">
        <v>87</v>
      </c>
      <c r="N1919">
        <v>2</v>
      </c>
      <c r="O1919" s="1">
        <v>44518.420266203706</v>
      </c>
      <c r="P1919" s="1">
        <v>44518.45453703704</v>
      </c>
      <c r="Q1919">
        <v>177</v>
      </c>
      <c r="R1919">
        <v>2784</v>
      </c>
      <c r="S1919" t="b">
        <v>0</v>
      </c>
      <c r="T1919" t="s">
        <v>88</v>
      </c>
      <c r="U1919" t="b">
        <v>0</v>
      </c>
      <c r="V1919" t="s">
        <v>89</v>
      </c>
      <c r="W1919" s="1">
        <v>44518.437395833331</v>
      </c>
      <c r="X1919">
        <v>1383</v>
      </c>
      <c r="Y1919">
        <v>84</v>
      </c>
      <c r="Z1919">
        <v>0</v>
      </c>
      <c r="AA1919">
        <v>84</v>
      </c>
      <c r="AB1919">
        <v>168</v>
      </c>
      <c r="AC1919">
        <v>39</v>
      </c>
      <c r="AD1919">
        <v>252</v>
      </c>
      <c r="AE1919">
        <v>0</v>
      </c>
      <c r="AF1919">
        <v>0</v>
      </c>
      <c r="AG1919">
        <v>0</v>
      </c>
      <c r="AH1919" t="s">
        <v>1043</v>
      </c>
      <c r="AI1919" s="1">
        <v>44518.45453703704</v>
      </c>
      <c r="AJ1919">
        <v>71</v>
      </c>
      <c r="AK1919">
        <v>0</v>
      </c>
      <c r="AL1919">
        <v>0</v>
      </c>
      <c r="AM1919">
        <v>0</v>
      </c>
      <c r="AN1919">
        <v>168</v>
      </c>
      <c r="AO1919">
        <v>0</v>
      </c>
      <c r="AP1919">
        <v>252</v>
      </c>
      <c r="AQ1919">
        <v>0</v>
      </c>
      <c r="AR1919">
        <v>0</v>
      </c>
      <c r="AS1919">
        <v>0</v>
      </c>
      <c r="AT1919" t="s">
        <v>88</v>
      </c>
      <c r="AU1919" t="s">
        <v>88</v>
      </c>
      <c r="AV1919" t="s">
        <v>88</v>
      </c>
      <c r="AW1919" t="s">
        <v>88</v>
      </c>
      <c r="AX1919" t="s">
        <v>88</v>
      </c>
      <c r="AY1919" t="s">
        <v>88</v>
      </c>
      <c r="AZ1919" t="s">
        <v>88</v>
      </c>
      <c r="BA1919" t="s">
        <v>88</v>
      </c>
      <c r="BB1919" t="s">
        <v>88</v>
      </c>
      <c r="BC1919" t="s">
        <v>88</v>
      </c>
      <c r="BD1919" t="s">
        <v>88</v>
      </c>
      <c r="BE1919" t="s">
        <v>88</v>
      </c>
    </row>
    <row r="1920" spans="1:57">
      <c r="A1920" t="s">
        <v>4008</v>
      </c>
      <c r="B1920" t="s">
        <v>80</v>
      </c>
      <c r="C1920" t="s">
        <v>4009</v>
      </c>
      <c r="D1920" t="s">
        <v>82</v>
      </c>
      <c r="E1920" s="2" t="str">
        <f>HYPERLINK("capsilon://?command=openfolder&amp;siteaddress=FAM.docvelocity-na8.net&amp;folderid=FX4814430B-AB89-5CC2-7B56-5364314B66B2","FX211198")</f>
        <v>FX211198</v>
      </c>
      <c r="F1920" t="s">
        <v>19</v>
      </c>
      <c r="G1920" t="s">
        <v>19</v>
      </c>
      <c r="H1920" t="s">
        <v>83</v>
      </c>
      <c r="I1920" t="s">
        <v>4010</v>
      </c>
      <c r="J1920">
        <v>57</v>
      </c>
      <c r="K1920" t="s">
        <v>85</v>
      </c>
      <c r="L1920" t="s">
        <v>86</v>
      </c>
      <c r="M1920" t="s">
        <v>87</v>
      </c>
      <c r="N1920">
        <v>1</v>
      </c>
      <c r="O1920" s="1">
        <v>44502.496122685188</v>
      </c>
      <c r="P1920" s="1">
        <v>44502.538449074076</v>
      </c>
      <c r="Q1920">
        <v>2108</v>
      </c>
      <c r="R1920">
        <v>1549</v>
      </c>
      <c r="S1920" t="b">
        <v>0</v>
      </c>
      <c r="T1920" t="s">
        <v>88</v>
      </c>
      <c r="U1920" t="b">
        <v>0</v>
      </c>
      <c r="V1920" t="s">
        <v>94</v>
      </c>
      <c r="W1920" s="1">
        <v>44502.538449074076</v>
      </c>
      <c r="X1920">
        <v>377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57</v>
      </c>
      <c r="AE1920">
        <v>48</v>
      </c>
      <c r="AF1920">
        <v>0</v>
      </c>
      <c r="AG1920">
        <v>4</v>
      </c>
      <c r="AH1920" t="s">
        <v>88</v>
      </c>
      <c r="AI1920" t="s">
        <v>88</v>
      </c>
      <c r="AJ1920" t="s">
        <v>88</v>
      </c>
      <c r="AK1920" t="s">
        <v>88</v>
      </c>
      <c r="AL1920" t="s">
        <v>88</v>
      </c>
      <c r="AM1920" t="s">
        <v>88</v>
      </c>
      <c r="AN1920" t="s">
        <v>88</v>
      </c>
      <c r="AO1920" t="s">
        <v>88</v>
      </c>
      <c r="AP1920" t="s">
        <v>88</v>
      </c>
      <c r="AQ1920" t="s">
        <v>88</v>
      </c>
      <c r="AR1920" t="s">
        <v>88</v>
      </c>
      <c r="AS1920" t="s">
        <v>88</v>
      </c>
      <c r="AT1920" t="s">
        <v>88</v>
      </c>
      <c r="AU1920" t="s">
        <v>88</v>
      </c>
      <c r="AV1920" t="s">
        <v>88</v>
      </c>
      <c r="AW1920" t="s">
        <v>88</v>
      </c>
      <c r="AX1920" t="s">
        <v>88</v>
      </c>
      <c r="AY1920" t="s">
        <v>88</v>
      </c>
      <c r="AZ1920" t="s">
        <v>88</v>
      </c>
      <c r="BA1920" t="s">
        <v>88</v>
      </c>
      <c r="BB1920" t="s">
        <v>88</v>
      </c>
      <c r="BC1920" t="s">
        <v>88</v>
      </c>
      <c r="BD1920" t="s">
        <v>88</v>
      </c>
      <c r="BE1920" t="s">
        <v>88</v>
      </c>
    </row>
    <row r="1921" spans="1:57">
      <c r="A1921" t="s">
        <v>4011</v>
      </c>
      <c r="B1921" t="s">
        <v>80</v>
      </c>
      <c r="C1921" t="s">
        <v>4012</v>
      </c>
      <c r="D1921" t="s">
        <v>82</v>
      </c>
      <c r="E1921" s="2" t="str">
        <f>HYPERLINK("capsilon://?command=openfolder&amp;siteaddress=FAM.docvelocity-na8.net&amp;folderid=FXA81598DD-0273-D814-F790-405593FF3B4E","FX21118852")</f>
        <v>FX21118852</v>
      </c>
      <c r="F1921" t="s">
        <v>19</v>
      </c>
      <c r="G1921" t="s">
        <v>19</v>
      </c>
      <c r="H1921" t="s">
        <v>83</v>
      </c>
      <c r="I1921" t="s">
        <v>4013</v>
      </c>
      <c r="J1921">
        <v>32</v>
      </c>
      <c r="K1921" t="s">
        <v>85</v>
      </c>
      <c r="L1921" t="s">
        <v>86</v>
      </c>
      <c r="M1921" t="s">
        <v>87</v>
      </c>
      <c r="N1921">
        <v>1</v>
      </c>
      <c r="O1921" s="1">
        <v>44518.438981481479</v>
      </c>
      <c r="P1921" s="1">
        <v>44518.451053240744</v>
      </c>
      <c r="Q1921">
        <v>747</v>
      </c>
      <c r="R1921">
        <v>296</v>
      </c>
      <c r="S1921" t="b">
        <v>0</v>
      </c>
      <c r="T1921" t="s">
        <v>88</v>
      </c>
      <c r="U1921" t="b">
        <v>0</v>
      </c>
      <c r="V1921" t="s">
        <v>190</v>
      </c>
      <c r="W1921" s="1">
        <v>44518.451053240744</v>
      </c>
      <c r="X1921">
        <v>61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32</v>
      </c>
      <c r="AE1921">
        <v>27</v>
      </c>
      <c r="AF1921">
        <v>0</v>
      </c>
      <c r="AG1921">
        <v>1</v>
      </c>
      <c r="AH1921" t="s">
        <v>88</v>
      </c>
      <c r="AI1921" t="s">
        <v>88</v>
      </c>
      <c r="AJ1921" t="s">
        <v>88</v>
      </c>
      <c r="AK1921" t="s">
        <v>88</v>
      </c>
      <c r="AL1921" t="s">
        <v>88</v>
      </c>
      <c r="AM1921" t="s">
        <v>88</v>
      </c>
      <c r="AN1921" t="s">
        <v>88</v>
      </c>
      <c r="AO1921" t="s">
        <v>88</v>
      </c>
      <c r="AP1921" t="s">
        <v>88</v>
      </c>
      <c r="AQ1921" t="s">
        <v>88</v>
      </c>
      <c r="AR1921" t="s">
        <v>88</v>
      </c>
      <c r="AS1921" t="s">
        <v>88</v>
      </c>
      <c r="AT1921" t="s">
        <v>88</v>
      </c>
      <c r="AU1921" t="s">
        <v>88</v>
      </c>
      <c r="AV1921" t="s">
        <v>88</v>
      </c>
      <c r="AW1921" t="s">
        <v>88</v>
      </c>
      <c r="AX1921" t="s">
        <v>88</v>
      </c>
      <c r="AY1921" t="s">
        <v>88</v>
      </c>
      <c r="AZ1921" t="s">
        <v>88</v>
      </c>
      <c r="BA1921" t="s">
        <v>88</v>
      </c>
      <c r="BB1921" t="s">
        <v>88</v>
      </c>
      <c r="BC1921" t="s">
        <v>88</v>
      </c>
      <c r="BD1921" t="s">
        <v>88</v>
      </c>
      <c r="BE1921" t="s">
        <v>88</v>
      </c>
    </row>
    <row r="1922" spans="1:57">
      <c r="A1922" t="s">
        <v>4014</v>
      </c>
      <c r="B1922" t="s">
        <v>80</v>
      </c>
      <c r="C1922" t="s">
        <v>2664</v>
      </c>
      <c r="D1922" t="s">
        <v>82</v>
      </c>
      <c r="E1922" s="2" t="str">
        <f>HYPERLINK("capsilon://?command=openfolder&amp;siteaddress=FAM.docvelocity-na8.net&amp;folderid=FXA6DF40F8-0139-D4C0-335A-8ECFD53E9269","FX21115726")</f>
        <v>FX21115726</v>
      </c>
      <c r="F1922" t="s">
        <v>19</v>
      </c>
      <c r="G1922" t="s">
        <v>19</v>
      </c>
      <c r="H1922" t="s">
        <v>83</v>
      </c>
      <c r="I1922" t="s">
        <v>4015</v>
      </c>
      <c r="J1922">
        <v>30</v>
      </c>
      <c r="K1922" t="s">
        <v>85</v>
      </c>
      <c r="L1922" t="s">
        <v>86</v>
      </c>
      <c r="M1922" t="s">
        <v>87</v>
      </c>
      <c r="N1922">
        <v>2</v>
      </c>
      <c r="O1922" s="1">
        <v>44518.439189814817</v>
      </c>
      <c r="P1922" s="1">
        <v>44518.445127314815</v>
      </c>
      <c r="Q1922">
        <v>270</v>
      </c>
      <c r="R1922">
        <v>243</v>
      </c>
      <c r="S1922" t="b">
        <v>0</v>
      </c>
      <c r="T1922" t="s">
        <v>88</v>
      </c>
      <c r="U1922" t="b">
        <v>0</v>
      </c>
      <c r="V1922" t="s">
        <v>131</v>
      </c>
      <c r="W1922" s="1">
        <v>44518.442604166667</v>
      </c>
      <c r="X1922">
        <v>71</v>
      </c>
      <c r="Y1922">
        <v>9</v>
      </c>
      <c r="Z1922">
        <v>0</v>
      </c>
      <c r="AA1922">
        <v>9</v>
      </c>
      <c r="AB1922">
        <v>0</v>
      </c>
      <c r="AC1922">
        <v>3</v>
      </c>
      <c r="AD1922">
        <v>21</v>
      </c>
      <c r="AE1922">
        <v>0</v>
      </c>
      <c r="AF1922">
        <v>0</v>
      </c>
      <c r="AG1922">
        <v>0</v>
      </c>
      <c r="AH1922" t="s">
        <v>90</v>
      </c>
      <c r="AI1922" s="1">
        <v>44518.445127314815</v>
      </c>
      <c r="AJ1922">
        <v>164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21</v>
      </c>
      <c r="AQ1922">
        <v>0</v>
      </c>
      <c r="AR1922">
        <v>0</v>
      </c>
      <c r="AS1922">
        <v>0</v>
      </c>
      <c r="AT1922" t="s">
        <v>88</v>
      </c>
      <c r="AU1922" t="s">
        <v>88</v>
      </c>
      <c r="AV1922" t="s">
        <v>88</v>
      </c>
      <c r="AW1922" t="s">
        <v>88</v>
      </c>
      <c r="AX1922" t="s">
        <v>88</v>
      </c>
      <c r="AY1922" t="s">
        <v>88</v>
      </c>
      <c r="AZ1922" t="s">
        <v>88</v>
      </c>
      <c r="BA1922" t="s">
        <v>88</v>
      </c>
      <c r="BB1922" t="s">
        <v>88</v>
      </c>
      <c r="BC1922" t="s">
        <v>88</v>
      </c>
      <c r="BD1922" t="s">
        <v>88</v>
      </c>
      <c r="BE1922" t="s">
        <v>88</v>
      </c>
    </row>
    <row r="1923" spans="1:57">
      <c r="A1923" t="s">
        <v>4016</v>
      </c>
      <c r="B1923" t="s">
        <v>80</v>
      </c>
      <c r="C1923" t="s">
        <v>4012</v>
      </c>
      <c r="D1923" t="s">
        <v>82</v>
      </c>
      <c r="E1923" s="2" t="str">
        <f>HYPERLINK("capsilon://?command=openfolder&amp;siteaddress=FAM.docvelocity-na8.net&amp;folderid=FXA81598DD-0273-D814-F790-405593FF3B4E","FX21118852")</f>
        <v>FX21118852</v>
      </c>
      <c r="F1923" t="s">
        <v>19</v>
      </c>
      <c r="G1923" t="s">
        <v>19</v>
      </c>
      <c r="H1923" t="s">
        <v>83</v>
      </c>
      <c r="I1923" t="s">
        <v>4017</v>
      </c>
      <c r="J1923">
        <v>28</v>
      </c>
      <c r="K1923" t="s">
        <v>85</v>
      </c>
      <c r="L1923" t="s">
        <v>86</v>
      </c>
      <c r="M1923" t="s">
        <v>87</v>
      </c>
      <c r="N1923">
        <v>1</v>
      </c>
      <c r="O1923" s="1">
        <v>44518.44158564815</v>
      </c>
      <c r="P1923" s="1">
        <v>44518.451932870368</v>
      </c>
      <c r="Q1923">
        <v>718</v>
      </c>
      <c r="R1923">
        <v>176</v>
      </c>
      <c r="S1923" t="b">
        <v>0</v>
      </c>
      <c r="T1923" t="s">
        <v>88</v>
      </c>
      <c r="U1923" t="b">
        <v>0</v>
      </c>
      <c r="V1923" t="s">
        <v>190</v>
      </c>
      <c r="W1923" s="1">
        <v>44518.451932870368</v>
      </c>
      <c r="X1923">
        <v>75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28</v>
      </c>
      <c r="AE1923">
        <v>21</v>
      </c>
      <c r="AF1923">
        <v>0</v>
      </c>
      <c r="AG1923">
        <v>2</v>
      </c>
      <c r="AH1923" t="s">
        <v>88</v>
      </c>
      <c r="AI1923" t="s">
        <v>88</v>
      </c>
      <c r="AJ1923" t="s">
        <v>88</v>
      </c>
      <c r="AK1923" t="s">
        <v>88</v>
      </c>
      <c r="AL1923" t="s">
        <v>88</v>
      </c>
      <c r="AM1923" t="s">
        <v>88</v>
      </c>
      <c r="AN1923" t="s">
        <v>88</v>
      </c>
      <c r="AO1923" t="s">
        <v>88</v>
      </c>
      <c r="AP1923" t="s">
        <v>88</v>
      </c>
      <c r="AQ1923" t="s">
        <v>88</v>
      </c>
      <c r="AR1923" t="s">
        <v>88</v>
      </c>
      <c r="AS1923" t="s">
        <v>88</v>
      </c>
      <c r="AT1923" t="s">
        <v>88</v>
      </c>
      <c r="AU1923" t="s">
        <v>88</v>
      </c>
      <c r="AV1923" t="s">
        <v>88</v>
      </c>
      <c r="AW1923" t="s">
        <v>88</v>
      </c>
      <c r="AX1923" t="s">
        <v>88</v>
      </c>
      <c r="AY1923" t="s">
        <v>88</v>
      </c>
      <c r="AZ1923" t="s">
        <v>88</v>
      </c>
      <c r="BA1923" t="s">
        <v>88</v>
      </c>
      <c r="BB1923" t="s">
        <v>88</v>
      </c>
      <c r="BC1923" t="s">
        <v>88</v>
      </c>
      <c r="BD1923" t="s">
        <v>88</v>
      </c>
      <c r="BE1923" t="s">
        <v>88</v>
      </c>
    </row>
    <row r="1924" spans="1:57">
      <c r="A1924" t="s">
        <v>4018</v>
      </c>
      <c r="B1924" t="s">
        <v>80</v>
      </c>
      <c r="C1924" t="s">
        <v>4012</v>
      </c>
      <c r="D1924" t="s">
        <v>82</v>
      </c>
      <c r="E1924" s="2" t="str">
        <f>HYPERLINK("capsilon://?command=openfolder&amp;siteaddress=FAM.docvelocity-na8.net&amp;folderid=FXA81598DD-0273-D814-F790-405593FF3B4E","FX21118852")</f>
        <v>FX21118852</v>
      </c>
      <c r="F1924" t="s">
        <v>19</v>
      </c>
      <c r="G1924" t="s">
        <v>19</v>
      </c>
      <c r="H1924" t="s">
        <v>83</v>
      </c>
      <c r="I1924" t="s">
        <v>4019</v>
      </c>
      <c r="J1924">
        <v>32</v>
      </c>
      <c r="K1924" t="s">
        <v>85</v>
      </c>
      <c r="L1924" t="s">
        <v>86</v>
      </c>
      <c r="M1924" t="s">
        <v>87</v>
      </c>
      <c r="N1924">
        <v>1</v>
      </c>
      <c r="O1924" s="1">
        <v>44518.442488425928</v>
      </c>
      <c r="P1924" s="1">
        <v>44518.453587962962</v>
      </c>
      <c r="Q1924">
        <v>791</v>
      </c>
      <c r="R1924">
        <v>168</v>
      </c>
      <c r="S1924" t="b">
        <v>0</v>
      </c>
      <c r="T1924" t="s">
        <v>88</v>
      </c>
      <c r="U1924" t="b">
        <v>0</v>
      </c>
      <c r="V1924" t="s">
        <v>190</v>
      </c>
      <c r="W1924" s="1">
        <v>44518.453587962962</v>
      </c>
      <c r="X1924">
        <v>142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32</v>
      </c>
      <c r="AE1924">
        <v>27</v>
      </c>
      <c r="AF1924">
        <v>0</v>
      </c>
      <c r="AG1924">
        <v>2</v>
      </c>
      <c r="AH1924" t="s">
        <v>88</v>
      </c>
      <c r="AI1924" t="s">
        <v>88</v>
      </c>
      <c r="AJ1924" t="s">
        <v>88</v>
      </c>
      <c r="AK1924" t="s">
        <v>88</v>
      </c>
      <c r="AL1924" t="s">
        <v>88</v>
      </c>
      <c r="AM1924" t="s">
        <v>88</v>
      </c>
      <c r="AN1924" t="s">
        <v>88</v>
      </c>
      <c r="AO1924" t="s">
        <v>88</v>
      </c>
      <c r="AP1924" t="s">
        <v>88</v>
      </c>
      <c r="AQ1924" t="s">
        <v>88</v>
      </c>
      <c r="AR1924" t="s">
        <v>88</v>
      </c>
      <c r="AS1924" t="s">
        <v>88</v>
      </c>
      <c r="AT1924" t="s">
        <v>88</v>
      </c>
      <c r="AU1924" t="s">
        <v>88</v>
      </c>
      <c r="AV1924" t="s">
        <v>88</v>
      </c>
      <c r="AW1924" t="s">
        <v>88</v>
      </c>
      <c r="AX1924" t="s">
        <v>88</v>
      </c>
      <c r="AY1924" t="s">
        <v>88</v>
      </c>
      <c r="AZ1924" t="s">
        <v>88</v>
      </c>
      <c r="BA1924" t="s">
        <v>88</v>
      </c>
      <c r="BB1924" t="s">
        <v>88</v>
      </c>
      <c r="BC1924" t="s">
        <v>88</v>
      </c>
      <c r="BD1924" t="s">
        <v>88</v>
      </c>
      <c r="BE1924" t="s">
        <v>88</v>
      </c>
    </row>
    <row r="1925" spans="1:57">
      <c r="A1925" t="s">
        <v>4020</v>
      </c>
      <c r="B1925" t="s">
        <v>80</v>
      </c>
      <c r="C1925" t="s">
        <v>4012</v>
      </c>
      <c r="D1925" t="s">
        <v>82</v>
      </c>
      <c r="E1925" s="2" t="str">
        <f>HYPERLINK("capsilon://?command=openfolder&amp;siteaddress=FAM.docvelocity-na8.net&amp;folderid=FXA81598DD-0273-D814-F790-405593FF3B4E","FX21118852")</f>
        <v>FX21118852</v>
      </c>
      <c r="F1925" t="s">
        <v>19</v>
      </c>
      <c r="G1925" t="s">
        <v>19</v>
      </c>
      <c r="H1925" t="s">
        <v>83</v>
      </c>
      <c r="I1925" t="s">
        <v>4013</v>
      </c>
      <c r="J1925">
        <v>38</v>
      </c>
      <c r="K1925" t="s">
        <v>85</v>
      </c>
      <c r="L1925" t="s">
        <v>86</v>
      </c>
      <c r="M1925" t="s">
        <v>87</v>
      </c>
      <c r="N1925">
        <v>2</v>
      </c>
      <c r="O1925" s="1">
        <v>44518.451585648145</v>
      </c>
      <c r="P1925" s="1">
        <v>44518.470277777778</v>
      </c>
      <c r="Q1925">
        <v>57</v>
      </c>
      <c r="R1925">
        <v>1558</v>
      </c>
      <c r="S1925" t="b">
        <v>0</v>
      </c>
      <c r="T1925" t="s">
        <v>88</v>
      </c>
      <c r="U1925" t="b">
        <v>1</v>
      </c>
      <c r="V1925" t="s">
        <v>117</v>
      </c>
      <c r="W1925" s="1">
        <v>44518.463287037041</v>
      </c>
      <c r="X1925">
        <v>991</v>
      </c>
      <c r="Y1925">
        <v>37</v>
      </c>
      <c r="Z1925">
        <v>0</v>
      </c>
      <c r="AA1925">
        <v>37</v>
      </c>
      <c r="AB1925">
        <v>0</v>
      </c>
      <c r="AC1925">
        <v>24</v>
      </c>
      <c r="AD1925">
        <v>1</v>
      </c>
      <c r="AE1925">
        <v>0</v>
      </c>
      <c r="AF1925">
        <v>0</v>
      </c>
      <c r="AG1925">
        <v>0</v>
      </c>
      <c r="AH1925" t="s">
        <v>90</v>
      </c>
      <c r="AI1925" s="1">
        <v>44518.470277777778</v>
      </c>
      <c r="AJ1925">
        <v>567</v>
      </c>
      <c r="AK1925">
        <v>5</v>
      </c>
      <c r="AL1925">
        <v>0</v>
      </c>
      <c r="AM1925">
        <v>5</v>
      </c>
      <c r="AN1925">
        <v>0</v>
      </c>
      <c r="AO1925">
        <v>5</v>
      </c>
      <c r="AP1925">
        <v>-4</v>
      </c>
      <c r="AQ1925">
        <v>0</v>
      </c>
      <c r="AR1925">
        <v>0</v>
      </c>
      <c r="AS1925">
        <v>0</v>
      </c>
      <c r="AT1925" t="s">
        <v>88</v>
      </c>
      <c r="AU1925" t="s">
        <v>88</v>
      </c>
      <c r="AV1925" t="s">
        <v>88</v>
      </c>
      <c r="AW1925" t="s">
        <v>88</v>
      </c>
      <c r="AX1925" t="s">
        <v>88</v>
      </c>
      <c r="AY1925" t="s">
        <v>88</v>
      </c>
      <c r="AZ1925" t="s">
        <v>88</v>
      </c>
      <c r="BA1925" t="s">
        <v>88</v>
      </c>
      <c r="BB1925" t="s">
        <v>88</v>
      </c>
      <c r="BC1925" t="s">
        <v>88</v>
      </c>
      <c r="BD1925" t="s">
        <v>88</v>
      </c>
      <c r="BE1925" t="s">
        <v>88</v>
      </c>
    </row>
    <row r="1926" spans="1:57">
      <c r="A1926" t="s">
        <v>4021</v>
      </c>
      <c r="B1926" t="s">
        <v>80</v>
      </c>
      <c r="C1926" t="s">
        <v>4012</v>
      </c>
      <c r="D1926" t="s">
        <v>82</v>
      </c>
      <c r="E1926" s="2" t="str">
        <f>HYPERLINK("capsilon://?command=openfolder&amp;siteaddress=FAM.docvelocity-na8.net&amp;folderid=FXA81598DD-0273-D814-F790-405593FF3B4E","FX21118852")</f>
        <v>FX21118852</v>
      </c>
      <c r="F1926" t="s">
        <v>19</v>
      </c>
      <c r="G1926" t="s">
        <v>19</v>
      </c>
      <c r="H1926" t="s">
        <v>83</v>
      </c>
      <c r="I1926" t="s">
        <v>4017</v>
      </c>
      <c r="J1926">
        <v>56</v>
      </c>
      <c r="K1926" t="s">
        <v>85</v>
      </c>
      <c r="L1926" t="s">
        <v>86</v>
      </c>
      <c r="M1926" t="s">
        <v>87</v>
      </c>
      <c r="N1926">
        <v>2</v>
      </c>
      <c r="O1926" s="1">
        <v>44518.452581018515</v>
      </c>
      <c r="P1926" s="1">
        <v>44518.478946759256</v>
      </c>
      <c r="Q1926">
        <v>1174</v>
      </c>
      <c r="R1926">
        <v>1104</v>
      </c>
      <c r="S1926" t="b">
        <v>0</v>
      </c>
      <c r="T1926" t="s">
        <v>88</v>
      </c>
      <c r="U1926" t="b">
        <v>1</v>
      </c>
      <c r="V1926" t="s">
        <v>117</v>
      </c>
      <c r="W1926" s="1">
        <v>44518.470347222225</v>
      </c>
      <c r="X1926">
        <v>609</v>
      </c>
      <c r="Y1926">
        <v>42</v>
      </c>
      <c r="Z1926">
        <v>0</v>
      </c>
      <c r="AA1926">
        <v>42</v>
      </c>
      <c r="AB1926">
        <v>0</v>
      </c>
      <c r="AC1926">
        <v>26</v>
      </c>
      <c r="AD1926">
        <v>14</v>
      </c>
      <c r="AE1926">
        <v>0</v>
      </c>
      <c r="AF1926">
        <v>0</v>
      </c>
      <c r="AG1926">
        <v>0</v>
      </c>
      <c r="AH1926" t="s">
        <v>99</v>
      </c>
      <c r="AI1926" s="1">
        <v>44518.478946759256</v>
      </c>
      <c r="AJ1926">
        <v>356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14</v>
      </c>
      <c r="AQ1926">
        <v>0</v>
      </c>
      <c r="AR1926">
        <v>0</v>
      </c>
      <c r="AS1926">
        <v>0</v>
      </c>
      <c r="AT1926" t="s">
        <v>88</v>
      </c>
      <c r="AU1926" t="s">
        <v>88</v>
      </c>
      <c r="AV1926" t="s">
        <v>88</v>
      </c>
      <c r="AW1926" t="s">
        <v>88</v>
      </c>
      <c r="AX1926" t="s">
        <v>88</v>
      </c>
      <c r="AY1926" t="s">
        <v>88</v>
      </c>
      <c r="AZ1926" t="s">
        <v>88</v>
      </c>
      <c r="BA1926" t="s">
        <v>88</v>
      </c>
      <c r="BB1926" t="s">
        <v>88</v>
      </c>
      <c r="BC1926" t="s">
        <v>88</v>
      </c>
      <c r="BD1926" t="s">
        <v>88</v>
      </c>
      <c r="BE1926" t="s">
        <v>88</v>
      </c>
    </row>
    <row r="1927" spans="1:57">
      <c r="A1927" t="s">
        <v>4022</v>
      </c>
      <c r="B1927" t="s">
        <v>80</v>
      </c>
      <c r="C1927" t="s">
        <v>4012</v>
      </c>
      <c r="D1927" t="s">
        <v>82</v>
      </c>
      <c r="E1927" s="2" t="str">
        <f>HYPERLINK("capsilon://?command=openfolder&amp;siteaddress=FAM.docvelocity-na8.net&amp;folderid=FXA81598DD-0273-D814-F790-405593FF3B4E","FX21118852")</f>
        <v>FX21118852</v>
      </c>
      <c r="F1927" t="s">
        <v>19</v>
      </c>
      <c r="G1927" t="s">
        <v>19</v>
      </c>
      <c r="H1927" t="s">
        <v>83</v>
      </c>
      <c r="I1927" t="s">
        <v>4019</v>
      </c>
      <c r="J1927">
        <v>64</v>
      </c>
      <c r="K1927" t="s">
        <v>85</v>
      </c>
      <c r="L1927" t="s">
        <v>86</v>
      </c>
      <c r="M1927" t="s">
        <v>87</v>
      </c>
      <c r="N1927">
        <v>2</v>
      </c>
      <c r="O1927" s="1">
        <v>44518.455682870372</v>
      </c>
      <c r="P1927" s="1">
        <v>44518.489918981482</v>
      </c>
      <c r="Q1927">
        <v>920</v>
      </c>
      <c r="R1927">
        <v>2038</v>
      </c>
      <c r="S1927" t="b">
        <v>0</v>
      </c>
      <c r="T1927" t="s">
        <v>88</v>
      </c>
      <c r="U1927" t="b">
        <v>1</v>
      </c>
      <c r="V1927" t="s">
        <v>89</v>
      </c>
      <c r="W1927" s="1">
        <v>44518.480034722219</v>
      </c>
      <c r="X1927">
        <v>1229</v>
      </c>
      <c r="Y1927">
        <v>123</v>
      </c>
      <c r="Z1927">
        <v>0</v>
      </c>
      <c r="AA1927">
        <v>123</v>
      </c>
      <c r="AB1927">
        <v>0</v>
      </c>
      <c r="AC1927">
        <v>82</v>
      </c>
      <c r="AD1927">
        <v>-59</v>
      </c>
      <c r="AE1927">
        <v>0</v>
      </c>
      <c r="AF1927">
        <v>0</v>
      </c>
      <c r="AG1927">
        <v>0</v>
      </c>
      <c r="AH1927" t="s">
        <v>90</v>
      </c>
      <c r="AI1927" s="1">
        <v>44518.489918981482</v>
      </c>
      <c r="AJ1927">
        <v>809</v>
      </c>
      <c r="AK1927">
        <v>1</v>
      </c>
      <c r="AL1927">
        <v>0</v>
      </c>
      <c r="AM1927">
        <v>1</v>
      </c>
      <c r="AN1927">
        <v>0</v>
      </c>
      <c r="AO1927">
        <v>1</v>
      </c>
      <c r="AP1927">
        <v>-60</v>
      </c>
      <c r="AQ1927">
        <v>0</v>
      </c>
      <c r="AR1927">
        <v>0</v>
      </c>
      <c r="AS1927">
        <v>0</v>
      </c>
      <c r="AT1927" t="s">
        <v>88</v>
      </c>
      <c r="AU1927" t="s">
        <v>88</v>
      </c>
      <c r="AV1927" t="s">
        <v>88</v>
      </c>
      <c r="AW1927" t="s">
        <v>88</v>
      </c>
      <c r="AX1927" t="s">
        <v>88</v>
      </c>
      <c r="AY1927" t="s">
        <v>88</v>
      </c>
      <c r="AZ1927" t="s">
        <v>88</v>
      </c>
      <c r="BA1927" t="s">
        <v>88</v>
      </c>
      <c r="BB1927" t="s">
        <v>88</v>
      </c>
      <c r="BC1927" t="s">
        <v>88</v>
      </c>
      <c r="BD1927" t="s">
        <v>88</v>
      </c>
      <c r="BE1927" t="s">
        <v>88</v>
      </c>
    </row>
    <row r="1928" spans="1:57">
      <c r="A1928" t="s">
        <v>4023</v>
      </c>
      <c r="B1928" t="s">
        <v>80</v>
      </c>
      <c r="C1928" t="s">
        <v>4024</v>
      </c>
      <c r="D1928" t="s">
        <v>82</v>
      </c>
      <c r="E1928" s="2" t="str">
        <f>HYPERLINK("capsilon://?command=openfolder&amp;siteaddress=FAM.docvelocity-na8.net&amp;folderid=FXD586DEE6-317C-EE90-27E7-EAFF68A12EC5","FX21117325")</f>
        <v>FX21117325</v>
      </c>
      <c r="F1928" t="s">
        <v>19</v>
      </c>
      <c r="G1928" t="s">
        <v>19</v>
      </c>
      <c r="H1928" t="s">
        <v>83</v>
      </c>
      <c r="I1928" t="s">
        <v>4025</v>
      </c>
      <c r="J1928">
        <v>32</v>
      </c>
      <c r="K1928" t="s">
        <v>85</v>
      </c>
      <c r="L1928" t="s">
        <v>86</v>
      </c>
      <c r="M1928" t="s">
        <v>87</v>
      </c>
      <c r="N1928">
        <v>2</v>
      </c>
      <c r="O1928" s="1">
        <v>44518.457118055558</v>
      </c>
      <c r="P1928" s="1">
        <v>44518.495393518519</v>
      </c>
      <c r="Q1928">
        <v>1877</v>
      </c>
      <c r="R1928">
        <v>1430</v>
      </c>
      <c r="S1928" t="b">
        <v>0</v>
      </c>
      <c r="T1928" t="s">
        <v>88</v>
      </c>
      <c r="U1928" t="b">
        <v>0</v>
      </c>
      <c r="V1928" t="s">
        <v>123</v>
      </c>
      <c r="W1928" s="1">
        <v>44518.481273148151</v>
      </c>
      <c r="X1928">
        <v>915</v>
      </c>
      <c r="Y1928">
        <v>45</v>
      </c>
      <c r="Z1928">
        <v>0</v>
      </c>
      <c r="AA1928">
        <v>45</v>
      </c>
      <c r="AB1928">
        <v>0</v>
      </c>
      <c r="AC1928">
        <v>38</v>
      </c>
      <c r="AD1928">
        <v>-13</v>
      </c>
      <c r="AE1928">
        <v>0</v>
      </c>
      <c r="AF1928">
        <v>0</v>
      </c>
      <c r="AG1928">
        <v>0</v>
      </c>
      <c r="AH1928" t="s">
        <v>90</v>
      </c>
      <c r="AI1928" s="1">
        <v>44518.495393518519</v>
      </c>
      <c r="AJ1928">
        <v>472</v>
      </c>
      <c r="AK1928">
        <v>1</v>
      </c>
      <c r="AL1928">
        <v>0</v>
      </c>
      <c r="AM1928">
        <v>1</v>
      </c>
      <c r="AN1928">
        <v>0</v>
      </c>
      <c r="AO1928">
        <v>1</v>
      </c>
      <c r="AP1928">
        <v>-14</v>
      </c>
      <c r="AQ1928">
        <v>0</v>
      </c>
      <c r="AR1928">
        <v>0</v>
      </c>
      <c r="AS1928">
        <v>0</v>
      </c>
      <c r="AT1928" t="s">
        <v>88</v>
      </c>
      <c r="AU1928" t="s">
        <v>88</v>
      </c>
      <c r="AV1928" t="s">
        <v>88</v>
      </c>
      <c r="AW1928" t="s">
        <v>88</v>
      </c>
      <c r="AX1928" t="s">
        <v>88</v>
      </c>
      <c r="AY1928" t="s">
        <v>88</v>
      </c>
      <c r="AZ1928" t="s">
        <v>88</v>
      </c>
      <c r="BA1928" t="s">
        <v>88</v>
      </c>
      <c r="BB1928" t="s">
        <v>88</v>
      </c>
      <c r="BC1928" t="s">
        <v>88</v>
      </c>
      <c r="BD1928" t="s">
        <v>88</v>
      </c>
      <c r="BE1928" t="s">
        <v>88</v>
      </c>
    </row>
    <row r="1929" spans="1:57">
      <c r="A1929" t="s">
        <v>4026</v>
      </c>
      <c r="B1929" t="s">
        <v>80</v>
      </c>
      <c r="C1929" t="s">
        <v>4024</v>
      </c>
      <c r="D1929" t="s">
        <v>82</v>
      </c>
      <c r="E1929" s="2" t="str">
        <f>HYPERLINK("capsilon://?command=openfolder&amp;siteaddress=FAM.docvelocity-na8.net&amp;folderid=FXD586DEE6-317C-EE90-27E7-EAFF68A12EC5","FX21117325")</f>
        <v>FX21117325</v>
      </c>
      <c r="F1929" t="s">
        <v>19</v>
      </c>
      <c r="G1929" t="s">
        <v>19</v>
      </c>
      <c r="H1929" t="s">
        <v>83</v>
      </c>
      <c r="I1929" t="s">
        <v>4027</v>
      </c>
      <c r="J1929">
        <v>32</v>
      </c>
      <c r="K1929" t="s">
        <v>85</v>
      </c>
      <c r="L1929" t="s">
        <v>86</v>
      </c>
      <c r="M1929" t="s">
        <v>87</v>
      </c>
      <c r="N1929">
        <v>2</v>
      </c>
      <c r="O1929" s="1">
        <v>44518.457916666666</v>
      </c>
      <c r="P1929" s="1">
        <v>44518.499409722222</v>
      </c>
      <c r="Q1929">
        <v>2761</v>
      </c>
      <c r="R1929">
        <v>824</v>
      </c>
      <c r="S1929" t="b">
        <v>0</v>
      </c>
      <c r="T1929" t="s">
        <v>88</v>
      </c>
      <c r="U1929" t="b">
        <v>0</v>
      </c>
      <c r="V1929" t="s">
        <v>89</v>
      </c>
      <c r="W1929" s="1">
        <v>44518.484155092592</v>
      </c>
      <c r="X1929">
        <v>355</v>
      </c>
      <c r="Y1929">
        <v>45</v>
      </c>
      <c r="Z1929">
        <v>0</v>
      </c>
      <c r="AA1929">
        <v>45</v>
      </c>
      <c r="AB1929">
        <v>0</v>
      </c>
      <c r="AC1929">
        <v>37</v>
      </c>
      <c r="AD1929">
        <v>-13</v>
      </c>
      <c r="AE1929">
        <v>0</v>
      </c>
      <c r="AF1929">
        <v>0</v>
      </c>
      <c r="AG1929">
        <v>0</v>
      </c>
      <c r="AH1929" t="s">
        <v>99</v>
      </c>
      <c r="AI1929" s="1">
        <v>44518.499409722222</v>
      </c>
      <c r="AJ1929">
        <v>376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-13</v>
      </c>
      <c r="AQ1929">
        <v>0</v>
      </c>
      <c r="AR1929">
        <v>0</v>
      </c>
      <c r="AS1929">
        <v>0</v>
      </c>
      <c r="AT1929" t="s">
        <v>88</v>
      </c>
      <c r="AU1929" t="s">
        <v>88</v>
      </c>
      <c r="AV1929" t="s">
        <v>88</v>
      </c>
      <c r="AW1929" t="s">
        <v>88</v>
      </c>
      <c r="AX1929" t="s">
        <v>88</v>
      </c>
      <c r="AY1929" t="s">
        <v>88</v>
      </c>
      <c r="AZ1929" t="s">
        <v>88</v>
      </c>
      <c r="BA1929" t="s">
        <v>88</v>
      </c>
      <c r="BB1929" t="s">
        <v>88</v>
      </c>
      <c r="BC1929" t="s">
        <v>88</v>
      </c>
      <c r="BD1929" t="s">
        <v>88</v>
      </c>
      <c r="BE1929" t="s">
        <v>88</v>
      </c>
    </row>
    <row r="1930" spans="1:57">
      <c r="A1930" t="s">
        <v>4028</v>
      </c>
      <c r="B1930" t="s">
        <v>80</v>
      </c>
      <c r="C1930" t="s">
        <v>4024</v>
      </c>
      <c r="D1930" t="s">
        <v>82</v>
      </c>
      <c r="E1930" s="2" t="str">
        <f>HYPERLINK("capsilon://?command=openfolder&amp;siteaddress=FAM.docvelocity-na8.net&amp;folderid=FXD586DEE6-317C-EE90-27E7-EAFF68A12EC5","FX21117325")</f>
        <v>FX21117325</v>
      </c>
      <c r="F1930" t="s">
        <v>19</v>
      </c>
      <c r="G1930" t="s">
        <v>19</v>
      </c>
      <c r="H1930" t="s">
        <v>83</v>
      </c>
      <c r="I1930" t="s">
        <v>4029</v>
      </c>
      <c r="J1930">
        <v>32</v>
      </c>
      <c r="K1930" t="s">
        <v>85</v>
      </c>
      <c r="L1930" t="s">
        <v>86</v>
      </c>
      <c r="M1930" t="s">
        <v>87</v>
      </c>
      <c r="N1930">
        <v>2</v>
      </c>
      <c r="O1930" s="1">
        <v>44518.45821759259</v>
      </c>
      <c r="P1930" s="1">
        <v>44518.499884259261</v>
      </c>
      <c r="Q1930">
        <v>2869</v>
      </c>
      <c r="R1930">
        <v>731</v>
      </c>
      <c r="S1930" t="b">
        <v>0</v>
      </c>
      <c r="T1930" t="s">
        <v>88</v>
      </c>
      <c r="U1930" t="b">
        <v>0</v>
      </c>
      <c r="V1930" t="s">
        <v>123</v>
      </c>
      <c r="W1930" s="1">
        <v>44518.485127314816</v>
      </c>
      <c r="X1930">
        <v>332</v>
      </c>
      <c r="Y1930">
        <v>45</v>
      </c>
      <c r="Z1930">
        <v>0</v>
      </c>
      <c r="AA1930">
        <v>45</v>
      </c>
      <c r="AB1930">
        <v>0</v>
      </c>
      <c r="AC1930">
        <v>39</v>
      </c>
      <c r="AD1930">
        <v>-13</v>
      </c>
      <c r="AE1930">
        <v>0</v>
      </c>
      <c r="AF1930">
        <v>0</v>
      </c>
      <c r="AG1930">
        <v>0</v>
      </c>
      <c r="AH1930" t="s">
        <v>90</v>
      </c>
      <c r="AI1930" s="1">
        <v>44518.499884259261</v>
      </c>
      <c r="AJ1930">
        <v>323</v>
      </c>
      <c r="AK1930">
        <v>1</v>
      </c>
      <c r="AL1930">
        <v>0</v>
      </c>
      <c r="AM1930">
        <v>1</v>
      </c>
      <c r="AN1930">
        <v>0</v>
      </c>
      <c r="AO1930">
        <v>1</v>
      </c>
      <c r="AP1930">
        <v>-14</v>
      </c>
      <c r="AQ1930">
        <v>0</v>
      </c>
      <c r="AR1930">
        <v>0</v>
      </c>
      <c r="AS1930">
        <v>0</v>
      </c>
      <c r="AT1930" t="s">
        <v>88</v>
      </c>
      <c r="AU1930" t="s">
        <v>88</v>
      </c>
      <c r="AV1930" t="s">
        <v>88</v>
      </c>
      <c r="AW1930" t="s">
        <v>88</v>
      </c>
      <c r="AX1930" t="s">
        <v>88</v>
      </c>
      <c r="AY1930" t="s">
        <v>88</v>
      </c>
      <c r="AZ1930" t="s">
        <v>88</v>
      </c>
      <c r="BA1930" t="s">
        <v>88</v>
      </c>
      <c r="BB1930" t="s">
        <v>88</v>
      </c>
      <c r="BC1930" t="s">
        <v>88</v>
      </c>
      <c r="BD1930" t="s">
        <v>88</v>
      </c>
      <c r="BE1930" t="s">
        <v>88</v>
      </c>
    </row>
    <row r="1931" spans="1:57">
      <c r="A1931" t="s">
        <v>4030</v>
      </c>
      <c r="B1931" t="s">
        <v>80</v>
      </c>
      <c r="C1931" t="s">
        <v>4024</v>
      </c>
      <c r="D1931" t="s">
        <v>82</v>
      </c>
      <c r="E1931" s="2" t="str">
        <f>HYPERLINK("capsilon://?command=openfolder&amp;siteaddress=FAM.docvelocity-na8.net&amp;folderid=FXD586DEE6-317C-EE90-27E7-EAFF68A12EC5","FX21117325")</f>
        <v>FX21117325</v>
      </c>
      <c r="F1931" t="s">
        <v>19</v>
      </c>
      <c r="G1931" t="s">
        <v>19</v>
      </c>
      <c r="H1931" t="s">
        <v>83</v>
      </c>
      <c r="I1931" t="s">
        <v>4031</v>
      </c>
      <c r="J1931">
        <v>28</v>
      </c>
      <c r="K1931" t="s">
        <v>85</v>
      </c>
      <c r="L1931" t="s">
        <v>86</v>
      </c>
      <c r="M1931" t="s">
        <v>87</v>
      </c>
      <c r="N1931">
        <v>2</v>
      </c>
      <c r="O1931" s="1">
        <v>44518.45853009259</v>
      </c>
      <c r="P1931" s="1">
        <v>44518.504884259259</v>
      </c>
      <c r="Q1931">
        <v>2580</v>
      </c>
      <c r="R1931">
        <v>1425</v>
      </c>
      <c r="S1931" t="b">
        <v>0</v>
      </c>
      <c r="T1931" t="s">
        <v>88</v>
      </c>
      <c r="U1931" t="b">
        <v>0</v>
      </c>
      <c r="V1931" t="s">
        <v>218</v>
      </c>
      <c r="W1931" s="1">
        <v>44518.489490740743</v>
      </c>
      <c r="X1931">
        <v>606</v>
      </c>
      <c r="Y1931">
        <v>21</v>
      </c>
      <c r="Z1931">
        <v>0</v>
      </c>
      <c r="AA1931">
        <v>21</v>
      </c>
      <c r="AB1931">
        <v>0</v>
      </c>
      <c r="AC1931">
        <v>20</v>
      </c>
      <c r="AD1931">
        <v>7</v>
      </c>
      <c r="AE1931">
        <v>0</v>
      </c>
      <c r="AF1931">
        <v>0</v>
      </c>
      <c r="AG1931">
        <v>0</v>
      </c>
      <c r="AH1931" t="s">
        <v>90</v>
      </c>
      <c r="AI1931" s="1">
        <v>44518.504884259259</v>
      </c>
      <c r="AJ1931">
        <v>819</v>
      </c>
      <c r="AK1931">
        <v>1</v>
      </c>
      <c r="AL1931">
        <v>0</v>
      </c>
      <c r="AM1931">
        <v>1</v>
      </c>
      <c r="AN1931">
        <v>0</v>
      </c>
      <c r="AO1931">
        <v>1</v>
      </c>
      <c r="AP1931">
        <v>6</v>
      </c>
      <c r="AQ1931">
        <v>0</v>
      </c>
      <c r="AR1931">
        <v>0</v>
      </c>
      <c r="AS1931">
        <v>0</v>
      </c>
      <c r="AT1931" t="s">
        <v>88</v>
      </c>
      <c r="AU1931" t="s">
        <v>88</v>
      </c>
      <c r="AV1931" t="s">
        <v>88</v>
      </c>
      <c r="AW1931" t="s">
        <v>88</v>
      </c>
      <c r="AX1931" t="s">
        <v>88</v>
      </c>
      <c r="AY1931" t="s">
        <v>88</v>
      </c>
      <c r="AZ1931" t="s">
        <v>88</v>
      </c>
      <c r="BA1931" t="s">
        <v>88</v>
      </c>
      <c r="BB1931" t="s">
        <v>88</v>
      </c>
      <c r="BC1931" t="s">
        <v>88</v>
      </c>
      <c r="BD1931" t="s">
        <v>88</v>
      </c>
      <c r="BE1931" t="s">
        <v>88</v>
      </c>
    </row>
    <row r="1932" spans="1:57">
      <c r="A1932" t="s">
        <v>4032</v>
      </c>
      <c r="B1932" t="s">
        <v>80</v>
      </c>
      <c r="C1932" t="s">
        <v>4024</v>
      </c>
      <c r="D1932" t="s">
        <v>82</v>
      </c>
      <c r="E1932" s="2" t="str">
        <f>HYPERLINK("capsilon://?command=openfolder&amp;siteaddress=FAM.docvelocity-na8.net&amp;folderid=FXD586DEE6-317C-EE90-27E7-EAFF68A12EC5","FX21117325")</f>
        <v>FX21117325</v>
      </c>
      <c r="F1932" t="s">
        <v>19</v>
      </c>
      <c r="G1932" t="s">
        <v>19</v>
      </c>
      <c r="H1932" t="s">
        <v>83</v>
      </c>
      <c r="I1932" t="s">
        <v>4033</v>
      </c>
      <c r="J1932">
        <v>28</v>
      </c>
      <c r="K1932" t="s">
        <v>85</v>
      </c>
      <c r="L1932" t="s">
        <v>86</v>
      </c>
      <c r="M1932" t="s">
        <v>87</v>
      </c>
      <c r="N1932">
        <v>2</v>
      </c>
      <c r="O1932" s="1">
        <v>44518.458784722221</v>
      </c>
      <c r="P1932" s="1">
        <v>44518.502824074072</v>
      </c>
      <c r="Q1932">
        <v>3138</v>
      </c>
      <c r="R1932">
        <v>667</v>
      </c>
      <c r="S1932" t="b">
        <v>0</v>
      </c>
      <c r="T1932" t="s">
        <v>88</v>
      </c>
      <c r="U1932" t="b">
        <v>0</v>
      </c>
      <c r="V1932" t="s">
        <v>89</v>
      </c>
      <c r="W1932" s="1">
        <v>44518.487928240742</v>
      </c>
      <c r="X1932">
        <v>325</v>
      </c>
      <c r="Y1932">
        <v>21</v>
      </c>
      <c r="Z1932">
        <v>0</v>
      </c>
      <c r="AA1932">
        <v>21</v>
      </c>
      <c r="AB1932">
        <v>0</v>
      </c>
      <c r="AC1932">
        <v>20</v>
      </c>
      <c r="AD1932">
        <v>7</v>
      </c>
      <c r="AE1932">
        <v>0</v>
      </c>
      <c r="AF1932">
        <v>0</v>
      </c>
      <c r="AG1932">
        <v>0</v>
      </c>
      <c r="AH1932" t="s">
        <v>99</v>
      </c>
      <c r="AI1932" s="1">
        <v>44518.502824074072</v>
      </c>
      <c r="AJ1932">
        <v>294</v>
      </c>
      <c r="AK1932">
        <v>1</v>
      </c>
      <c r="AL1932">
        <v>0</v>
      </c>
      <c r="AM1932">
        <v>1</v>
      </c>
      <c r="AN1932">
        <v>0</v>
      </c>
      <c r="AO1932">
        <v>1</v>
      </c>
      <c r="AP1932">
        <v>6</v>
      </c>
      <c r="AQ1932">
        <v>0</v>
      </c>
      <c r="AR1932">
        <v>0</v>
      </c>
      <c r="AS1932">
        <v>0</v>
      </c>
      <c r="AT1932" t="s">
        <v>88</v>
      </c>
      <c r="AU1932" t="s">
        <v>88</v>
      </c>
      <c r="AV1932" t="s">
        <v>88</v>
      </c>
      <c r="AW1932" t="s">
        <v>88</v>
      </c>
      <c r="AX1932" t="s">
        <v>88</v>
      </c>
      <c r="AY1932" t="s">
        <v>88</v>
      </c>
      <c r="AZ1932" t="s">
        <v>88</v>
      </c>
      <c r="BA1932" t="s">
        <v>88</v>
      </c>
      <c r="BB1932" t="s">
        <v>88</v>
      </c>
      <c r="BC1932" t="s">
        <v>88</v>
      </c>
      <c r="BD1932" t="s">
        <v>88</v>
      </c>
      <c r="BE1932" t="s">
        <v>88</v>
      </c>
    </row>
    <row r="1933" spans="1:57">
      <c r="A1933" t="s">
        <v>4034</v>
      </c>
      <c r="B1933" t="s">
        <v>80</v>
      </c>
      <c r="C1933" t="s">
        <v>4024</v>
      </c>
      <c r="D1933" t="s">
        <v>82</v>
      </c>
      <c r="E1933" s="2" t="str">
        <f>HYPERLINK("capsilon://?command=openfolder&amp;siteaddress=FAM.docvelocity-na8.net&amp;folderid=FXD586DEE6-317C-EE90-27E7-EAFF68A12EC5","FX21117325")</f>
        <v>FX21117325</v>
      </c>
      <c r="F1933" t="s">
        <v>19</v>
      </c>
      <c r="G1933" t="s">
        <v>19</v>
      </c>
      <c r="H1933" t="s">
        <v>83</v>
      </c>
      <c r="I1933" t="s">
        <v>4035</v>
      </c>
      <c r="J1933">
        <v>28</v>
      </c>
      <c r="K1933" t="s">
        <v>85</v>
      </c>
      <c r="L1933" t="s">
        <v>86</v>
      </c>
      <c r="M1933" t="s">
        <v>87</v>
      </c>
      <c r="N1933">
        <v>2</v>
      </c>
      <c r="O1933" s="1">
        <v>44518.458993055552</v>
      </c>
      <c r="P1933" s="1">
        <v>44518.502893518518</v>
      </c>
      <c r="Q1933">
        <v>3072</v>
      </c>
      <c r="R1933">
        <v>721</v>
      </c>
      <c r="S1933" t="b">
        <v>0</v>
      </c>
      <c r="T1933" t="s">
        <v>88</v>
      </c>
      <c r="U1933" t="b">
        <v>0</v>
      </c>
      <c r="V1933" t="s">
        <v>388</v>
      </c>
      <c r="W1933" s="1">
        <v>44518.489687499998</v>
      </c>
      <c r="X1933">
        <v>462</v>
      </c>
      <c r="Y1933">
        <v>21</v>
      </c>
      <c r="Z1933">
        <v>0</v>
      </c>
      <c r="AA1933">
        <v>21</v>
      </c>
      <c r="AB1933">
        <v>0</v>
      </c>
      <c r="AC1933">
        <v>18</v>
      </c>
      <c r="AD1933">
        <v>7</v>
      </c>
      <c r="AE1933">
        <v>0</v>
      </c>
      <c r="AF1933">
        <v>0</v>
      </c>
      <c r="AG1933">
        <v>0</v>
      </c>
      <c r="AH1933" t="s">
        <v>90</v>
      </c>
      <c r="AI1933" s="1">
        <v>44518.502893518518</v>
      </c>
      <c r="AJ1933">
        <v>259</v>
      </c>
      <c r="AK1933">
        <v>0</v>
      </c>
      <c r="AL1933">
        <v>0</v>
      </c>
      <c r="AM1933">
        <v>0</v>
      </c>
      <c r="AN1933">
        <v>0</v>
      </c>
      <c r="AO1933">
        <v>2</v>
      </c>
      <c r="AP1933">
        <v>7</v>
      </c>
      <c r="AQ1933">
        <v>0</v>
      </c>
      <c r="AR1933">
        <v>0</v>
      </c>
      <c r="AS1933">
        <v>0</v>
      </c>
      <c r="AT1933" t="s">
        <v>88</v>
      </c>
      <c r="AU1933" t="s">
        <v>88</v>
      </c>
      <c r="AV1933" t="s">
        <v>88</v>
      </c>
      <c r="AW1933" t="s">
        <v>88</v>
      </c>
      <c r="AX1933" t="s">
        <v>88</v>
      </c>
      <c r="AY1933" t="s">
        <v>88</v>
      </c>
      <c r="AZ1933" t="s">
        <v>88</v>
      </c>
      <c r="BA1933" t="s">
        <v>88</v>
      </c>
      <c r="BB1933" t="s">
        <v>88</v>
      </c>
      <c r="BC1933" t="s">
        <v>88</v>
      </c>
      <c r="BD1933" t="s">
        <v>88</v>
      </c>
      <c r="BE1933" t="s">
        <v>88</v>
      </c>
    </row>
    <row r="1934" spans="1:57">
      <c r="A1934" t="s">
        <v>4036</v>
      </c>
      <c r="B1934" t="s">
        <v>80</v>
      </c>
      <c r="C1934" t="s">
        <v>4037</v>
      </c>
      <c r="D1934" t="s">
        <v>82</v>
      </c>
      <c r="E1934" s="2" t="str">
        <f>HYPERLINK("capsilon://?command=openfolder&amp;siteaddress=FAM.docvelocity-na8.net&amp;folderid=FX0D1D4A01-0911-4CD5-F421-9ED437534FB4","FX21115868")</f>
        <v>FX21115868</v>
      </c>
      <c r="F1934" t="s">
        <v>19</v>
      </c>
      <c r="G1934" t="s">
        <v>19</v>
      </c>
      <c r="H1934" t="s">
        <v>83</v>
      </c>
      <c r="I1934" t="s">
        <v>4038</v>
      </c>
      <c r="J1934">
        <v>90</v>
      </c>
      <c r="K1934" t="s">
        <v>85</v>
      </c>
      <c r="L1934" t="s">
        <v>86</v>
      </c>
      <c r="M1934" t="s">
        <v>87</v>
      </c>
      <c r="N1934">
        <v>1</v>
      </c>
      <c r="O1934" s="1">
        <v>44518.46671296296</v>
      </c>
      <c r="P1934" s="1">
        <v>44518.495393518519</v>
      </c>
      <c r="Q1934">
        <v>1865</v>
      </c>
      <c r="R1934">
        <v>613</v>
      </c>
      <c r="S1934" t="b">
        <v>0</v>
      </c>
      <c r="T1934" t="s">
        <v>88</v>
      </c>
      <c r="U1934" t="b">
        <v>0</v>
      </c>
      <c r="V1934" t="s">
        <v>190</v>
      </c>
      <c r="W1934" s="1">
        <v>44518.495393518519</v>
      </c>
      <c r="X1934">
        <v>391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90</v>
      </c>
      <c r="AE1934">
        <v>78</v>
      </c>
      <c r="AF1934">
        <v>0</v>
      </c>
      <c r="AG1934">
        <v>6</v>
      </c>
      <c r="AH1934" t="s">
        <v>88</v>
      </c>
      <c r="AI1934" t="s">
        <v>88</v>
      </c>
      <c r="AJ1934" t="s">
        <v>88</v>
      </c>
      <c r="AK1934" t="s">
        <v>88</v>
      </c>
      <c r="AL1934" t="s">
        <v>88</v>
      </c>
      <c r="AM1934" t="s">
        <v>88</v>
      </c>
      <c r="AN1934" t="s">
        <v>88</v>
      </c>
      <c r="AO1934" t="s">
        <v>88</v>
      </c>
      <c r="AP1934" t="s">
        <v>88</v>
      </c>
      <c r="AQ1934" t="s">
        <v>88</v>
      </c>
      <c r="AR1934" t="s">
        <v>88</v>
      </c>
      <c r="AS1934" t="s">
        <v>88</v>
      </c>
      <c r="AT1934" t="s">
        <v>88</v>
      </c>
      <c r="AU1934" t="s">
        <v>88</v>
      </c>
      <c r="AV1934" t="s">
        <v>88</v>
      </c>
      <c r="AW1934" t="s">
        <v>88</v>
      </c>
      <c r="AX1934" t="s">
        <v>88</v>
      </c>
      <c r="AY1934" t="s">
        <v>88</v>
      </c>
      <c r="AZ1934" t="s">
        <v>88</v>
      </c>
      <c r="BA1934" t="s">
        <v>88</v>
      </c>
      <c r="BB1934" t="s">
        <v>88</v>
      </c>
      <c r="BC1934" t="s">
        <v>88</v>
      </c>
      <c r="BD1934" t="s">
        <v>88</v>
      </c>
      <c r="BE1934" t="s">
        <v>88</v>
      </c>
    </row>
    <row r="1935" spans="1:57">
      <c r="A1935" t="s">
        <v>4039</v>
      </c>
      <c r="B1935" t="s">
        <v>80</v>
      </c>
      <c r="C1935" t="s">
        <v>4006</v>
      </c>
      <c r="D1935" t="s">
        <v>82</v>
      </c>
      <c r="E1935" s="2" t="str">
        <f>HYPERLINK("capsilon://?command=openfolder&amp;siteaddress=FAM.docvelocity-na8.net&amp;folderid=FXE3F0205C-9374-91E2-3224-F1E91361E24E","FX21084078")</f>
        <v>FX21084078</v>
      </c>
      <c r="F1935" t="s">
        <v>19</v>
      </c>
      <c r="G1935" t="s">
        <v>19</v>
      </c>
      <c r="H1935" t="s">
        <v>83</v>
      </c>
      <c r="I1935" t="s">
        <v>4040</v>
      </c>
      <c r="J1935">
        <v>359</v>
      </c>
      <c r="K1935" t="s">
        <v>85</v>
      </c>
      <c r="L1935" t="s">
        <v>86</v>
      </c>
      <c r="M1935" t="s">
        <v>87</v>
      </c>
      <c r="N1935">
        <v>2</v>
      </c>
      <c r="O1935" s="1">
        <v>44518.470706018517</v>
      </c>
      <c r="P1935" s="1">
        <v>44518.557106481479</v>
      </c>
      <c r="Q1935">
        <v>2818</v>
      </c>
      <c r="R1935">
        <v>4647</v>
      </c>
      <c r="S1935" t="b">
        <v>0</v>
      </c>
      <c r="T1935" t="s">
        <v>88</v>
      </c>
      <c r="U1935" t="b">
        <v>0</v>
      </c>
      <c r="V1935" t="s">
        <v>1625</v>
      </c>
      <c r="W1935" s="1">
        <v>44518.508148148147</v>
      </c>
      <c r="X1935">
        <v>1989</v>
      </c>
      <c r="Y1935">
        <v>370</v>
      </c>
      <c r="Z1935">
        <v>0</v>
      </c>
      <c r="AA1935">
        <v>370</v>
      </c>
      <c r="AB1935">
        <v>0</v>
      </c>
      <c r="AC1935">
        <v>139</v>
      </c>
      <c r="AD1935">
        <v>-11</v>
      </c>
      <c r="AE1935">
        <v>0</v>
      </c>
      <c r="AF1935">
        <v>0</v>
      </c>
      <c r="AG1935">
        <v>0</v>
      </c>
      <c r="AH1935" t="s">
        <v>90</v>
      </c>
      <c r="AI1935" s="1">
        <v>44518.557106481479</v>
      </c>
      <c r="AJ1935">
        <v>2639</v>
      </c>
      <c r="AK1935">
        <v>1</v>
      </c>
      <c r="AL1935">
        <v>0</v>
      </c>
      <c r="AM1935">
        <v>1</v>
      </c>
      <c r="AN1935">
        <v>0</v>
      </c>
      <c r="AO1935">
        <v>1</v>
      </c>
      <c r="AP1935">
        <v>-12</v>
      </c>
      <c r="AQ1935">
        <v>0</v>
      </c>
      <c r="AR1935">
        <v>0</v>
      </c>
      <c r="AS1935">
        <v>0</v>
      </c>
      <c r="AT1935" t="s">
        <v>88</v>
      </c>
      <c r="AU1935" t="s">
        <v>88</v>
      </c>
      <c r="AV1935" t="s">
        <v>88</v>
      </c>
      <c r="AW1935" t="s">
        <v>88</v>
      </c>
      <c r="AX1935" t="s">
        <v>88</v>
      </c>
      <c r="AY1935" t="s">
        <v>88</v>
      </c>
      <c r="AZ1935" t="s">
        <v>88</v>
      </c>
      <c r="BA1935" t="s">
        <v>88</v>
      </c>
      <c r="BB1935" t="s">
        <v>88</v>
      </c>
      <c r="BC1935" t="s">
        <v>88</v>
      </c>
      <c r="BD1935" t="s">
        <v>88</v>
      </c>
      <c r="BE1935" t="s">
        <v>88</v>
      </c>
    </row>
    <row r="1936" spans="1:57">
      <c r="A1936" t="s">
        <v>4041</v>
      </c>
      <c r="B1936" t="s">
        <v>80</v>
      </c>
      <c r="C1936" t="s">
        <v>3364</v>
      </c>
      <c r="D1936" t="s">
        <v>82</v>
      </c>
      <c r="E1936" s="2" t="str">
        <f>HYPERLINK("capsilon://?command=openfolder&amp;siteaddress=FAM.docvelocity-na8.net&amp;folderid=FX74EBBA22-AC4B-8452-E52C-4C0E0760D13C","FX21116884")</f>
        <v>FX21116884</v>
      </c>
      <c r="F1936" t="s">
        <v>19</v>
      </c>
      <c r="G1936" t="s">
        <v>19</v>
      </c>
      <c r="H1936" t="s">
        <v>83</v>
      </c>
      <c r="I1936" t="s">
        <v>4042</v>
      </c>
      <c r="J1936">
        <v>112</v>
      </c>
      <c r="K1936" t="s">
        <v>85</v>
      </c>
      <c r="L1936" t="s">
        <v>86</v>
      </c>
      <c r="M1936" t="s">
        <v>87</v>
      </c>
      <c r="N1936">
        <v>2</v>
      </c>
      <c r="O1936" s="1">
        <v>44518.477465277778</v>
      </c>
      <c r="P1936" s="1">
        <v>44518.513703703706</v>
      </c>
      <c r="Q1936">
        <v>1891</v>
      </c>
      <c r="R1936">
        <v>1240</v>
      </c>
      <c r="S1936" t="b">
        <v>0</v>
      </c>
      <c r="T1936" t="s">
        <v>88</v>
      </c>
      <c r="U1936" t="b">
        <v>0</v>
      </c>
      <c r="V1936" t="s">
        <v>117</v>
      </c>
      <c r="W1936" s="1">
        <v>44518.490902777776</v>
      </c>
      <c r="X1936">
        <v>426</v>
      </c>
      <c r="Y1936">
        <v>82</v>
      </c>
      <c r="Z1936">
        <v>0</v>
      </c>
      <c r="AA1936">
        <v>82</v>
      </c>
      <c r="AB1936">
        <v>0</v>
      </c>
      <c r="AC1936">
        <v>26</v>
      </c>
      <c r="AD1936">
        <v>30</v>
      </c>
      <c r="AE1936">
        <v>0</v>
      </c>
      <c r="AF1936">
        <v>0</v>
      </c>
      <c r="AG1936">
        <v>0</v>
      </c>
      <c r="AH1936" t="s">
        <v>90</v>
      </c>
      <c r="AI1936" s="1">
        <v>44518.513703703706</v>
      </c>
      <c r="AJ1936">
        <v>761</v>
      </c>
      <c r="AK1936">
        <v>1</v>
      </c>
      <c r="AL1936">
        <v>0</v>
      </c>
      <c r="AM1936">
        <v>1</v>
      </c>
      <c r="AN1936">
        <v>0</v>
      </c>
      <c r="AO1936">
        <v>3</v>
      </c>
      <c r="AP1936">
        <v>29</v>
      </c>
      <c r="AQ1936">
        <v>0</v>
      </c>
      <c r="AR1936">
        <v>0</v>
      </c>
      <c r="AS1936">
        <v>0</v>
      </c>
      <c r="AT1936" t="s">
        <v>88</v>
      </c>
      <c r="AU1936" t="s">
        <v>88</v>
      </c>
      <c r="AV1936" t="s">
        <v>88</v>
      </c>
      <c r="AW1936" t="s">
        <v>88</v>
      </c>
      <c r="AX1936" t="s">
        <v>88</v>
      </c>
      <c r="AY1936" t="s">
        <v>88</v>
      </c>
      <c r="AZ1936" t="s">
        <v>88</v>
      </c>
      <c r="BA1936" t="s">
        <v>88</v>
      </c>
      <c r="BB1936" t="s">
        <v>88</v>
      </c>
      <c r="BC1936" t="s">
        <v>88</v>
      </c>
      <c r="BD1936" t="s">
        <v>88</v>
      </c>
      <c r="BE1936" t="s">
        <v>88</v>
      </c>
    </row>
    <row r="1937" spans="1:57">
      <c r="A1937" t="s">
        <v>4043</v>
      </c>
      <c r="B1937" t="s">
        <v>80</v>
      </c>
      <c r="C1937" t="s">
        <v>3364</v>
      </c>
      <c r="D1937" t="s">
        <v>82</v>
      </c>
      <c r="E1937" s="2" t="str">
        <f>HYPERLINK("capsilon://?command=openfolder&amp;siteaddress=FAM.docvelocity-na8.net&amp;folderid=FX74EBBA22-AC4B-8452-E52C-4C0E0760D13C","FX21116884")</f>
        <v>FX21116884</v>
      </c>
      <c r="F1937" t="s">
        <v>19</v>
      </c>
      <c r="G1937" t="s">
        <v>19</v>
      </c>
      <c r="H1937" t="s">
        <v>83</v>
      </c>
      <c r="I1937" t="s">
        <v>4044</v>
      </c>
      <c r="J1937">
        <v>87</v>
      </c>
      <c r="K1937" t="s">
        <v>85</v>
      </c>
      <c r="L1937" t="s">
        <v>86</v>
      </c>
      <c r="M1937" t="s">
        <v>87</v>
      </c>
      <c r="N1937">
        <v>2</v>
      </c>
      <c r="O1937" s="1">
        <v>44518.477500000001</v>
      </c>
      <c r="P1937" s="1">
        <v>44518.508506944447</v>
      </c>
      <c r="Q1937">
        <v>1841</v>
      </c>
      <c r="R1937">
        <v>838</v>
      </c>
      <c r="S1937" t="b">
        <v>0</v>
      </c>
      <c r="T1937" t="s">
        <v>88</v>
      </c>
      <c r="U1937" t="b">
        <v>0</v>
      </c>
      <c r="V1937" t="s">
        <v>131</v>
      </c>
      <c r="W1937" s="1">
        <v>44518.490347222221</v>
      </c>
      <c r="X1937">
        <v>354</v>
      </c>
      <c r="Y1937">
        <v>82</v>
      </c>
      <c r="Z1937">
        <v>0</v>
      </c>
      <c r="AA1937">
        <v>82</v>
      </c>
      <c r="AB1937">
        <v>0</v>
      </c>
      <c r="AC1937">
        <v>38</v>
      </c>
      <c r="AD1937">
        <v>5</v>
      </c>
      <c r="AE1937">
        <v>0</v>
      </c>
      <c r="AF1937">
        <v>0</v>
      </c>
      <c r="AG1937">
        <v>0</v>
      </c>
      <c r="AH1937" t="s">
        <v>90</v>
      </c>
      <c r="AI1937" s="1">
        <v>44518.508506944447</v>
      </c>
      <c r="AJ1937">
        <v>484</v>
      </c>
      <c r="AK1937">
        <v>1</v>
      </c>
      <c r="AL1937">
        <v>0</v>
      </c>
      <c r="AM1937">
        <v>1</v>
      </c>
      <c r="AN1937">
        <v>0</v>
      </c>
      <c r="AO1937">
        <v>1</v>
      </c>
      <c r="AP1937">
        <v>4</v>
      </c>
      <c r="AQ1937">
        <v>0</v>
      </c>
      <c r="AR1937">
        <v>0</v>
      </c>
      <c r="AS1937">
        <v>0</v>
      </c>
      <c r="AT1937" t="s">
        <v>88</v>
      </c>
      <c r="AU1937" t="s">
        <v>88</v>
      </c>
      <c r="AV1937" t="s">
        <v>88</v>
      </c>
      <c r="AW1937" t="s">
        <v>88</v>
      </c>
      <c r="AX1937" t="s">
        <v>88</v>
      </c>
      <c r="AY1937" t="s">
        <v>88</v>
      </c>
      <c r="AZ1937" t="s">
        <v>88</v>
      </c>
      <c r="BA1937" t="s">
        <v>88</v>
      </c>
      <c r="BB1937" t="s">
        <v>88</v>
      </c>
      <c r="BC1937" t="s">
        <v>88</v>
      </c>
      <c r="BD1937" t="s">
        <v>88</v>
      </c>
      <c r="BE1937" t="s">
        <v>88</v>
      </c>
    </row>
    <row r="1938" spans="1:57">
      <c r="A1938" t="s">
        <v>4045</v>
      </c>
      <c r="B1938" t="s">
        <v>80</v>
      </c>
      <c r="C1938" t="s">
        <v>3364</v>
      </c>
      <c r="D1938" t="s">
        <v>82</v>
      </c>
      <c r="E1938" s="2" t="str">
        <f>HYPERLINK("capsilon://?command=openfolder&amp;siteaddress=FAM.docvelocity-na8.net&amp;folderid=FX74EBBA22-AC4B-8452-E52C-4C0E0760D13C","FX21116884")</f>
        <v>FX21116884</v>
      </c>
      <c r="F1938" t="s">
        <v>19</v>
      </c>
      <c r="G1938" t="s">
        <v>19</v>
      </c>
      <c r="H1938" t="s">
        <v>83</v>
      </c>
      <c r="I1938" t="s">
        <v>4046</v>
      </c>
      <c r="J1938">
        <v>28</v>
      </c>
      <c r="K1938" t="s">
        <v>85</v>
      </c>
      <c r="L1938" t="s">
        <v>86</v>
      </c>
      <c r="M1938" t="s">
        <v>87</v>
      </c>
      <c r="N1938">
        <v>2</v>
      </c>
      <c r="O1938" s="1">
        <v>44518.477962962963</v>
      </c>
      <c r="P1938" s="1">
        <v>44518.509432870371</v>
      </c>
      <c r="Q1938">
        <v>2219</v>
      </c>
      <c r="R1938">
        <v>500</v>
      </c>
      <c r="S1938" t="b">
        <v>0</v>
      </c>
      <c r="T1938" t="s">
        <v>88</v>
      </c>
      <c r="U1938" t="b">
        <v>0</v>
      </c>
      <c r="V1938" t="s">
        <v>123</v>
      </c>
      <c r="W1938" s="1">
        <v>44518.489247685182</v>
      </c>
      <c r="X1938">
        <v>225</v>
      </c>
      <c r="Y1938">
        <v>21</v>
      </c>
      <c r="Z1938">
        <v>0</v>
      </c>
      <c r="AA1938">
        <v>21</v>
      </c>
      <c r="AB1938">
        <v>0</v>
      </c>
      <c r="AC1938">
        <v>6</v>
      </c>
      <c r="AD1938">
        <v>7</v>
      </c>
      <c r="AE1938">
        <v>0</v>
      </c>
      <c r="AF1938">
        <v>0</v>
      </c>
      <c r="AG1938">
        <v>0</v>
      </c>
      <c r="AH1938" t="s">
        <v>606</v>
      </c>
      <c r="AI1938" s="1">
        <v>44518.509432870371</v>
      </c>
      <c r="AJ1938">
        <v>275</v>
      </c>
      <c r="AK1938">
        <v>1</v>
      </c>
      <c r="AL1938">
        <v>0</v>
      </c>
      <c r="AM1938">
        <v>1</v>
      </c>
      <c r="AN1938">
        <v>0</v>
      </c>
      <c r="AO1938">
        <v>1</v>
      </c>
      <c r="AP1938">
        <v>6</v>
      </c>
      <c r="AQ1938">
        <v>0</v>
      </c>
      <c r="AR1938">
        <v>0</v>
      </c>
      <c r="AS1938">
        <v>0</v>
      </c>
      <c r="AT1938" t="s">
        <v>88</v>
      </c>
      <c r="AU1938" t="s">
        <v>88</v>
      </c>
      <c r="AV1938" t="s">
        <v>88</v>
      </c>
      <c r="AW1938" t="s">
        <v>88</v>
      </c>
      <c r="AX1938" t="s">
        <v>88</v>
      </c>
      <c r="AY1938" t="s">
        <v>88</v>
      </c>
      <c r="AZ1938" t="s">
        <v>88</v>
      </c>
      <c r="BA1938" t="s">
        <v>88</v>
      </c>
      <c r="BB1938" t="s">
        <v>88</v>
      </c>
      <c r="BC1938" t="s">
        <v>88</v>
      </c>
      <c r="BD1938" t="s">
        <v>88</v>
      </c>
      <c r="BE1938" t="s">
        <v>88</v>
      </c>
    </row>
    <row r="1939" spans="1:57">
      <c r="A1939" t="s">
        <v>4047</v>
      </c>
      <c r="B1939" t="s">
        <v>80</v>
      </c>
      <c r="C1939" t="s">
        <v>3364</v>
      </c>
      <c r="D1939" t="s">
        <v>82</v>
      </c>
      <c r="E1939" s="2" t="str">
        <f>HYPERLINK("capsilon://?command=openfolder&amp;siteaddress=FAM.docvelocity-na8.net&amp;folderid=FX74EBBA22-AC4B-8452-E52C-4C0E0760D13C","FX21116884")</f>
        <v>FX21116884</v>
      </c>
      <c r="F1939" t="s">
        <v>19</v>
      </c>
      <c r="G1939" t="s">
        <v>19</v>
      </c>
      <c r="H1939" t="s">
        <v>83</v>
      </c>
      <c r="I1939" t="s">
        <v>4048</v>
      </c>
      <c r="J1939">
        <v>87</v>
      </c>
      <c r="K1939" t="s">
        <v>85</v>
      </c>
      <c r="L1939" t="s">
        <v>86</v>
      </c>
      <c r="M1939" t="s">
        <v>87</v>
      </c>
      <c r="N1939">
        <v>2</v>
      </c>
      <c r="O1939" s="1">
        <v>44518.478645833333</v>
      </c>
      <c r="P1939" s="1">
        <v>44518.546689814815</v>
      </c>
      <c r="Q1939">
        <v>4999</v>
      </c>
      <c r="R1939">
        <v>880</v>
      </c>
      <c r="S1939" t="b">
        <v>0</v>
      </c>
      <c r="T1939" t="s">
        <v>88</v>
      </c>
      <c r="U1939" t="b">
        <v>0</v>
      </c>
      <c r="V1939" t="s">
        <v>190</v>
      </c>
      <c r="W1939" s="1">
        <v>44518.490856481483</v>
      </c>
      <c r="X1939">
        <v>221</v>
      </c>
      <c r="Y1939">
        <v>82</v>
      </c>
      <c r="Z1939">
        <v>0</v>
      </c>
      <c r="AA1939">
        <v>82</v>
      </c>
      <c r="AB1939">
        <v>0</v>
      </c>
      <c r="AC1939">
        <v>36</v>
      </c>
      <c r="AD1939">
        <v>5</v>
      </c>
      <c r="AE1939">
        <v>0</v>
      </c>
      <c r="AF1939">
        <v>0</v>
      </c>
      <c r="AG1939">
        <v>0</v>
      </c>
      <c r="AH1939" t="s">
        <v>106</v>
      </c>
      <c r="AI1939" s="1">
        <v>44518.546689814815</v>
      </c>
      <c r="AJ1939">
        <v>650</v>
      </c>
      <c r="AK1939">
        <v>2</v>
      </c>
      <c r="AL1939">
        <v>0</v>
      </c>
      <c r="AM1939">
        <v>2</v>
      </c>
      <c r="AN1939">
        <v>0</v>
      </c>
      <c r="AO1939">
        <v>2</v>
      </c>
      <c r="AP1939">
        <v>3</v>
      </c>
      <c r="AQ1939">
        <v>0</v>
      </c>
      <c r="AR1939">
        <v>0</v>
      </c>
      <c r="AS1939">
        <v>0</v>
      </c>
      <c r="AT1939" t="s">
        <v>88</v>
      </c>
      <c r="AU1939" t="s">
        <v>88</v>
      </c>
      <c r="AV1939" t="s">
        <v>88</v>
      </c>
      <c r="AW1939" t="s">
        <v>88</v>
      </c>
      <c r="AX1939" t="s">
        <v>88</v>
      </c>
      <c r="AY1939" t="s">
        <v>88</v>
      </c>
      <c r="AZ1939" t="s">
        <v>88</v>
      </c>
      <c r="BA1939" t="s">
        <v>88</v>
      </c>
      <c r="BB1939" t="s">
        <v>88</v>
      </c>
      <c r="BC1939" t="s">
        <v>88</v>
      </c>
      <c r="BD1939" t="s">
        <v>88</v>
      </c>
      <c r="BE1939" t="s">
        <v>88</v>
      </c>
    </row>
    <row r="1940" spans="1:57">
      <c r="A1940" t="s">
        <v>4049</v>
      </c>
      <c r="B1940" t="s">
        <v>80</v>
      </c>
      <c r="C1940" t="s">
        <v>4050</v>
      </c>
      <c r="D1940" t="s">
        <v>82</v>
      </c>
      <c r="E1940" s="2" t="str">
        <f>HYPERLINK("capsilon://?command=openfolder&amp;siteaddress=FAM.docvelocity-na8.net&amp;folderid=FX6F1A5731-E240-DC4F-1342-BB424316806E","FX21115613")</f>
        <v>FX21115613</v>
      </c>
      <c r="F1940" t="s">
        <v>19</v>
      </c>
      <c r="G1940" t="s">
        <v>19</v>
      </c>
      <c r="H1940" t="s">
        <v>83</v>
      </c>
      <c r="I1940" t="s">
        <v>4051</v>
      </c>
      <c r="J1940">
        <v>28</v>
      </c>
      <c r="K1940" t="s">
        <v>85</v>
      </c>
      <c r="L1940" t="s">
        <v>86</v>
      </c>
      <c r="M1940" t="s">
        <v>87</v>
      </c>
      <c r="N1940">
        <v>2</v>
      </c>
      <c r="O1940" s="1">
        <v>44518.479062500002</v>
      </c>
      <c r="P1940" s="1">
        <v>44518.542002314818</v>
      </c>
      <c r="Q1940">
        <v>5189</v>
      </c>
      <c r="R1940">
        <v>249</v>
      </c>
      <c r="S1940" t="b">
        <v>0</v>
      </c>
      <c r="T1940" t="s">
        <v>88</v>
      </c>
      <c r="U1940" t="b">
        <v>0</v>
      </c>
      <c r="V1940" t="s">
        <v>89</v>
      </c>
      <c r="W1940" s="1">
        <v>44518.489722222221</v>
      </c>
      <c r="X1940">
        <v>118</v>
      </c>
      <c r="Y1940">
        <v>21</v>
      </c>
      <c r="Z1940">
        <v>0</v>
      </c>
      <c r="AA1940">
        <v>21</v>
      </c>
      <c r="AB1940">
        <v>0</v>
      </c>
      <c r="AC1940">
        <v>8</v>
      </c>
      <c r="AD1940">
        <v>7</v>
      </c>
      <c r="AE1940">
        <v>0</v>
      </c>
      <c r="AF1940">
        <v>0</v>
      </c>
      <c r="AG1940">
        <v>0</v>
      </c>
      <c r="AH1940" t="s">
        <v>606</v>
      </c>
      <c r="AI1940" s="1">
        <v>44518.542002314818</v>
      </c>
      <c r="AJ1940">
        <v>131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7</v>
      </c>
      <c r="AQ1940">
        <v>0</v>
      </c>
      <c r="AR1940">
        <v>0</v>
      </c>
      <c r="AS1940">
        <v>0</v>
      </c>
      <c r="AT1940" t="s">
        <v>88</v>
      </c>
      <c r="AU1940" t="s">
        <v>88</v>
      </c>
      <c r="AV1940" t="s">
        <v>88</v>
      </c>
      <c r="AW1940" t="s">
        <v>88</v>
      </c>
      <c r="AX1940" t="s">
        <v>88</v>
      </c>
      <c r="AY1940" t="s">
        <v>88</v>
      </c>
      <c r="AZ1940" t="s">
        <v>88</v>
      </c>
      <c r="BA1940" t="s">
        <v>88</v>
      </c>
      <c r="BB1940" t="s">
        <v>88</v>
      </c>
      <c r="BC1940" t="s">
        <v>88</v>
      </c>
      <c r="BD1940" t="s">
        <v>88</v>
      </c>
      <c r="BE1940" t="s">
        <v>88</v>
      </c>
    </row>
    <row r="1941" spans="1:57">
      <c r="A1941" t="s">
        <v>4052</v>
      </c>
      <c r="B1941" t="s">
        <v>80</v>
      </c>
      <c r="C1941" t="s">
        <v>4050</v>
      </c>
      <c r="D1941" t="s">
        <v>82</v>
      </c>
      <c r="E1941" s="2" t="str">
        <f>HYPERLINK("capsilon://?command=openfolder&amp;siteaddress=FAM.docvelocity-na8.net&amp;folderid=FX6F1A5731-E240-DC4F-1342-BB424316806E","FX21115613")</f>
        <v>FX21115613</v>
      </c>
      <c r="F1941" t="s">
        <v>19</v>
      </c>
      <c r="G1941" t="s">
        <v>19</v>
      </c>
      <c r="H1941" t="s">
        <v>83</v>
      </c>
      <c r="I1941" t="s">
        <v>4053</v>
      </c>
      <c r="J1941">
        <v>55</v>
      </c>
      <c r="K1941" t="s">
        <v>85</v>
      </c>
      <c r="L1941" t="s">
        <v>86</v>
      </c>
      <c r="M1941" t="s">
        <v>87</v>
      </c>
      <c r="N1941">
        <v>1</v>
      </c>
      <c r="O1941" s="1">
        <v>44518.48165509259</v>
      </c>
      <c r="P1941" s="1">
        <v>44518.497256944444</v>
      </c>
      <c r="Q1941">
        <v>1117</v>
      </c>
      <c r="R1941">
        <v>231</v>
      </c>
      <c r="S1941" t="b">
        <v>0</v>
      </c>
      <c r="T1941" t="s">
        <v>88</v>
      </c>
      <c r="U1941" t="b">
        <v>0</v>
      </c>
      <c r="V1941" t="s">
        <v>190</v>
      </c>
      <c r="W1941" s="1">
        <v>44518.497256944444</v>
      </c>
      <c r="X1941">
        <v>160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55</v>
      </c>
      <c r="AE1941">
        <v>50</v>
      </c>
      <c r="AF1941">
        <v>0</v>
      </c>
      <c r="AG1941">
        <v>4</v>
      </c>
      <c r="AH1941" t="s">
        <v>88</v>
      </c>
      <c r="AI1941" t="s">
        <v>88</v>
      </c>
      <c r="AJ1941" t="s">
        <v>88</v>
      </c>
      <c r="AK1941" t="s">
        <v>88</v>
      </c>
      <c r="AL1941" t="s">
        <v>88</v>
      </c>
      <c r="AM1941" t="s">
        <v>88</v>
      </c>
      <c r="AN1941" t="s">
        <v>88</v>
      </c>
      <c r="AO1941" t="s">
        <v>88</v>
      </c>
      <c r="AP1941" t="s">
        <v>88</v>
      </c>
      <c r="AQ1941" t="s">
        <v>88</v>
      </c>
      <c r="AR1941" t="s">
        <v>88</v>
      </c>
      <c r="AS1941" t="s">
        <v>88</v>
      </c>
      <c r="AT1941" t="s">
        <v>88</v>
      </c>
      <c r="AU1941" t="s">
        <v>88</v>
      </c>
      <c r="AV1941" t="s">
        <v>88</v>
      </c>
      <c r="AW1941" t="s">
        <v>88</v>
      </c>
      <c r="AX1941" t="s">
        <v>88</v>
      </c>
      <c r="AY1941" t="s">
        <v>88</v>
      </c>
      <c r="AZ1941" t="s">
        <v>88</v>
      </c>
      <c r="BA1941" t="s">
        <v>88</v>
      </c>
      <c r="BB1941" t="s">
        <v>88</v>
      </c>
      <c r="BC1941" t="s">
        <v>88</v>
      </c>
      <c r="BD1941" t="s">
        <v>88</v>
      </c>
      <c r="BE1941" t="s">
        <v>88</v>
      </c>
    </row>
    <row r="1942" spans="1:57">
      <c r="A1942" t="s">
        <v>4054</v>
      </c>
      <c r="B1942" t="s">
        <v>80</v>
      </c>
      <c r="C1942" t="s">
        <v>4050</v>
      </c>
      <c r="D1942" t="s">
        <v>82</v>
      </c>
      <c r="E1942" s="2" t="str">
        <f>HYPERLINK("capsilon://?command=openfolder&amp;siteaddress=FAM.docvelocity-na8.net&amp;folderid=FX6F1A5731-E240-DC4F-1342-BB424316806E","FX21115613")</f>
        <v>FX21115613</v>
      </c>
      <c r="F1942" t="s">
        <v>19</v>
      </c>
      <c r="G1942" t="s">
        <v>19</v>
      </c>
      <c r="H1942" t="s">
        <v>83</v>
      </c>
      <c r="I1942" t="s">
        <v>4055</v>
      </c>
      <c r="J1942">
        <v>28</v>
      </c>
      <c r="K1942" t="s">
        <v>85</v>
      </c>
      <c r="L1942" t="s">
        <v>86</v>
      </c>
      <c r="M1942" t="s">
        <v>87</v>
      </c>
      <c r="N1942">
        <v>2</v>
      </c>
      <c r="O1942" s="1">
        <v>44518.482083333336</v>
      </c>
      <c r="P1942" s="1">
        <v>44518.543564814812</v>
      </c>
      <c r="Q1942">
        <v>5022</v>
      </c>
      <c r="R1942">
        <v>290</v>
      </c>
      <c r="S1942" t="b">
        <v>0</v>
      </c>
      <c r="T1942" t="s">
        <v>88</v>
      </c>
      <c r="U1942" t="b">
        <v>0</v>
      </c>
      <c r="V1942" t="s">
        <v>123</v>
      </c>
      <c r="W1942" s="1">
        <v>44518.491412037038</v>
      </c>
      <c r="X1942">
        <v>156</v>
      </c>
      <c r="Y1942">
        <v>21</v>
      </c>
      <c r="Z1942">
        <v>0</v>
      </c>
      <c r="AA1942">
        <v>21</v>
      </c>
      <c r="AB1942">
        <v>0</v>
      </c>
      <c r="AC1942">
        <v>7</v>
      </c>
      <c r="AD1942">
        <v>7</v>
      </c>
      <c r="AE1942">
        <v>0</v>
      </c>
      <c r="AF1942">
        <v>0</v>
      </c>
      <c r="AG1942">
        <v>0</v>
      </c>
      <c r="AH1942" t="s">
        <v>606</v>
      </c>
      <c r="AI1942" s="1">
        <v>44518.543564814812</v>
      </c>
      <c r="AJ1942">
        <v>134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7</v>
      </c>
      <c r="AQ1942">
        <v>0</v>
      </c>
      <c r="AR1942">
        <v>0</v>
      </c>
      <c r="AS1942">
        <v>0</v>
      </c>
      <c r="AT1942" t="s">
        <v>88</v>
      </c>
      <c r="AU1942" t="s">
        <v>88</v>
      </c>
      <c r="AV1942" t="s">
        <v>88</v>
      </c>
      <c r="AW1942" t="s">
        <v>88</v>
      </c>
      <c r="AX1942" t="s">
        <v>88</v>
      </c>
      <c r="AY1942" t="s">
        <v>88</v>
      </c>
      <c r="AZ1942" t="s">
        <v>88</v>
      </c>
      <c r="BA1942" t="s">
        <v>88</v>
      </c>
      <c r="BB1942" t="s">
        <v>88</v>
      </c>
      <c r="BC1942" t="s">
        <v>88</v>
      </c>
      <c r="BD1942" t="s">
        <v>88</v>
      </c>
      <c r="BE1942" t="s">
        <v>88</v>
      </c>
    </row>
    <row r="1943" spans="1:57">
      <c r="A1943" t="s">
        <v>4056</v>
      </c>
      <c r="B1943" t="s">
        <v>80</v>
      </c>
      <c r="C1943" t="s">
        <v>4050</v>
      </c>
      <c r="D1943" t="s">
        <v>82</v>
      </c>
      <c r="E1943" s="2" t="str">
        <f>HYPERLINK("capsilon://?command=openfolder&amp;siteaddress=FAM.docvelocity-na8.net&amp;folderid=FX6F1A5731-E240-DC4F-1342-BB424316806E","FX21115613")</f>
        <v>FX21115613</v>
      </c>
      <c r="F1943" t="s">
        <v>19</v>
      </c>
      <c r="G1943" t="s">
        <v>19</v>
      </c>
      <c r="H1943" t="s">
        <v>83</v>
      </c>
      <c r="I1943" t="s">
        <v>4057</v>
      </c>
      <c r="J1943">
        <v>55</v>
      </c>
      <c r="K1943" t="s">
        <v>85</v>
      </c>
      <c r="L1943" t="s">
        <v>86</v>
      </c>
      <c r="M1943" t="s">
        <v>87</v>
      </c>
      <c r="N1943">
        <v>1</v>
      </c>
      <c r="O1943" s="1">
        <v>44518.483113425929</v>
      </c>
      <c r="P1943" s="1">
        <v>44518.498206018521</v>
      </c>
      <c r="Q1943">
        <v>1169</v>
      </c>
      <c r="R1943">
        <v>135</v>
      </c>
      <c r="S1943" t="b">
        <v>0</v>
      </c>
      <c r="T1943" t="s">
        <v>88</v>
      </c>
      <c r="U1943" t="b">
        <v>0</v>
      </c>
      <c r="V1943" t="s">
        <v>190</v>
      </c>
      <c r="W1943" s="1">
        <v>44518.498206018521</v>
      </c>
      <c r="X1943">
        <v>81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55</v>
      </c>
      <c r="AE1943">
        <v>50</v>
      </c>
      <c r="AF1943">
        <v>0</v>
      </c>
      <c r="AG1943">
        <v>4</v>
      </c>
      <c r="AH1943" t="s">
        <v>88</v>
      </c>
      <c r="AI1943" t="s">
        <v>88</v>
      </c>
      <c r="AJ1943" t="s">
        <v>88</v>
      </c>
      <c r="AK1943" t="s">
        <v>88</v>
      </c>
      <c r="AL1943" t="s">
        <v>88</v>
      </c>
      <c r="AM1943" t="s">
        <v>88</v>
      </c>
      <c r="AN1943" t="s">
        <v>88</v>
      </c>
      <c r="AO1943" t="s">
        <v>88</v>
      </c>
      <c r="AP1943" t="s">
        <v>88</v>
      </c>
      <c r="AQ1943" t="s">
        <v>88</v>
      </c>
      <c r="AR1943" t="s">
        <v>88</v>
      </c>
      <c r="AS1943" t="s">
        <v>88</v>
      </c>
      <c r="AT1943" t="s">
        <v>88</v>
      </c>
      <c r="AU1943" t="s">
        <v>88</v>
      </c>
      <c r="AV1943" t="s">
        <v>88</v>
      </c>
      <c r="AW1943" t="s">
        <v>88</v>
      </c>
      <c r="AX1943" t="s">
        <v>88</v>
      </c>
      <c r="AY1943" t="s">
        <v>88</v>
      </c>
      <c r="AZ1943" t="s">
        <v>88</v>
      </c>
      <c r="BA1943" t="s">
        <v>88</v>
      </c>
      <c r="BB1943" t="s">
        <v>88</v>
      </c>
      <c r="BC1943" t="s">
        <v>88</v>
      </c>
      <c r="BD1943" t="s">
        <v>88</v>
      </c>
      <c r="BE1943" t="s">
        <v>88</v>
      </c>
    </row>
    <row r="1944" spans="1:57">
      <c r="A1944" t="s">
        <v>4058</v>
      </c>
      <c r="B1944" t="s">
        <v>80</v>
      </c>
      <c r="C1944" t="s">
        <v>3037</v>
      </c>
      <c r="D1944" t="s">
        <v>82</v>
      </c>
      <c r="E1944" s="2" t="str">
        <f>HYPERLINK("capsilon://?command=openfolder&amp;siteaddress=FAM.docvelocity-na8.net&amp;folderid=FX65831314-E337-152F-92E8-1CC4354377A5","FX2111551")</f>
        <v>FX2111551</v>
      </c>
      <c r="F1944" t="s">
        <v>19</v>
      </c>
      <c r="G1944" t="s">
        <v>19</v>
      </c>
      <c r="H1944" t="s">
        <v>83</v>
      </c>
      <c r="I1944" t="s">
        <v>4059</v>
      </c>
      <c r="J1944">
        <v>54</v>
      </c>
      <c r="K1944" t="s">
        <v>85</v>
      </c>
      <c r="L1944" t="s">
        <v>86</v>
      </c>
      <c r="M1944" t="s">
        <v>87</v>
      </c>
      <c r="N1944">
        <v>2</v>
      </c>
      <c r="O1944" s="1">
        <v>44502.502268518518</v>
      </c>
      <c r="P1944" s="1">
        <v>44502.530092592591</v>
      </c>
      <c r="Q1944">
        <v>1684</v>
      </c>
      <c r="R1944">
        <v>720</v>
      </c>
      <c r="S1944" t="b">
        <v>0</v>
      </c>
      <c r="T1944" t="s">
        <v>88</v>
      </c>
      <c r="U1944" t="b">
        <v>0</v>
      </c>
      <c r="V1944" t="s">
        <v>218</v>
      </c>
      <c r="W1944" s="1">
        <v>44502.508634259262</v>
      </c>
      <c r="X1944">
        <v>545</v>
      </c>
      <c r="Y1944">
        <v>42</v>
      </c>
      <c r="Z1944">
        <v>0</v>
      </c>
      <c r="AA1944">
        <v>42</v>
      </c>
      <c r="AB1944">
        <v>0</v>
      </c>
      <c r="AC1944">
        <v>24</v>
      </c>
      <c r="AD1944">
        <v>12</v>
      </c>
      <c r="AE1944">
        <v>0</v>
      </c>
      <c r="AF1944">
        <v>0</v>
      </c>
      <c r="AG1944">
        <v>0</v>
      </c>
      <c r="AH1944" t="s">
        <v>118</v>
      </c>
      <c r="AI1944" s="1">
        <v>44502.530092592591</v>
      </c>
      <c r="AJ1944">
        <v>156</v>
      </c>
      <c r="AK1944">
        <v>1</v>
      </c>
      <c r="AL1944">
        <v>0</v>
      </c>
      <c r="AM1944">
        <v>1</v>
      </c>
      <c r="AN1944">
        <v>0</v>
      </c>
      <c r="AO1944">
        <v>1</v>
      </c>
      <c r="AP1944">
        <v>11</v>
      </c>
      <c r="AQ1944">
        <v>0</v>
      </c>
      <c r="AR1944">
        <v>0</v>
      </c>
      <c r="AS1944">
        <v>0</v>
      </c>
      <c r="AT1944" t="s">
        <v>88</v>
      </c>
      <c r="AU1944" t="s">
        <v>88</v>
      </c>
      <c r="AV1944" t="s">
        <v>88</v>
      </c>
      <c r="AW1944" t="s">
        <v>88</v>
      </c>
      <c r="AX1944" t="s">
        <v>88</v>
      </c>
      <c r="AY1944" t="s">
        <v>88</v>
      </c>
      <c r="AZ1944" t="s">
        <v>88</v>
      </c>
      <c r="BA1944" t="s">
        <v>88</v>
      </c>
      <c r="BB1944" t="s">
        <v>88</v>
      </c>
      <c r="BC1944" t="s">
        <v>88</v>
      </c>
      <c r="BD1944" t="s">
        <v>88</v>
      </c>
      <c r="BE1944" t="s">
        <v>88</v>
      </c>
    </row>
    <row r="1945" spans="1:57">
      <c r="A1945" t="s">
        <v>4060</v>
      </c>
      <c r="B1945" t="s">
        <v>80</v>
      </c>
      <c r="C1945" t="s">
        <v>4037</v>
      </c>
      <c r="D1945" t="s">
        <v>82</v>
      </c>
      <c r="E1945" s="2" t="str">
        <f>HYPERLINK("capsilon://?command=openfolder&amp;siteaddress=FAM.docvelocity-na8.net&amp;folderid=FX0D1D4A01-0911-4CD5-F421-9ED437534FB4","FX21115868")</f>
        <v>FX21115868</v>
      </c>
      <c r="F1945" t="s">
        <v>19</v>
      </c>
      <c r="G1945" t="s">
        <v>19</v>
      </c>
      <c r="H1945" t="s">
        <v>83</v>
      </c>
      <c r="I1945" t="s">
        <v>4038</v>
      </c>
      <c r="J1945">
        <v>214</v>
      </c>
      <c r="K1945" t="s">
        <v>85</v>
      </c>
      <c r="L1945" t="s">
        <v>86</v>
      </c>
      <c r="M1945" t="s">
        <v>87</v>
      </c>
      <c r="N1945">
        <v>2</v>
      </c>
      <c r="O1945" s="1">
        <v>44518.497071759259</v>
      </c>
      <c r="P1945" s="1">
        <v>44518.552222222221</v>
      </c>
      <c r="Q1945">
        <v>176</v>
      </c>
      <c r="R1945">
        <v>4589</v>
      </c>
      <c r="S1945" t="b">
        <v>0</v>
      </c>
      <c r="T1945" t="s">
        <v>88</v>
      </c>
      <c r="U1945" t="b">
        <v>1</v>
      </c>
      <c r="V1945" t="s">
        <v>393</v>
      </c>
      <c r="W1945" s="1">
        <v>44518.535879629628</v>
      </c>
      <c r="X1945">
        <v>3186</v>
      </c>
      <c r="Y1945">
        <v>189</v>
      </c>
      <c r="Z1945">
        <v>0</v>
      </c>
      <c r="AA1945">
        <v>189</v>
      </c>
      <c r="AB1945">
        <v>39</v>
      </c>
      <c r="AC1945">
        <v>146</v>
      </c>
      <c r="AD1945">
        <v>25</v>
      </c>
      <c r="AE1945">
        <v>0</v>
      </c>
      <c r="AF1945">
        <v>0</v>
      </c>
      <c r="AG1945">
        <v>0</v>
      </c>
      <c r="AH1945" t="s">
        <v>118</v>
      </c>
      <c r="AI1945" s="1">
        <v>44518.552222222221</v>
      </c>
      <c r="AJ1945">
        <v>1285</v>
      </c>
      <c r="AK1945">
        <v>11</v>
      </c>
      <c r="AL1945">
        <v>0</v>
      </c>
      <c r="AM1945">
        <v>11</v>
      </c>
      <c r="AN1945">
        <v>39</v>
      </c>
      <c r="AO1945">
        <v>11</v>
      </c>
      <c r="AP1945">
        <v>14</v>
      </c>
      <c r="AQ1945">
        <v>0</v>
      </c>
      <c r="AR1945">
        <v>0</v>
      </c>
      <c r="AS1945">
        <v>0</v>
      </c>
      <c r="AT1945" t="s">
        <v>88</v>
      </c>
      <c r="AU1945" t="s">
        <v>88</v>
      </c>
      <c r="AV1945" t="s">
        <v>88</v>
      </c>
      <c r="AW1945" t="s">
        <v>88</v>
      </c>
      <c r="AX1945" t="s">
        <v>88</v>
      </c>
      <c r="AY1945" t="s">
        <v>88</v>
      </c>
      <c r="AZ1945" t="s">
        <v>88</v>
      </c>
      <c r="BA1945" t="s">
        <v>88</v>
      </c>
      <c r="BB1945" t="s">
        <v>88</v>
      </c>
      <c r="BC1945" t="s">
        <v>88</v>
      </c>
      <c r="BD1945" t="s">
        <v>88</v>
      </c>
      <c r="BE1945" t="s">
        <v>88</v>
      </c>
    </row>
    <row r="1946" spans="1:57">
      <c r="A1946" t="s">
        <v>4061</v>
      </c>
      <c r="B1946" t="s">
        <v>80</v>
      </c>
      <c r="C1946" t="s">
        <v>4062</v>
      </c>
      <c r="D1946" t="s">
        <v>82</v>
      </c>
      <c r="E1946" s="2" t="str">
        <f>HYPERLINK("capsilon://?command=openfolder&amp;siteaddress=FAM.docvelocity-na8.net&amp;folderid=FXF0FC6739-48F4-3E1A-7434-D90426F1421B","FX21118778")</f>
        <v>FX21118778</v>
      </c>
      <c r="F1946" t="s">
        <v>19</v>
      </c>
      <c r="G1946" t="s">
        <v>19</v>
      </c>
      <c r="H1946" t="s">
        <v>83</v>
      </c>
      <c r="I1946" t="s">
        <v>4063</v>
      </c>
      <c r="J1946">
        <v>94</v>
      </c>
      <c r="K1946" t="s">
        <v>85</v>
      </c>
      <c r="L1946" t="s">
        <v>86</v>
      </c>
      <c r="M1946" t="s">
        <v>87</v>
      </c>
      <c r="N1946">
        <v>1</v>
      </c>
      <c r="O1946" s="1">
        <v>44518.497407407405</v>
      </c>
      <c r="P1946" s="1">
        <v>44518.499525462961</v>
      </c>
      <c r="Q1946">
        <v>70</v>
      </c>
      <c r="R1946">
        <v>113</v>
      </c>
      <c r="S1946" t="b">
        <v>0</v>
      </c>
      <c r="T1946" t="s">
        <v>88</v>
      </c>
      <c r="U1946" t="b">
        <v>0</v>
      </c>
      <c r="V1946" t="s">
        <v>190</v>
      </c>
      <c r="W1946" s="1">
        <v>44518.499525462961</v>
      </c>
      <c r="X1946">
        <v>113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94</v>
      </c>
      <c r="AE1946">
        <v>82</v>
      </c>
      <c r="AF1946">
        <v>0</v>
      </c>
      <c r="AG1946">
        <v>4</v>
      </c>
      <c r="AH1946" t="s">
        <v>88</v>
      </c>
      <c r="AI1946" t="s">
        <v>88</v>
      </c>
      <c r="AJ1946" t="s">
        <v>88</v>
      </c>
      <c r="AK1946" t="s">
        <v>88</v>
      </c>
      <c r="AL1946" t="s">
        <v>88</v>
      </c>
      <c r="AM1946" t="s">
        <v>88</v>
      </c>
      <c r="AN1946" t="s">
        <v>88</v>
      </c>
      <c r="AO1946" t="s">
        <v>88</v>
      </c>
      <c r="AP1946" t="s">
        <v>88</v>
      </c>
      <c r="AQ1946" t="s">
        <v>88</v>
      </c>
      <c r="AR1946" t="s">
        <v>88</v>
      </c>
      <c r="AS1946" t="s">
        <v>88</v>
      </c>
      <c r="AT1946" t="s">
        <v>88</v>
      </c>
      <c r="AU1946" t="s">
        <v>88</v>
      </c>
      <c r="AV1946" t="s">
        <v>88</v>
      </c>
      <c r="AW1946" t="s">
        <v>88</v>
      </c>
      <c r="AX1946" t="s">
        <v>88</v>
      </c>
      <c r="AY1946" t="s">
        <v>88</v>
      </c>
      <c r="AZ1946" t="s">
        <v>88</v>
      </c>
      <c r="BA1946" t="s">
        <v>88</v>
      </c>
      <c r="BB1946" t="s">
        <v>88</v>
      </c>
      <c r="BC1946" t="s">
        <v>88</v>
      </c>
      <c r="BD1946" t="s">
        <v>88</v>
      </c>
      <c r="BE1946" t="s">
        <v>88</v>
      </c>
    </row>
    <row r="1947" spans="1:57">
      <c r="A1947" t="s">
        <v>4064</v>
      </c>
      <c r="B1947" t="s">
        <v>80</v>
      </c>
      <c r="C1947" t="s">
        <v>3037</v>
      </c>
      <c r="D1947" t="s">
        <v>82</v>
      </c>
      <c r="E1947" s="2" t="str">
        <f>HYPERLINK("capsilon://?command=openfolder&amp;siteaddress=FAM.docvelocity-na8.net&amp;folderid=FX65831314-E337-152F-92E8-1CC4354377A5","FX2111551")</f>
        <v>FX2111551</v>
      </c>
      <c r="F1947" t="s">
        <v>19</v>
      </c>
      <c r="G1947" t="s">
        <v>19</v>
      </c>
      <c r="H1947" t="s">
        <v>83</v>
      </c>
      <c r="I1947" t="s">
        <v>4065</v>
      </c>
      <c r="J1947">
        <v>54</v>
      </c>
      <c r="K1947" t="s">
        <v>85</v>
      </c>
      <c r="L1947" t="s">
        <v>86</v>
      </c>
      <c r="M1947" t="s">
        <v>87</v>
      </c>
      <c r="N1947">
        <v>1</v>
      </c>
      <c r="O1947" s="1">
        <v>44502.50236111111</v>
      </c>
      <c r="P1947" s="1">
        <v>44502.506030092591</v>
      </c>
      <c r="Q1947">
        <v>98</v>
      </c>
      <c r="R1947">
        <v>219</v>
      </c>
      <c r="S1947" t="b">
        <v>0</v>
      </c>
      <c r="T1947" t="s">
        <v>88</v>
      </c>
      <c r="U1947" t="b">
        <v>0</v>
      </c>
      <c r="V1947" t="s">
        <v>606</v>
      </c>
      <c r="W1947" s="1">
        <v>44502.506030092591</v>
      </c>
      <c r="X1947">
        <v>219</v>
      </c>
      <c r="Y1947">
        <v>42</v>
      </c>
      <c r="Z1947">
        <v>0</v>
      </c>
      <c r="AA1947">
        <v>42</v>
      </c>
      <c r="AB1947">
        <v>0</v>
      </c>
      <c r="AC1947">
        <v>23</v>
      </c>
      <c r="AD1947">
        <v>12</v>
      </c>
      <c r="AE1947">
        <v>0</v>
      </c>
      <c r="AF1947">
        <v>0</v>
      </c>
      <c r="AG1947">
        <v>0</v>
      </c>
      <c r="AH1947" t="s">
        <v>88</v>
      </c>
      <c r="AI1947" t="s">
        <v>88</v>
      </c>
      <c r="AJ1947" t="s">
        <v>88</v>
      </c>
      <c r="AK1947" t="s">
        <v>88</v>
      </c>
      <c r="AL1947" t="s">
        <v>88</v>
      </c>
      <c r="AM1947" t="s">
        <v>88</v>
      </c>
      <c r="AN1947" t="s">
        <v>88</v>
      </c>
      <c r="AO1947" t="s">
        <v>88</v>
      </c>
      <c r="AP1947" t="s">
        <v>88</v>
      </c>
      <c r="AQ1947" t="s">
        <v>88</v>
      </c>
      <c r="AR1947" t="s">
        <v>88</v>
      </c>
      <c r="AS1947" t="s">
        <v>88</v>
      </c>
      <c r="AT1947" t="s">
        <v>88</v>
      </c>
      <c r="AU1947" t="s">
        <v>88</v>
      </c>
      <c r="AV1947" t="s">
        <v>88</v>
      </c>
      <c r="AW1947" t="s">
        <v>88</v>
      </c>
      <c r="AX1947" t="s">
        <v>88</v>
      </c>
      <c r="AY1947" t="s">
        <v>88</v>
      </c>
      <c r="AZ1947" t="s">
        <v>88</v>
      </c>
      <c r="BA1947" t="s">
        <v>88</v>
      </c>
      <c r="BB1947" t="s">
        <v>88</v>
      </c>
      <c r="BC1947" t="s">
        <v>88</v>
      </c>
      <c r="BD1947" t="s">
        <v>88</v>
      </c>
      <c r="BE1947" t="s">
        <v>88</v>
      </c>
    </row>
    <row r="1948" spans="1:57">
      <c r="A1948" t="s">
        <v>4066</v>
      </c>
      <c r="B1948" t="s">
        <v>80</v>
      </c>
      <c r="C1948" t="s">
        <v>4050</v>
      </c>
      <c r="D1948" t="s">
        <v>82</v>
      </c>
      <c r="E1948" s="2" t="str">
        <f>HYPERLINK("capsilon://?command=openfolder&amp;siteaddress=FAM.docvelocity-na8.net&amp;folderid=FX6F1A5731-E240-DC4F-1342-BB424316806E","FX21115613")</f>
        <v>FX21115613</v>
      </c>
      <c r="F1948" t="s">
        <v>19</v>
      </c>
      <c r="G1948" t="s">
        <v>19</v>
      </c>
      <c r="H1948" t="s">
        <v>83</v>
      </c>
      <c r="I1948" t="s">
        <v>4053</v>
      </c>
      <c r="J1948">
        <v>215</v>
      </c>
      <c r="K1948" t="s">
        <v>85</v>
      </c>
      <c r="L1948" t="s">
        <v>86</v>
      </c>
      <c r="M1948" t="s">
        <v>87</v>
      </c>
      <c r="N1948">
        <v>2</v>
      </c>
      <c r="O1948" s="1">
        <v>44518.498877314814</v>
      </c>
      <c r="P1948" s="1">
        <v>44518.517280092594</v>
      </c>
      <c r="Q1948">
        <v>497</v>
      </c>
      <c r="R1948">
        <v>1093</v>
      </c>
      <c r="S1948" t="b">
        <v>0</v>
      </c>
      <c r="T1948" t="s">
        <v>88</v>
      </c>
      <c r="U1948" t="b">
        <v>1</v>
      </c>
      <c r="V1948" t="s">
        <v>186</v>
      </c>
      <c r="W1948" s="1">
        <v>44518.508483796293</v>
      </c>
      <c r="X1948">
        <v>403</v>
      </c>
      <c r="Y1948">
        <v>169</v>
      </c>
      <c r="Z1948">
        <v>0</v>
      </c>
      <c r="AA1948">
        <v>169</v>
      </c>
      <c r="AB1948">
        <v>0</v>
      </c>
      <c r="AC1948">
        <v>61</v>
      </c>
      <c r="AD1948">
        <v>46</v>
      </c>
      <c r="AE1948">
        <v>0</v>
      </c>
      <c r="AF1948">
        <v>0</v>
      </c>
      <c r="AG1948">
        <v>0</v>
      </c>
      <c r="AH1948" t="s">
        <v>606</v>
      </c>
      <c r="AI1948" s="1">
        <v>44518.517280092594</v>
      </c>
      <c r="AJ1948">
        <v>677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46</v>
      </c>
      <c r="AQ1948">
        <v>0</v>
      </c>
      <c r="AR1948">
        <v>0</v>
      </c>
      <c r="AS1948">
        <v>0</v>
      </c>
      <c r="AT1948" t="s">
        <v>88</v>
      </c>
      <c r="AU1948" t="s">
        <v>88</v>
      </c>
      <c r="AV1948" t="s">
        <v>88</v>
      </c>
      <c r="AW1948" t="s">
        <v>88</v>
      </c>
      <c r="AX1948" t="s">
        <v>88</v>
      </c>
      <c r="AY1948" t="s">
        <v>88</v>
      </c>
      <c r="AZ1948" t="s">
        <v>88</v>
      </c>
      <c r="BA1948" t="s">
        <v>88</v>
      </c>
      <c r="BB1948" t="s">
        <v>88</v>
      </c>
      <c r="BC1948" t="s">
        <v>88</v>
      </c>
      <c r="BD1948" t="s">
        <v>88</v>
      </c>
      <c r="BE1948" t="s">
        <v>88</v>
      </c>
    </row>
    <row r="1949" spans="1:57">
      <c r="A1949" t="s">
        <v>4067</v>
      </c>
      <c r="B1949" t="s">
        <v>80</v>
      </c>
      <c r="C1949" t="s">
        <v>4050</v>
      </c>
      <c r="D1949" t="s">
        <v>82</v>
      </c>
      <c r="E1949" s="2" t="str">
        <f>HYPERLINK("capsilon://?command=openfolder&amp;siteaddress=FAM.docvelocity-na8.net&amp;folderid=FX6F1A5731-E240-DC4F-1342-BB424316806E","FX21115613")</f>
        <v>FX21115613</v>
      </c>
      <c r="F1949" t="s">
        <v>19</v>
      </c>
      <c r="G1949" t="s">
        <v>19</v>
      </c>
      <c r="H1949" t="s">
        <v>83</v>
      </c>
      <c r="I1949" t="s">
        <v>4057</v>
      </c>
      <c r="J1949">
        <v>215</v>
      </c>
      <c r="K1949" t="s">
        <v>85</v>
      </c>
      <c r="L1949" t="s">
        <v>86</v>
      </c>
      <c r="M1949" t="s">
        <v>87</v>
      </c>
      <c r="N1949">
        <v>2</v>
      </c>
      <c r="O1949" s="1">
        <v>44518.500162037039</v>
      </c>
      <c r="P1949" s="1">
        <v>44518.524409722224</v>
      </c>
      <c r="Q1949">
        <v>543</v>
      </c>
      <c r="R1949">
        <v>1552</v>
      </c>
      <c r="S1949" t="b">
        <v>0</v>
      </c>
      <c r="T1949" t="s">
        <v>88</v>
      </c>
      <c r="U1949" t="b">
        <v>1</v>
      </c>
      <c r="V1949" t="s">
        <v>89</v>
      </c>
      <c r="W1949" s="1">
        <v>44518.511203703703</v>
      </c>
      <c r="X1949">
        <v>628</v>
      </c>
      <c r="Y1949">
        <v>169</v>
      </c>
      <c r="Z1949">
        <v>0</v>
      </c>
      <c r="AA1949">
        <v>169</v>
      </c>
      <c r="AB1949">
        <v>0</v>
      </c>
      <c r="AC1949">
        <v>64</v>
      </c>
      <c r="AD1949">
        <v>46</v>
      </c>
      <c r="AE1949">
        <v>0</v>
      </c>
      <c r="AF1949">
        <v>0</v>
      </c>
      <c r="AG1949">
        <v>0</v>
      </c>
      <c r="AH1949" t="s">
        <v>90</v>
      </c>
      <c r="AI1949" s="1">
        <v>44518.524409722224</v>
      </c>
      <c r="AJ1949">
        <v>924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46</v>
      </c>
      <c r="AQ1949">
        <v>0</v>
      </c>
      <c r="AR1949">
        <v>0</v>
      </c>
      <c r="AS1949">
        <v>0</v>
      </c>
      <c r="AT1949" t="s">
        <v>88</v>
      </c>
      <c r="AU1949" t="s">
        <v>88</v>
      </c>
      <c r="AV1949" t="s">
        <v>88</v>
      </c>
      <c r="AW1949" t="s">
        <v>88</v>
      </c>
      <c r="AX1949" t="s">
        <v>88</v>
      </c>
      <c r="AY1949" t="s">
        <v>88</v>
      </c>
      <c r="AZ1949" t="s">
        <v>88</v>
      </c>
      <c r="BA1949" t="s">
        <v>88</v>
      </c>
      <c r="BB1949" t="s">
        <v>88</v>
      </c>
      <c r="BC1949" t="s">
        <v>88</v>
      </c>
      <c r="BD1949" t="s">
        <v>88</v>
      </c>
      <c r="BE1949" t="s">
        <v>88</v>
      </c>
    </row>
    <row r="1950" spans="1:57">
      <c r="A1950" t="s">
        <v>4068</v>
      </c>
      <c r="B1950" t="s">
        <v>80</v>
      </c>
      <c r="C1950" t="s">
        <v>4062</v>
      </c>
      <c r="D1950" t="s">
        <v>82</v>
      </c>
      <c r="E1950" s="2" t="str">
        <f>HYPERLINK("capsilon://?command=openfolder&amp;siteaddress=FAM.docvelocity-na8.net&amp;folderid=FXF0FC6739-48F4-3E1A-7434-D90426F1421B","FX21118778")</f>
        <v>FX21118778</v>
      </c>
      <c r="F1950" t="s">
        <v>19</v>
      </c>
      <c r="G1950" t="s">
        <v>19</v>
      </c>
      <c r="H1950" t="s">
        <v>83</v>
      </c>
      <c r="I1950" t="s">
        <v>4063</v>
      </c>
      <c r="J1950">
        <v>178</v>
      </c>
      <c r="K1950" t="s">
        <v>85</v>
      </c>
      <c r="L1950" t="s">
        <v>86</v>
      </c>
      <c r="M1950" t="s">
        <v>87</v>
      </c>
      <c r="N1950">
        <v>2</v>
      </c>
      <c r="O1950" s="1">
        <v>44518.501238425924</v>
      </c>
      <c r="P1950" s="1">
        <v>44518.526087962964</v>
      </c>
      <c r="Q1950">
        <v>619</v>
      </c>
      <c r="R1950">
        <v>1528</v>
      </c>
      <c r="S1950" t="b">
        <v>0</v>
      </c>
      <c r="T1950" t="s">
        <v>88</v>
      </c>
      <c r="U1950" t="b">
        <v>1</v>
      </c>
      <c r="V1950" t="s">
        <v>218</v>
      </c>
      <c r="W1950" s="1">
        <v>44518.513240740744</v>
      </c>
      <c r="X1950">
        <v>768</v>
      </c>
      <c r="Y1950">
        <v>164</v>
      </c>
      <c r="Z1950">
        <v>0</v>
      </c>
      <c r="AA1950">
        <v>164</v>
      </c>
      <c r="AB1950">
        <v>0</v>
      </c>
      <c r="AC1950">
        <v>56</v>
      </c>
      <c r="AD1950">
        <v>14</v>
      </c>
      <c r="AE1950">
        <v>0</v>
      </c>
      <c r="AF1950">
        <v>0</v>
      </c>
      <c r="AG1950">
        <v>0</v>
      </c>
      <c r="AH1950" t="s">
        <v>606</v>
      </c>
      <c r="AI1950" s="1">
        <v>44518.526087962964</v>
      </c>
      <c r="AJ1950">
        <v>760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14</v>
      </c>
      <c r="AQ1950">
        <v>0</v>
      </c>
      <c r="AR1950">
        <v>0</v>
      </c>
      <c r="AS1950">
        <v>0</v>
      </c>
      <c r="AT1950" t="s">
        <v>88</v>
      </c>
      <c r="AU1950" t="s">
        <v>88</v>
      </c>
      <c r="AV1950" t="s">
        <v>88</v>
      </c>
      <c r="AW1950" t="s">
        <v>88</v>
      </c>
      <c r="AX1950" t="s">
        <v>88</v>
      </c>
      <c r="AY1950" t="s">
        <v>88</v>
      </c>
      <c r="AZ1950" t="s">
        <v>88</v>
      </c>
      <c r="BA1950" t="s">
        <v>88</v>
      </c>
      <c r="BB1950" t="s">
        <v>88</v>
      </c>
      <c r="BC1950" t="s">
        <v>88</v>
      </c>
      <c r="BD1950" t="s">
        <v>88</v>
      </c>
      <c r="BE1950" t="s">
        <v>88</v>
      </c>
    </row>
    <row r="1951" spans="1:57">
      <c r="A1951" t="s">
        <v>4069</v>
      </c>
      <c r="B1951" t="s">
        <v>80</v>
      </c>
      <c r="C1951" t="s">
        <v>4070</v>
      </c>
      <c r="D1951" t="s">
        <v>82</v>
      </c>
      <c r="E1951" s="2" t="str">
        <f>HYPERLINK("capsilon://?command=openfolder&amp;siteaddress=FAM.docvelocity-na8.net&amp;folderid=FX39C3E48B-5657-1D5F-9EB6-B67BE36DA1C1","FX21116273")</f>
        <v>FX21116273</v>
      </c>
      <c r="F1951" t="s">
        <v>19</v>
      </c>
      <c r="G1951" t="s">
        <v>19</v>
      </c>
      <c r="H1951" t="s">
        <v>83</v>
      </c>
      <c r="I1951" t="s">
        <v>4071</v>
      </c>
      <c r="J1951">
        <v>139</v>
      </c>
      <c r="K1951" t="s">
        <v>85</v>
      </c>
      <c r="L1951" t="s">
        <v>86</v>
      </c>
      <c r="M1951" t="s">
        <v>87</v>
      </c>
      <c r="N1951">
        <v>1</v>
      </c>
      <c r="O1951" s="1">
        <v>44518.507662037038</v>
      </c>
      <c r="P1951" s="1">
        <v>44518.568287037036</v>
      </c>
      <c r="Q1951">
        <v>4667</v>
      </c>
      <c r="R1951">
        <v>571</v>
      </c>
      <c r="S1951" t="b">
        <v>0</v>
      </c>
      <c r="T1951" t="s">
        <v>88</v>
      </c>
      <c r="U1951" t="b">
        <v>0</v>
      </c>
      <c r="V1951" t="s">
        <v>94</v>
      </c>
      <c r="W1951" s="1">
        <v>44518.568287037036</v>
      </c>
      <c r="X1951">
        <v>284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139</v>
      </c>
      <c r="AE1951">
        <v>127</v>
      </c>
      <c r="AF1951">
        <v>0</v>
      </c>
      <c r="AG1951">
        <v>6</v>
      </c>
      <c r="AH1951" t="s">
        <v>88</v>
      </c>
      <c r="AI1951" t="s">
        <v>88</v>
      </c>
      <c r="AJ1951" t="s">
        <v>88</v>
      </c>
      <c r="AK1951" t="s">
        <v>88</v>
      </c>
      <c r="AL1951" t="s">
        <v>88</v>
      </c>
      <c r="AM1951" t="s">
        <v>88</v>
      </c>
      <c r="AN1951" t="s">
        <v>88</v>
      </c>
      <c r="AO1951" t="s">
        <v>88</v>
      </c>
      <c r="AP1951" t="s">
        <v>88</v>
      </c>
      <c r="AQ1951" t="s">
        <v>88</v>
      </c>
      <c r="AR1951" t="s">
        <v>88</v>
      </c>
      <c r="AS1951" t="s">
        <v>88</v>
      </c>
      <c r="AT1951" t="s">
        <v>88</v>
      </c>
      <c r="AU1951" t="s">
        <v>88</v>
      </c>
      <c r="AV1951" t="s">
        <v>88</v>
      </c>
      <c r="AW1951" t="s">
        <v>88</v>
      </c>
      <c r="AX1951" t="s">
        <v>88</v>
      </c>
      <c r="AY1951" t="s">
        <v>88</v>
      </c>
      <c r="AZ1951" t="s">
        <v>88</v>
      </c>
      <c r="BA1951" t="s">
        <v>88</v>
      </c>
      <c r="BB1951" t="s">
        <v>88</v>
      </c>
      <c r="BC1951" t="s">
        <v>88</v>
      </c>
      <c r="BD1951" t="s">
        <v>88</v>
      </c>
      <c r="BE1951" t="s">
        <v>88</v>
      </c>
    </row>
    <row r="1952" spans="1:57">
      <c r="A1952" t="s">
        <v>4072</v>
      </c>
      <c r="B1952" t="s">
        <v>80</v>
      </c>
      <c r="C1952" t="s">
        <v>4073</v>
      </c>
      <c r="D1952" t="s">
        <v>82</v>
      </c>
      <c r="E1952" s="2" t="str">
        <f>HYPERLINK("capsilon://?command=openfolder&amp;siteaddress=FAM.docvelocity-na8.net&amp;folderid=FX753B811D-EE79-F90F-509E-3AA81FBD408B","FX211013057")</f>
        <v>FX211013057</v>
      </c>
      <c r="F1952" t="s">
        <v>19</v>
      </c>
      <c r="G1952" t="s">
        <v>19</v>
      </c>
      <c r="H1952" t="s">
        <v>83</v>
      </c>
      <c r="I1952" t="s">
        <v>4074</v>
      </c>
      <c r="J1952">
        <v>26</v>
      </c>
      <c r="K1952" t="s">
        <v>85</v>
      </c>
      <c r="L1952" t="s">
        <v>86</v>
      </c>
      <c r="M1952" t="s">
        <v>87</v>
      </c>
      <c r="N1952">
        <v>2</v>
      </c>
      <c r="O1952" s="1">
        <v>44502.503391203703</v>
      </c>
      <c r="P1952" s="1">
        <v>44502.531469907408</v>
      </c>
      <c r="Q1952">
        <v>2072</v>
      </c>
      <c r="R1952">
        <v>354</v>
      </c>
      <c r="S1952" t="b">
        <v>0</v>
      </c>
      <c r="T1952" t="s">
        <v>88</v>
      </c>
      <c r="U1952" t="b">
        <v>0</v>
      </c>
      <c r="V1952" t="s">
        <v>131</v>
      </c>
      <c r="W1952" s="1">
        <v>44502.50744212963</v>
      </c>
      <c r="X1952">
        <v>223</v>
      </c>
      <c r="Y1952">
        <v>21</v>
      </c>
      <c r="Z1952">
        <v>0</v>
      </c>
      <c r="AA1952">
        <v>21</v>
      </c>
      <c r="AB1952">
        <v>0</v>
      </c>
      <c r="AC1952">
        <v>3</v>
      </c>
      <c r="AD1952">
        <v>5</v>
      </c>
      <c r="AE1952">
        <v>0</v>
      </c>
      <c r="AF1952">
        <v>0</v>
      </c>
      <c r="AG1952">
        <v>0</v>
      </c>
      <c r="AH1952" t="s">
        <v>118</v>
      </c>
      <c r="AI1952" s="1">
        <v>44502.531469907408</v>
      </c>
      <c r="AJ1952">
        <v>118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5</v>
      </c>
      <c r="AQ1952">
        <v>0</v>
      </c>
      <c r="AR1952">
        <v>0</v>
      </c>
      <c r="AS1952">
        <v>0</v>
      </c>
      <c r="AT1952" t="s">
        <v>88</v>
      </c>
      <c r="AU1952" t="s">
        <v>88</v>
      </c>
      <c r="AV1952" t="s">
        <v>88</v>
      </c>
      <c r="AW1952" t="s">
        <v>88</v>
      </c>
      <c r="AX1952" t="s">
        <v>88</v>
      </c>
      <c r="AY1952" t="s">
        <v>88</v>
      </c>
      <c r="AZ1952" t="s">
        <v>88</v>
      </c>
      <c r="BA1952" t="s">
        <v>88</v>
      </c>
      <c r="BB1952" t="s">
        <v>88</v>
      </c>
      <c r="BC1952" t="s">
        <v>88</v>
      </c>
      <c r="BD1952" t="s">
        <v>88</v>
      </c>
      <c r="BE1952" t="s">
        <v>88</v>
      </c>
    </row>
    <row r="1953" spans="1:57">
      <c r="A1953" t="s">
        <v>4075</v>
      </c>
      <c r="B1953" t="s">
        <v>80</v>
      </c>
      <c r="C1953" t="s">
        <v>3332</v>
      </c>
      <c r="D1953" t="s">
        <v>82</v>
      </c>
      <c r="E1953" s="2" t="str">
        <f>HYPERLINK("capsilon://?command=openfolder&amp;siteaddress=FAM.docvelocity-na8.net&amp;folderid=FXC438F695-383D-8D5D-AE67-1C32384BB31F","FX21117597")</f>
        <v>FX21117597</v>
      </c>
      <c r="F1953" t="s">
        <v>19</v>
      </c>
      <c r="G1953" t="s">
        <v>19</v>
      </c>
      <c r="H1953" t="s">
        <v>83</v>
      </c>
      <c r="I1953" t="s">
        <v>4076</v>
      </c>
      <c r="J1953">
        <v>30</v>
      </c>
      <c r="K1953" t="s">
        <v>85</v>
      </c>
      <c r="L1953" t="s">
        <v>86</v>
      </c>
      <c r="M1953" t="s">
        <v>87</v>
      </c>
      <c r="N1953">
        <v>2</v>
      </c>
      <c r="O1953" s="1">
        <v>44518.512592592589</v>
      </c>
      <c r="P1953" s="1">
        <v>44518.544722222221</v>
      </c>
      <c r="Q1953">
        <v>2575</v>
      </c>
      <c r="R1953">
        <v>201</v>
      </c>
      <c r="S1953" t="b">
        <v>0</v>
      </c>
      <c r="T1953" t="s">
        <v>88</v>
      </c>
      <c r="U1953" t="b">
        <v>0</v>
      </c>
      <c r="V1953" t="s">
        <v>218</v>
      </c>
      <c r="W1953" s="1">
        <v>44518.514594907407</v>
      </c>
      <c r="X1953">
        <v>102</v>
      </c>
      <c r="Y1953">
        <v>9</v>
      </c>
      <c r="Z1953">
        <v>0</v>
      </c>
      <c r="AA1953">
        <v>9</v>
      </c>
      <c r="AB1953">
        <v>0</v>
      </c>
      <c r="AC1953">
        <v>3</v>
      </c>
      <c r="AD1953">
        <v>21</v>
      </c>
      <c r="AE1953">
        <v>0</v>
      </c>
      <c r="AF1953">
        <v>0</v>
      </c>
      <c r="AG1953">
        <v>0</v>
      </c>
      <c r="AH1953" t="s">
        <v>606</v>
      </c>
      <c r="AI1953" s="1">
        <v>44518.544722222221</v>
      </c>
      <c r="AJ1953">
        <v>99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21</v>
      </c>
      <c r="AQ1953">
        <v>0</v>
      </c>
      <c r="AR1953">
        <v>0</v>
      </c>
      <c r="AS1953">
        <v>0</v>
      </c>
      <c r="AT1953" t="s">
        <v>88</v>
      </c>
      <c r="AU1953" t="s">
        <v>88</v>
      </c>
      <c r="AV1953" t="s">
        <v>88</v>
      </c>
      <c r="AW1953" t="s">
        <v>88</v>
      </c>
      <c r="AX1953" t="s">
        <v>88</v>
      </c>
      <c r="AY1953" t="s">
        <v>88</v>
      </c>
      <c r="AZ1953" t="s">
        <v>88</v>
      </c>
      <c r="BA1953" t="s">
        <v>88</v>
      </c>
      <c r="BB1953" t="s">
        <v>88</v>
      </c>
      <c r="BC1953" t="s">
        <v>88</v>
      </c>
      <c r="BD1953" t="s">
        <v>88</v>
      </c>
      <c r="BE1953" t="s">
        <v>88</v>
      </c>
    </row>
    <row r="1954" spans="1:57">
      <c r="A1954" t="s">
        <v>4077</v>
      </c>
      <c r="B1954" t="s">
        <v>80</v>
      </c>
      <c r="C1954" t="s">
        <v>3553</v>
      </c>
      <c r="D1954" t="s">
        <v>82</v>
      </c>
      <c r="E1954" s="2" t="str">
        <f>HYPERLINK("capsilon://?command=openfolder&amp;siteaddress=FAM.docvelocity-na8.net&amp;folderid=FX030EF336-633B-4446-30B3-09AC97B61859","FX21118007")</f>
        <v>FX21118007</v>
      </c>
      <c r="F1954" t="s">
        <v>19</v>
      </c>
      <c r="G1954" t="s">
        <v>19</v>
      </c>
      <c r="H1954" t="s">
        <v>83</v>
      </c>
      <c r="I1954" t="s">
        <v>4078</v>
      </c>
      <c r="J1954">
        <v>28</v>
      </c>
      <c r="K1954" t="s">
        <v>85</v>
      </c>
      <c r="L1954" t="s">
        <v>86</v>
      </c>
      <c r="M1954" t="s">
        <v>87</v>
      </c>
      <c r="N1954">
        <v>2</v>
      </c>
      <c r="O1954" s="1">
        <v>44518.514548611114</v>
      </c>
      <c r="P1954" s="1">
        <v>44518.546643518515</v>
      </c>
      <c r="Q1954">
        <v>2401</v>
      </c>
      <c r="R1954">
        <v>372</v>
      </c>
      <c r="S1954" t="b">
        <v>0</v>
      </c>
      <c r="T1954" t="s">
        <v>88</v>
      </c>
      <c r="U1954" t="b">
        <v>0</v>
      </c>
      <c r="V1954" t="s">
        <v>218</v>
      </c>
      <c r="W1954" s="1">
        <v>44518.517002314817</v>
      </c>
      <c r="X1954">
        <v>207</v>
      </c>
      <c r="Y1954">
        <v>21</v>
      </c>
      <c r="Z1954">
        <v>0</v>
      </c>
      <c r="AA1954">
        <v>21</v>
      </c>
      <c r="AB1954">
        <v>0</v>
      </c>
      <c r="AC1954">
        <v>13</v>
      </c>
      <c r="AD1954">
        <v>7</v>
      </c>
      <c r="AE1954">
        <v>0</v>
      </c>
      <c r="AF1954">
        <v>0</v>
      </c>
      <c r="AG1954">
        <v>0</v>
      </c>
      <c r="AH1954" t="s">
        <v>606</v>
      </c>
      <c r="AI1954" s="1">
        <v>44518.546643518515</v>
      </c>
      <c r="AJ1954">
        <v>165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7</v>
      </c>
      <c r="AQ1954">
        <v>0</v>
      </c>
      <c r="AR1954">
        <v>0</v>
      </c>
      <c r="AS1954">
        <v>0</v>
      </c>
      <c r="AT1954" t="s">
        <v>88</v>
      </c>
      <c r="AU1954" t="s">
        <v>88</v>
      </c>
      <c r="AV1954" t="s">
        <v>88</v>
      </c>
      <c r="AW1954" t="s">
        <v>88</v>
      </c>
      <c r="AX1954" t="s">
        <v>88</v>
      </c>
      <c r="AY1954" t="s">
        <v>88</v>
      </c>
      <c r="AZ1954" t="s">
        <v>88</v>
      </c>
      <c r="BA1954" t="s">
        <v>88</v>
      </c>
      <c r="BB1954" t="s">
        <v>88</v>
      </c>
      <c r="BC1954" t="s">
        <v>88</v>
      </c>
      <c r="BD1954" t="s">
        <v>88</v>
      </c>
      <c r="BE1954" t="s">
        <v>88</v>
      </c>
    </row>
    <row r="1955" spans="1:57">
      <c r="A1955" t="s">
        <v>4079</v>
      </c>
      <c r="B1955" t="s">
        <v>80</v>
      </c>
      <c r="C1955" t="s">
        <v>4080</v>
      </c>
      <c r="D1955" t="s">
        <v>82</v>
      </c>
      <c r="E1955" s="2" t="str">
        <f>HYPERLINK("capsilon://?command=openfolder&amp;siteaddress=FAM.docvelocity-na8.net&amp;folderid=FXBDDE019F-7290-2AF6-74E7-B460587D32E2","FX21118640")</f>
        <v>FX21118640</v>
      </c>
      <c r="F1955" t="s">
        <v>19</v>
      </c>
      <c r="G1955" t="s">
        <v>19</v>
      </c>
      <c r="H1955" t="s">
        <v>83</v>
      </c>
      <c r="I1955" t="s">
        <v>4081</v>
      </c>
      <c r="J1955">
        <v>85</v>
      </c>
      <c r="K1955" t="s">
        <v>85</v>
      </c>
      <c r="L1955" t="s">
        <v>86</v>
      </c>
      <c r="M1955" t="s">
        <v>87</v>
      </c>
      <c r="N1955">
        <v>1</v>
      </c>
      <c r="O1955" s="1">
        <v>44518.514652777776</v>
      </c>
      <c r="P1955" s="1">
        <v>44518.569930555554</v>
      </c>
      <c r="Q1955">
        <v>4535</v>
      </c>
      <c r="R1955">
        <v>241</v>
      </c>
      <c r="S1955" t="b">
        <v>0</v>
      </c>
      <c r="T1955" t="s">
        <v>88</v>
      </c>
      <c r="U1955" t="b">
        <v>0</v>
      </c>
      <c r="V1955" t="s">
        <v>94</v>
      </c>
      <c r="W1955" s="1">
        <v>44518.569930555554</v>
      </c>
      <c r="X1955">
        <v>141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85</v>
      </c>
      <c r="AE1955">
        <v>73</v>
      </c>
      <c r="AF1955">
        <v>0</v>
      </c>
      <c r="AG1955">
        <v>3</v>
      </c>
      <c r="AH1955" t="s">
        <v>88</v>
      </c>
      <c r="AI1955" t="s">
        <v>88</v>
      </c>
      <c r="AJ1955" t="s">
        <v>88</v>
      </c>
      <c r="AK1955" t="s">
        <v>88</v>
      </c>
      <c r="AL1955" t="s">
        <v>88</v>
      </c>
      <c r="AM1955" t="s">
        <v>88</v>
      </c>
      <c r="AN1955" t="s">
        <v>88</v>
      </c>
      <c r="AO1955" t="s">
        <v>88</v>
      </c>
      <c r="AP1955" t="s">
        <v>88</v>
      </c>
      <c r="AQ1955" t="s">
        <v>88</v>
      </c>
      <c r="AR1955" t="s">
        <v>88</v>
      </c>
      <c r="AS1955" t="s">
        <v>88</v>
      </c>
      <c r="AT1955" t="s">
        <v>88</v>
      </c>
      <c r="AU1955" t="s">
        <v>88</v>
      </c>
      <c r="AV1955" t="s">
        <v>88</v>
      </c>
      <c r="AW1955" t="s">
        <v>88</v>
      </c>
      <c r="AX1955" t="s">
        <v>88</v>
      </c>
      <c r="AY1955" t="s">
        <v>88</v>
      </c>
      <c r="AZ1955" t="s">
        <v>88</v>
      </c>
      <c r="BA1955" t="s">
        <v>88</v>
      </c>
      <c r="BB1955" t="s">
        <v>88</v>
      </c>
      <c r="BC1955" t="s">
        <v>88</v>
      </c>
      <c r="BD1955" t="s">
        <v>88</v>
      </c>
      <c r="BE1955" t="s">
        <v>88</v>
      </c>
    </row>
    <row r="1956" spans="1:57">
      <c r="A1956" t="s">
        <v>4082</v>
      </c>
      <c r="B1956" t="s">
        <v>80</v>
      </c>
      <c r="C1956" t="s">
        <v>4073</v>
      </c>
      <c r="D1956" t="s">
        <v>82</v>
      </c>
      <c r="E1956" s="2" t="str">
        <f>HYPERLINK("capsilon://?command=openfolder&amp;siteaddress=FAM.docvelocity-na8.net&amp;folderid=FX753B811D-EE79-F90F-509E-3AA81FBD408B","FX211013057")</f>
        <v>FX211013057</v>
      </c>
      <c r="F1956" t="s">
        <v>19</v>
      </c>
      <c r="G1956" t="s">
        <v>19</v>
      </c>
      <c r="H1956" t="s">
        <v>83</v>
      </c>
      <c r="I1956" t="s">
        <v>4083</v>
      </c>
      <c r="J1956">
        <v>49</v>
      </c>
      <c r="K1956" t="s">
        <v>85</v>
      </c>
      <c r="L1956" t="s">
        <v>86</v>
      </c>
      <c r="M1956" t="s">
        <v>87</v>
      </c>
      <c r="N1956">
        <v>2</v>
      </c>
      <c r="O1956" s="1">
        <v>44502.503819444442</v>
      </c>
      <c r="P1956" s="1">
        <v>44502.533379629633</v>
      </c>
      <c r="Q1956">
        <v>1951</v>
      </c>
      <c r="R1956">
        <v>603</v>
      </c>
      <c r="S1956" t="b">
        <v>0</v>
      </c>
      <c r="T1956" t="s">
        <v>88</v>
      </c>
      <c r="U1956" t="b">
        <v>0</v>
      </c>
      <c r="V1956" t="s">
        <v>98</v>
      </c>
      <c r="W1956" s="1">
        <v>44502.509837962964</v>
      </c>
      <c r="X1956">
        <v>428</v>
      </c>
      <c r="Y1956">
        <v>45</v>
      </c>
      <c r="Z1956">
        <v>0</v>
      </c>
      <c r="AA1956">
        <v>45</v>
      </c>
      <c r="AB1956">
        <v>0</v>
      </c>
      <c r="AC1956">
        <v>24</v>
      </c>
      <c r="AD1956">
        <v>4</v>
      </c>
      <c r="AE1956">
        <v>0</v>
      </c>
      <c r="AF1956">
        <v>0</v>
      </c>
      <c r="AG1956">
        <v>0</v>
      </c>
      <c r="AH1956" t="s">
        <v>118</v>
      </c>
      <c r="AI1956" s="1">
        <v>44502.533379629633</v>
      </c>
      <c r="AJ1956">
        <v>164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4</v>
      </c>
      <c r="AQ1956">
        <v>0</v>
      </c>
      <c r="AR1956">
        <v>0</v>
      </c>
      <c r="AS1956">
        <v>0</v>
      </c>
      <c r="AT1956" t="s">
        <v>88</v>
      </c>
      <c r="AU1956" t="s">
        <v>88</v>
      </c>
      <c r="AV1956" t="s">
        <v>88</v>
      </c>
      <c r="AW1956" t="s">
        <v>88</v>
      </c>
      <c r="AX1956" t="s">
        <v>88</v>
      </c>
      <c r="AY1956" t="s">
        <v>88</v>
      </c>
      <c r="AZ1956" t="s">
        <v>88</v>
      </c>
      <c r="BA1956" t="s">
        <v>88</v>
      </c>
      <c r="BB1956" t="s">
        <v>88</v>
      </c>
      <c r="BC1956" t="s">
        <v>88</v>
      </c>
      <c r="BD1956" t="s">
        <v>88</v>
      </c>
      <c r="BE1956" t="s">
        <v>88</v>
      </c>
    </row>
    <row r="1957" spans="1:57">
      <c r="A1957" t="s">
        <v>4084</v>
      </c>
      <c r="B1957" t="s">
        <v>80</v>
      </c>
      <c r="C1957" t="s">
        <v>3332</v>
      </c>
      <c r="D1957" t="s">
        <v>82</v>
      </c>
      <c r="E1957" s="2" t="str">
        <f>HYPERLINK("capsilon://?command=openfolder&amp;siteaddress=FAM.docvelocity-na8.net&amp;folderid=FXC438F695-383D-8D5D-AE67-1C32384BB31F","FX21117597")</f>
        <v>FX21117597</v>
      </c>
      <c r="F1957" t="s">
        <v>19</v>
      </c>
      <c r="G1957" t="s">
        <v>19</v>
      </c>
      <c r="H1957" t="s">
        <v>83</v>
      </c>
      <c r="I1957" t="s">
        <v>4085</v>
      </c>
      <c r="J1957">
        <v>30</v>
      </c>
      <c r="K1957" t="s">
        <v>85</v>
      </c>
      <c r="L1957" t="s">
        <v>86</v>
      </c>
      <c r="M1957" t="s">
        <v>87</v>
      </c>
      <c r="N1957">
        <v>2</v>
      </c>
      <c r="O1957" s="1">
        <v>44518.516655092593</v>
      </c>
      <c r="P1957" s="1">
        <v>44518.54755787037</v>
      </c>
      <c r="Q1957">
        <v>2503</v>
      </c>
      <c r="R1957">
        <v>167</v>
      </c>
      <c r="S1957" t="b">
        <v>0</v>
      </c>
      <c r="T1957" t="s">
        <v>88</v>
      </c>
      <c r="U1957" t="b">
        <v>0</v>
      </c>
      <c r="V1957" t="s">
        <v>218</v>
      </c>
      <c r="W1957" s="1">
        <v>44518.518252314818</v>
      </c>
      <c r="X1957">
        <v>89</v>
      </c>
      <c r="Y1957">
        <v>9</v>
      </c>
      <c r="Z1957">
        <v>0</v>
      </c>
      <c r="AA1957">
        <v>9</v>
      </c>
      <c r="AB1957">
        <v>0</v>
      </c>
      <c r="AC1957">
        <v>3</v>
      </c>
      <c r="AD1957">
        <v>21</v>
      </c>
      <c r="AE1957">
        <v>0</v>
      </c>
      <c r="AF1957">
        <v>0</v>
      </c>
      <c r="AG1957">
        <v>0</v>
      </c>
      <c r="AH1957" t="s">
        <v>606</v>
      </c>
      <c r="AI1957" s="1">
        <v>44518.54755787037</v>
      </c>
      <c r="AJ1957">
        <v>78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21</v>
      </c>
      <c r="AQ1957">
        <v>0</v>
      </c>
      <c r="AR1957">
        <v>0</v>
      </c>
      <c r="AS1957">
        <v>0</v>
      </c>
      <c r="AT1957" t="s">
        <v>88</v>
      </c>
      <c r="AU1957" t="s">
        <v>88</v>
      </c>
      <c r="AV1957" t="s">
        <v>88</v>
      </c>
      <c r="AW1957" t="s">
        <v>88</v>
      </c>
      <c r="AX1957" t="s">
        <v>88</v>
      </c>
      <c r="AY1957" t="s">
        <v>88</v>
      </c>
      <c r="AZ1957" t="s">
        <v>88</v>
      </c>
      <c r="BA1957" t="s">
        <v>88</v>
      </c>
      <c r="BB1957" t="s">
        <v>88</v>
      </c>
      <c r="BC1957" t="s">
        <v>88</v>
      </c>
      <c r="BD1957" t="s">
        <v>88</v>
      </c>
      <c r="BE1957" t="s">
        <v>88</v>
      </c>
    </row>
    <row r="1958" spans="1:57">
      <c r="A1958" t="s">
        <v>4086</v>
      </c>
      <c r="B1958" t="s">
        <v>80</v>
      </c>
      <c r="C1958" t="s">
        <v>4087</v>
      </c>
      <c r="D1958" t="s">
        <v>82</v>
      </c>
      <c r="E1958" s="2" t="str">
        <f>HYPERLINK("capsilon://?command=openfolder&amp;siteaddress=FAM.docvelocity-na8.net&amp;folderid=FX07605CA9-D0D9-BDFC-CDCA-4CDF98D6E1F6","FX21118345")</f>
        <v>FX21118345</v>
      </c>
      <c r="F1958" t="s">
        <v>19</v>
      </c>
      <c r="G1958" t="s">
        <v>19</v>
      </c>
      <c r="H1958" t="s">
        <v>83</v>
      </c>
      <c r="I1958" t="s">
        <v>4088</v>
      </c>
      <c r="J1958">
        <v>28</v>
      </c>
      <c r="K1958" t="s">
        <v>85</v>
      </c>
      <c r="L1958" t="s">
        <v>86</v>
      </c>
      <c r="M1958" t="s">
        <v>87</v>
      </c>
      <c r="N1958">
        <v>2</v>
      </c>
      <c r="O1958" s="1">
        <v>44518.517152777778</v>
      </c>
      <c r="P1958" s="1">
        <v>44518.548437500001</v>
      </c>
      <c r="Q1958">
        <v>2481</v>
      </c>
      <c r="R1958">
        <v>222</v>
      </c>
      <c r="S1958" t="b">
        <v>0</v>
      </c>
      <c r="T1958" t="s">
        <v>88</v>
      </c>
      <c r="U1958" t="b">
        <v>0</v>
      </c>
      <c r="V1958" t="s">
        <v>186</v>
      </c>
      <c r="W1958" s="1">
        <v>44518.518460648149</v>
      </c>
      <c r="X1958">
        <v>72</v>
      </c>
      <c r="Y1958">
        <v>21</v>
      </c>
      <c r="Z1958">
        <v>0</v>
      </c>
      <c r="AA1958">
        <v>21</v>
      </c>
      <c r="AB1958">
        <v>0</v>
      </c>
      <c r="AC1958">
        <v>2</v>
      </c>
      <c r="AD1958">
        <v>7</v>
      </c>
      <c r="AE1958">
        <v>0</v>
      </c>
      <c r="AF1958">
        <v>0</v>
      </c>
      <c r="AG1958">
        <v>0</v>
      </c>
      <c r="AH1958" t="s">
        <v>106</v>
      </c>
      <c r="AI1958" s="1">
        <v>44518.548437500001</v>
      </c>
      <c r="AJ1958">
        <v>150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7</v>
      </c>
      <c r="AQ1958">
        <v>0</v>
      </c>
      <c r="AR1958">
        <v>0</v>
      </c>
      <c r="AS1958">
        <v>0</v>
      </c>
      <c r="AT1958" t="s">
        <v>88</v>
      </c>
      <c r="AU1958" t="s">
        <v>88</v>
      </c>
      <c r="AV1958" t="s">
        <v>88</v>
      </c>
      <c r="AW1958" t="s">
        <v>88</v>
      </c>
      <c r="AX1958" t="s">
        <v>88</v>
      </c>
      <c r="AY1958" t="s">
        <v>88</v>
      </c>
      <c r="AZ1958" t="s">
        <v>88</v>
      </c>
      <c r="BA1958" t="s">
        <v>88</v>
      </c>
      <c r="BB1958" t="s">
        <v>88</v>
      </c>
      <c r="BC1958" t="s">
        <v>88</v>
      </c>
      <c r="BD1958" t="s">
        <v>88</v>
      </c>
      <c r="BE1958" t="s">
        <v>88</v>
      </c>
    </row>
    <row r="1959" spans="1:57">
      <c r="A1959" t="s">
        <v>4089</v>
      </c>
      <c r="B1959" t="s">
        <v>80</v>
      </c>
      <c r="C1959" t="s">
        <v>4090</v>
      </c>
      <c r="D1959" t="s">
        <v>82</v>
      </c>
      <c r="E1959" s="2" t="str">
        <f>HYPERLINK("capsilon://?command=openfolder&amp;siteaddress=FAM.docvelocity-na8.net&amp;folderid=FX2E5003CF-DBD6-F4CF-EB04-87571014FFEB","FX21118328")</f>
        <v>FX21118328</v>
      </c>
      <c r="F1959" t="s">
        <v>19</v>
      </c>
      <c r="G1959" t="s">
        <v>19</v>
      </c>
      <c r="H1959" t="s">
        <v>83</v>
      </c>
      <c r="I1959" t="s">
        <v>4091</v>
      </c>
      <c r="J1959">
        <v>74</v>
      </c>
      <c r="K1959" t="s">
        <v>85</v>
      </c>
      <c r="L1959" t="s">
        <v>86</v>
      </c>
      <c r="M1959" t="s">
        <v>87</v>
      </c>
      <c r="N1959">
        <v>1</v>
      </c>
      <c r="O1959" s="1">
        <v>44518.517500000002</v>
      </c>
      <c r="P1959" s="1">
        <v>44518.57234953704</v>
      </c>
      <c r="Q1959">
        <v>4347</v>
      </c>
      <c r="R1959">
        <v>392</v>
      </c>
      <c r="S1959" t="b">
        <v>0</v>
      </c>
      <c r="T1959" t="s">
        <v>88</v>
      </c>
      <c r="U1959" t="b">
        <v>0</v>
      </c>
      <c r="V1959" t="s">
        <v>94</v>
      </c>
      <c r="W1959" s="1">
        <v>44518.57234953704</v>
      </c>
      <c r="X1959">
        <v>208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74</v>
      </c>
      <c r="AE1959">
        <v>62</v>
      </c>
      <c r="AF1959">
        <v>0</v>
      </c>
      <c r="AG1959">
        <v>4</v>
      </c>
      <c r="AH1959" t="s">
        <v>88</v>
      </c>
      <c r="AI1959" t="s">
        <v>88</v>
      </c>
      <c r="AJ1959" t="s">
        <v>88</v>
      </c>
      <c r="AK1959" t="s">
        <v>88</v>
      </c>
      <c r="AL1959" t="s">
        <v>88</v>
      </c>
      <c r="AM1959" t="s">
        <v>88</v>
      </c>
      <c r="AN1959" t="s">
        <v>88</v>
      </c>
      <c r="AO1959" t="s">
        <v>88</v>
      </c>
      <c r="AP1959" t="s">
        <v>88</v>
      </c>
      <c r="AQ1959" t="s">
        <v>88</v>
      </c>
      <c r="AR1959" t="s">
        <v>88</v>
      </c>
      <c r="AS1959" t="s">
        <v>88</v>
      </c>
      <c r="AT1959" t="s">
        <v>88</v>
      </c>
      <c r="AU1959" t="s">
        <v>88</v>
      </c>
      <c r="AV1959" t="s">
        <v>88</v>
      </c>
      <c r="AW1959" t="s">
        <v>88</v>
      </c>
      <c r="AX1959" t="s">
        <v>88</v>
      </c>
      <c r="AY1959" t="s">
        <v>88</v>
      </c>
      <c r="AZ1959" t="s">
        <v>88</v>
      </c>
      <c r="BA1959" t="s">
        <v>88</v>
      </c>
      <c r="BB1959" t="s">
        <v>88</v>
      </c>
      <c r="BC1959" t="s">
        <v>88</v>
      </c>
      <c r="BD1959" t="s">
        <v>88</v>
      </c>
      <c r="BE1959" t="s">
        <v>88</v>
      </c>
    </row>
    <row r="1960" spans="1:57">
      <c r="A1960" t="s">
        <v>4092</v>
      </c>
      <c r="B1960" t="s">
        <v>80</v>
      </c>
      <c r="C1960" t="s">
        <v>4073</v>
      </c>
      <c r="D1960" t="s">
        <v>82</v>
      </c>
      <c r="E1960" s="2" t="str">
        <f>HYPERLINK("capsilon://?command=openfolder&amp;siteaddress=FAM.docvelocity-na8.net&amp;folderid=FX753B811D-EE79-F90F-509E-3AA81FBD408B","FX211013057")</f>
        <v>FX211013057</v>
      </c>
      <c r="F1960" t="s">
        <v>19</v>
      </c>
      <c r="G1960" t="s">
        <v>19</v>
      </c>
      <c r="H1960" t="s">
        <v>83</v>
      </c>
      <c r="I1960" t="s">
        <v>4093</v>
      </c>
      <c r="J1960">
        <v>26</v>
      </c>
      <c r="K1960" t="s">
        <v>85</v>
      </c>
      <c r="L1960" t="s">
        <v>86</v>
      </c>
      <c r="M1960" t="s">
        <v>87</v>
      </c>
      <c r="N1960">
        <v>1</v>
      </c>
      <c r="O1960" s="1">
        <v>44502.504131944443</v>
      </c>
      <c r="P1960" s="1">
        <v>44502.507361111115</v>
      </c>
      <c r="Q1960">
        <v>181</v>
      </c>
      <c r="R1960">
        <v>98</v>
      </c>
      <c r="S1960" t="b">
        <v>0</v>
      </c>
      <c r="T1960" t="s">
        <v>88</v>
      </c>
      <c r="U1960" t="b">
        <v>0</v>
      </c>
      <c r="V1960" t="s">
        <v>606</v>
      </c>
      <c r="W1960" s="1">
        <v>44502.507361111115</v>
      </c>
      <c r="X1960">
        <v>98</v>
      </c>
      <c r="Y1960">
        <v>21</v>
      </c>
      <c r="Z1960">
        <v>0</v>
      </c>
      <c r="AA1960">
        <v>21</v>
      </c>
      <c r="AB1960">
        <v>0</v>
      </c>
      <c r="AC1960">
        <v>6</v>
      </c>
      <c r="AD1960">
        <v>5</v>
      </c>
      <c r="AE1960">
        <v>0</v>
      </c>
      <c r="AF1960">
        <v>0</v>
      </c>
      <c r="AG1960">
        <v>0</v>
      </c>
      <c r="AH1960" t="s">
        <v>88</v>
      </c>
      <c r="AI1960" t="s">
        <v>88</v>
      </c>
      <c r="AJ1960" t="s">
        <v>88</v>
      </c>
      <c r="AK1960" t="s">
        <v>88</v>
      </c>
      <c r="AL1960" t="s">
        <v>88</v>
      </c>
      <c r="AM1960" t="s">
        <v>88</v>
      </c>
      <c r="AN1960" t="s">
        <v>88</v>
      </c>
      <c r="AO1960" t="s">
        <v>88</v>
      </c>
      <c r="AP1960" t="s">
        <v>88</v>
      </c>
      <c r="AQ1960" t="s">
        <v>88</v>
      </c>
      <c r="AR1960" t="s">
        <v>88</v>
      </c>
      <c r="AS1960" t="s">
        <v>88</v>
      </c>
      <c r="AT1960" t="s">
        <v>88</v>
      </c>
      <c r="AU1960" t="s">
        <v>88</v>
      </c>
      <c r="AV1960" t="s">
        <v>88</v>
      </c>
      <c r="AW1960" t="s">
        <v>88</v>
      </c>
      <c r="AX1960" t="s">
        <v>88</v>
      </c>
      <c r="AY1960" t="s">
        <v>88</v>
      </c>
      <c r="AZ1960" t="s">
        <v>88</v>
      </c>
      <c r="BA1960" t="s">
        <v>88</v>
      </c>
      <c r="BB1960" t="s">
        <v>88</v>
      </c>
      <c r="BC1960" t="s">
        <v>88</v>
      </c>
      <c r="BD1960" t="s">
        <v>88</v>
      </c>
      <c r="BE1960" t="s">
        <v>88</v>
      </c>
    </row>
    <row r="1961" spans="1:57">
      <c r="A1961" t="s">
        <v>4094</v>
      </c>
      <c r="B1961" t="s">
        <v>80</v>
      </c>
      <c r="C1961" t="s">
        <v>4087</v>
      </c>
      <c r="D1961" t="s">
        <v>82</v>
      </c>
      <c r="E1961" s="2" t="str">
        <f>HYPERLINK("capsilon://?command=openfolder&amp;siteaddress=FAM.docvelocity-na8.net&amp;folderid=FX07605CA9-D0D9-BDFC-CDCA-4CDF98D6E1F6","FX21118345")</f>
        <v>FX21118345</v>
      </c>
      <c r="F1961" t="s">
        <v>19</v>
      </c>
      <c r="G1961" t="s">
        <v>19</v>
      </c>
      <c r="H1961" t="s">
        <v>83</v>
      </c>
      <c r="I1961" t="s">
        <v>4095</v>
      </c>
      <c r="J1961">
        <v>66</v>
      </c>
      <c r="K1961" t="s">
        <v>85</v>
      </c>
      <c r="L1961" t="s">
        <v>86</v>
      </c>
      <c r="M1961" t="s">
        <v>87</v>
      </c>
      <c r="N1961">
        <v>2</v>
      </c>
      <c r="O1961" s="1">
        <v>44518.518310185187</v>
      </c>
      <c r="P1961" s="1">
        <v>44518.552997685183</v>
      </c>
      <c r="Q1961">
        <v>2258</v>
      </c>
      <c r="R1961">
        <v>739</v>
      </c>
      <c r="S1961" t="b">
        <v>0</v>
      </c>
      <c r="T1961" t="s">
        <v>88</v>
      </c>
      <c r="U1961" t="b">
        <v>0</v>
      </c>
      <c r="V1961" t="s">
        <v>218</v>
      </c>
      <c r="W1961" s="1">
        <v>44518.521562499998</v>
      </c>
      <c r="X1961">
        <v>270</v>
      </c>
      <c r="Y1961">
        <v>61</v>
      </c>
      <c r="Z1961">
        <v>0</v>
      </c>
      <c r="AA1961">
        <v>61</v>
      </c>
      <c r="AB1961">
        <v>0</v>
      </c>
      <c r="AC1961">
        <v>25</v>
      </c>
      <c r="AD1961">
        <v>5</v>
      </c>
      <c r="AE1961">
        <v>0</v>
      </c>
      <c r="AF1961">
        <v>0</v>
      </c>
      <c r="AG1961">
        <v>0</v>
      </c>
      <c r="AH1961" t="s">
        <v>606</v>
      </c>
      <c r="AI1961" s="1">
        <v>44518.552997685183</v>
      </c>
      <c r="AJ1961">
        <v>469</v>
      </c>
      <c r="AK1961">
        <v>1</v>
      </c>
      <c r="AL1961">
        <v>0</v>
      </c>
      <c r="AM1961">
        <v>1</v>
      </c>
      <c r="AN1961">
        <v>0</v>
      </c>
      <c r="AO1961">
        <v>1</v>
      </c>
      <c r="AP1961">
        <v>4</v>
      </c>
      <c r="AQ1961">
        <v>0</v>
      </c>
      <c r="AR1961">
        <v>0</v>
      </c>
      <c r="AS1961">
        <v>0</v>
      </c>
      <c r="AT1961" t="s">
        <v>88</v>
      </c>
      <c r="AU1961" t="s">
        <v>88</v>
      </c>
      <c r="AV1961" t="s">
        <v>88</v>
      </c>
      <c r="AW1961" t="s">
        <v>88</v>
      </c>
      <c r="AX1961" t="s">
        <v>88</v>
      </c>
      <c r="AY1961" t="s">
        <v>88</v>
      </c>
      <c r="AZ1961" t="s">
        <v>88</v>
      </c>
      <c r="BA1961" t="s">
        <v>88</v>
      </c>
      <c r="BB1961" t="s">
        <v>88</v>
      </c>
      <c r="BC1961" t="s">
        <v>88</v>
      </c>
      <c r="BD1961" t="s">
        <v>88</v>
      </c>
      <c r="BE1961" t="s">
        <v>88</v>
      </c>
    </row>
    <row r="1962" spans="1:57">
      <c r="A1962" t="s">
        <v>4096</v>
      </c>
      <c r="B1962" t="s">
        <v>80</v>
      </c>
      <c r="C1962" t="s">
        <v>4073</v>
      </c>
      <c r="D1962" t="s">
        <v>82</v>
      </c>
      <c r="E1962" s="2" t="str">
        <f>HYPERLINK("capsilon://?command=openfolder&amp;siteaddress=FAM.docvelocity-na8.net&amp;folderid=FX753B811D-EE79-F90F-509E-3AA81FBD408B","FX211013057")</f>
        <v>FX211013057</v>
      </c>
      <c r="F1962" t="s">
        <v>19</v>
      </c>
      <c r="G1962" t="s">
        <v>19</v>
      </c>
      <c r="H1962" t="s">
        <v>83</v>
      </c>
      <c r="I1962" t="s">
        <v>4097</v>
      </c>
      <c r="J1962">
        <v>49</v>
      </c>
      <c r="K1962" t="s">
        <v>85</v>
      </c>
      <c r="L1962" t="s">
        <v>86</v>
      </c>
      <c r="M1962" t="s">
        <v>87</v>
      </c>
      <c r="N1962">
        <v>1</v>
      </c>
      <c r="O1962" s="1">
        <v>44502.504293981481</v>
      </c>
      <c r="P1962" s="1">
        <v>44502.50922453704</v>
      </c>
      <c r="Q1962">
        <v>267</v>
      </c>
      <c r="R1962">
        <v>159</v>
      </c>
      <c r="S1962" t="b">
        <v>0</v>
      </c>
      <c r="T1962" t="s">
        <v>88</v>
      </c>
      <c r="U1962" t="b">
        <v>0</v>
      </c>
      <c r="V1962" t="s">
        <v>606</v>
      </c>
      <c r="W1962" s="1">
        <v>44502.50922453704</v>
      </c>
      <c r="X1962">
        <v>159</v>
      </c>
      <c r="Y1962">
        <v>45</v>
      </c>
      <c r="Z1962">
        <v>0</v>
      </c>
      <c r="AA1962">
        <v>45</v>
      </c>
      <c r="AB1962">
        <v>0</v>
      </c>
      <c r="AC1962">
        <v>17</v>
      </c>
      <c r="AD1962">
        <v>4</v>
      </c>
      <c r="AE1962">
        <v>0</v>
      </c>
      <c r="AF1962">
        <v>0</v>
      </c>
      <c r="AG1962">
        <v>0</v>
      </c>
      <c r="AH1962" t="s">
        <v>88</v>
      </c>
      <c r="AI1962" t="s">
        <v>88</v>
      </c>
      <c r="AJ1962" t="s">
        <v>88</v>
      </c>
      <c r="AK1962" t="s">
        <v>88</v>
      </c>
      <c r="AL1962" t="s">
        <v>88</v>
      </c>
      <c r="AM1962" t="s">
        <v>88</v>
      </c>
      <c r="AN1962" t="s">
        <v>88</v>
      </c>
      <c r="AO1962" t="s">
        <v>88</v>
      </c>
      <c r="AP1962" t="s">
        <v>88</v>
      </c>
      <c r="AQ1962" t="s">
        <v>88</v>
      </c>
      <c r="AR1962" t="s">
        <v>88</v>
      </c>
      <c r="AS1962" t="s">
        <v>88</v>
      </c>
      <c r="AT1962" t="s">
        <v>88</v>
      </c>
      <c r="AU1962" t="s">
        <v>88</v>
      </c>
      <c r="AV1962" t="s">
        <v>88</v>
      </c>
      <c r="AW1962" t="s">
        <v>88</v>
      </c>
      <c r="AX1962" t="s">
        <v>88</v>
      </c>
      <c r="AY1962" t="s">
        <v>88</v>
      </c>
      <c r="AZ1962" t="s">
        <v>88</v>
      </c>
      <c r="BA1962" t="s">
        <v>88</v>
      </c>
      <c r="BB1962" t="s">
        <v>88</v>
      </c>
      <c r="BC1962" t="s">
        <v>88</v>
      </c>
      <c r="BD1962" t="s">
        <v>88</v>
      </c>
      <c r="BE1962" t="s">
        <v>88</v>
      </c>
    </row>
    <row r="1963" spans="1:57">
      <c r="A1963" t="s">
        <v>4098</v>
      </c>
      <c r="B1963" t="s">
        <v>80</v>
      </c>
      <c r="C1963" t="s">
        <v>4087</v>
      </c>
      <c r="D1963" t="s">
        <v>82</v>
      </c>
      <c r="E1963" s="2" t="str">
        <f>HYPERLINK("capsilon://?command=openfolder&amp;siteaddress=FAM.docvelocity-na8.net&amp;folderid=FX07605CA9-D0D9-BDFC-CDCA-4CDF98D6E1F6","FX21118345")</f>
        <v>FX21118345</v>
      </c>
      <c r="F1963" t="s">
        <v>19</v>
      </c>
      <c r="G1963" t="s">
        <v>19</v>
      </c>
      <c r="H1963" t="s">
        <v>83</v>
      </c>
      <c r="I1963" t="s">
        <v>4099</v>
      </c>
      <c r="J1963">
        <v>66</v>
      </c>
      <c r="K1963" t="s">
        <v>85</v>
      </c>
      <c r="L1963" t="s">
        <v>86</v>
      </c>
      <c r="M1963" t="s">
        <v>87</v>
      </c>
      <c r="N1963">
        <v>2</v>
      </c>
      <c r="O1963" s="1">
        <v>44518.518553240741</v>
      </c>
      <c r="P1963" s="1">
        <v>44518.552708333336</v>
      </c>
      <c r="Q1963">
        <v>2363</v>
      </c>
      <c r="R1963">
        <v>588</v>
      </c>
      <c r="S1963" t="b">
        <v>0</v>
      </c>
      <c r="T1963" t="s">
        <v>88</v>
      </c>
      <c r="U1963" t="b">
        <v>0</v>
      </c>
      <c r="V1963" t="s">
        <v>186</v>
      </c>
      <c r="W1963" s="1">
        <v>44518.521238425928</v>
      </c>
      <c r="X1963">
        <v>220</v>
      </c>
      <c r="Y1963">
        <v>61</v>
      </c>
      <c r="Z1963">
        <v>0</v>
      </c>
      <c r="AA1963">
        <v>61</v>
      </c>
      <c r="AB1963">
        <v>0</v>
      </c>
      <c r="AC1963">
        <v>26</v>
      </c>
      <c r="AD1963">
        <v>5</v>
      </c>
      <c r="AE1963">
        <v>0</v>
      </c>
      <c r="AF1963">
        <v>0</v>
      </c>
      <c r="AG1963">
        <v>0</v>
      </c>
      <c r="AH1963" t="s">
        <v>106</v>
      </c>
      <c r="AI1963" s="1">
        <v>44518.552708333336</v>
      </c>
      <c r="AJ1963">
        <v>368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5</v>
      </c>
      <c r="AQ1963">
        <v>0</v>
      </c>
      <c r="AR1963">
        <v>0</v>
      </c>
      <c r="AS1963">
        <v>0</v>
      </c>
      <c r="AT1963" t="s">
        <v>88</v>
      </c>
      <c r="AU1963" t="s">
        <v>88</v>
      </c>
      <c r="AV1963" t="s">
        <v>88</v>
      </c>
      <c r="AW1963" t="s">
        <v>88</v>
      </c>
      <c r="AX1963" t="s">
        <v>88</v>
      </c>
      <c r="AY1963" t="s">
        <v>88</v>
      </c>
      <c r="AZ1963" t="s">
        <v>88</v>
      </c>
      <c r="BA1963" t="s">
        <v>88</v>
      </c>
      <c r="BB1963" t="s">
        <v>88</v>
      </c>
      <c r="BC1963" t="s">
        <v>88</v>
      </c>
      <c r="BD1963" t="s">
        <v>88</v>
      </c>
      <c r="BE1963" t="s">
        <v>88</v>
      </c>
    </row>
    <row r="1964" spans="1:57">
      <c r="A1964" t="s">
        <v>4100</v>
      </c>
      <c r="B1964" t="s">
        <v>80</v>
      </c>
      <c r="C1964" t="s">
        <v>4087</v>
      </c>
      <c r="D1964" t="s">
        <v>82</v>
      </c>
      <c r="E1964" s="2" t="str">
        <f>HYPERLINK("capsilon://?command=openfolder&amp;siteaddress=FAM.docvelocity-na8.net&amp;folderid=FX07605CA9-D0D9-BDFC-CDCA-4CDF98D6E1F6","FX21118345")</f>
        <v>FX21118345</v>
      </c>
      <c r="F1964" t="s">
        <v>19</v>
      </c>
      <c r="G1964" t="s">
        <v>19</v>
      </c>
      <c r="H1964" t="s">
        <v>83</v>
      </c>
      <c r="I1964" t="s">
        <v>4101</v>
      </c>
      <c r="J1964">
        <v>28</v>
      </c>
      <c r="K1964" t="s">
        <v>85</v>
      </c>
      <c r="L1964" t="s">
        <v>86</v>
      </c>
      <c r="M1964" t="s">
        <v>87</v>
      </c>
      <c r="N1964">
        <v>2</v>
      </c>
      <c r="O1964" s="1">
        <v>44518.518761574072</v>
      </c>
      <c r="P1964" s="1">
        <v>44518.554178240738</v>
      </c>
      <c r="Q1964">
        <v>2726</v>
      </c>
      <c r="R1964">
        <v>334</v>
      </c>
      <c r="S1964" t="b">
        <v>0</v>
      </c>
      <c r="T1964" t="s">
        <v>88</v>
      </c>
      <c r="U1964" t="b">
        <v>0</v>
      </c>
      <c r="V1964" t="s">
        <v>1625</v>
      </c>
      <c r="W1964" s="1">
        <v>44518.521284722221</v>
      </c>
      <c r="X1964">
        <v>166</v>
      </c>
      <c r="Y1964">
        <v>21</v>
      </c>
      <c r="Z1964">
        <v>0</v>
      </c>
      <c r="AA1964">
        <v>21</v>
      </c>
      <c r="AB1964">
        <v>0</v>
      </c>
      <c r="AC1964">
        <v>2</v>
      </c>
      <c r="AD1964">
        <v>7</v>
      </c>
      <c r="AE1964">
        <v>0</v>
      </c>
      <c r="AF1964">
        <v>0</v>
      </c>
      <c r="AG1964">
        <v>0</v>
      </c>
      <c r="AH1964" t="s">
        <v>118</v>
      </c>
      <c r="AI1964" s="1">
        <v>44518.554178240738</v>
      </c>
      <c r="AJ1964">
        <v>168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7</v>
      </c>
      <c r="AQ1964">
        <v>0</v>
      </c>
      <c r="AR1964">
        <v>0</v>
      </c>
      <c r="AS1964">
        <v>0</v>
      </c>
      <c r="AT1964" t="s">
        <v>88</v>
      </c>
      <c r="AU1964" t="s">
        <v>88</v>
      </c>
      <c r="AV1964" t="s">
        <v>88</v>
      </c>
      <c r="AW1964" t="s">
        <v>88</v>
      </c>
      <c r="AX1964" t="s">
        <v>88</v>
      </c>
      <c r="AY1964" t="s">
        <v>88</v>
      </c>
      <c r="AZ1964" t="s">
        <v>88</v>
      </c>
      <c r="BA1964" t="s">
        <v>88</v>
      </c>
      <c r="BB1964" t="s">
        <v>88</v>
      </c>
      <c r="BC1964" t="s">
        <v>88</v>
      </c>
      <c r="BD1964" t="s">
        <v>88</v>
      </c>
      <c r="BE1964" t="s">
        <v>88</v>
      </c>
    </row>
    <row r="1965" spans="1:57">
      <c r="A1965" t="s">
        <v>4102</v>
      </c>
      <c r="B1965" t="s">
        <v>80</v>
      </c>
      <c r="C1965" t="s">
        <v>4073</v>
      </c>
      <c r="D1965" t="s">
        <v>82</v>
      </c>
      <c r="E1965" s="2" t="str">
        <f>HYPERLINK("capsilon://?command=openfolder&amp;siteaddress=FAM.docvelocity-na8.net&amp;folderid=FX753B811D-EE79-F90F-509E-3AA81FBD408B","FX211013057")</f>
        <v>FX211013057</v>
      </c>
      <c r="F1965" t="s">
        <v>19</v>
      </c>
      <c r="G1965" t="s">
        <v>19</v>
      </c>
      <c r="H1965" t="s">
        <v>83</v>
      </c>
      <c r="I1965" t="s">
        <v>4103</v>
      </c>
      <c r="J1965">
        <v>26</v>
      </c>
      <c r="K1965" t="s">
        <v>85</v>
      </c>
      <c r="L1965" t="s">
        <v>86</v>
      </c>
      <c r="M1965" t="s">
        <v>87</v>
      </c>
      <c r="N1965">
        <v>2</v>
      </c>
      <c r="O1965" s="1">
        <v>44502.504594907405</v>
      </c>
      <c r="P1965" s="1">
        <v>44502.534571759257</v>
      </c>
      <c r="Q1965">
        <v>2305</v>
      </c>
      <c r="R1965">
        <v>285</v>
      </c>
      <c r="S1965" t="b">
        <v>0</v>
      </c>
      <c r="T1965" t="s">
        <v>88</v>
      </c>
      <c r="U1965" t="b">
        <v>0</v>
      </c>
      <c r="V1965" t="s">
        <v>131</v>
      </c>
      <c r="W1965" s="1">
        <v>44502.50949074074</v>
      </c>
      <c r="X1965">
        <v>176</v>
      </c>
      <c r="Y1965">
        <v>21</v>
      </c>
      <c r="Z1965">
        <v>0</v>
      </c>
      <c r="AA1965">
        <v>21</v>
      </c>
      <c r="AB1965">
        <v>0</v>
      </c>
      <c r="AC1965">
        <v>3</v>
      </c>
      <c r="AD1965">
        <v>5</v>
      </c>
      <c r="AE1965">
        <v>0</v>
      </c>
      <c r="AF1965">
        <v>0</v>
      </c>
      <c r="AG1965">
        <v>0</v>
      </c>
      <c r="AH1965" t="s">
        <v>118</v>
      </c>
      <c r="AI1965" s="1">
        <v>44502.534571759257</v>
      </c>
      <c r="AJ1965">
        <v>103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5</v>
      </c>
      <c r="AQ1965">
        <v>0</v>
      </c>
      <c r="AR1965">
        <v>0</v>
      </c>
      <c r="AS1965">
        <v>0</v>
      </c>
      <c r="AT1965" t="s">
        <v>88</v>
      </c>
      <c r="AU1965" t="s">
        <v>88</v>
      </c>
      <c r="AV1965" t="s">
        <v>88</v>
      </c>
      <c r="AW1965" t="s">
        <v>88</v>
      </c>
      <c r="AX1965" t="s">
        <v>88</v>
      </c>
      <c r="AY1965" t="s">
        <v>88</v>
      </c>
      <c r="AZ1965" t="s">
        <v>88</v>
      </c>
      <c r="BA1965" t="s">
        <v>88</v>
      </c>
      <c r="BB1965" t="s">
        <v>88</v>
      </c>
      <c r="BC1965" t="s">
        <v>88</v>
      </c>
      <c r="BD1965" t="s">
        <v>88</v>
      </c>
      <c r="BE1965" t="s">
        <v>88</v>
      </c>
    </row>
    <row r="1966" spans="1:57">
      <c r="A1966" t="s">
        <v>4104</v>
      </c>
      <c r="B1966" t="s">
        <v>80</v>
      </c>
      <c r="C1966" t="s">
        <v>4087</v>
      </c>
      <c r="D1966" t="s">
        <v>82</v>
      </c>
      <c r="E1966" s="2" t="str">
        <f>HYPERLINK("capsilon://?command=openfolder&amp;siteaddress=FAM.docvelocity-na8.net&amp;folderid=FX07605CA9-D0D9-BDFC-CDCA-4CDF98D6E1F6","FX21118345")</f>
        <v>FX21118345</v>
      </c>
      <c r="F1966" t="s">
        <v>19</v>
      </c>
      <c r="G1966" t="s">
        <v>19</v>
      </c>
      <c r="H1966" t="s">
        <v>83</v>
      </c>
      <c r="I1966" t="s">
        <v>4105</v>
      </c>
      <c r="J1966">
        <v>66</v>
      </c>
      <c r="K1966" t="s">
        <v>85</v>
      </c>
      <c r="L1966" t="s">
        <v>86</v>
      </c>
      <c r="M1966" t="s">
        <v>87</v>
      </c>
      <c r="N1966">
        <v>2</v>
      </c>
      <c r="O1966" s="1">
        <v>44518.519837962966</v>
      </c>
      <c r="P1966" s="1">
        <v>44518.556979166664</v>
      </c>
      <c r="Q1966">
        <v>2618</v>
      </c>
      <c r="R1966">
        <v>591</v>
      </c>
      <c r="S1966" t="b">
        <v>0</v>
      </c>
      <c r="T1966" t="s">
        <v>88</v>
      </c>
      <c r="U1966" t="b">
        <v>0</v>
      </c>
      <c r="V1966" t="s">
        <v>123</v>
      </c>
      <c r="W1966" s="1">
        <v>44518.523518518516</v>
      </c>
      <c r="X1966">
        <v>223</v>
      </c>
      <c r="Y1966">
        <v>56</v>
      </c>
      <c r="Z1966">
        <v>0</v>
      </c>
      <c r="AA1966">
        <v>56</v>
      </c>
      <c r="AB1966">
        <v>0</v>
      </c>
      <c r="AC1966">
        <v>46</v>
      </c>
      <c r="AD1966">
        <v>10</v>
      </c>
      <c r="AE1966">
        <v>0</v>
      </c>
      <c r="AF1966">
        <v>0</v>
      </c>
      <c r="AG1966">
        <v>0</v>
      </c>
      <c r="AH1966" t="s">
        <v>106</v>
      </c>
      <c r="AI1966" s="1">
        <v>44518.556979166664</v>
      </c>
      <c r="AJ1966">
        <v>368</v>
      </c>
      <c r="AK1966">
        <v>1</v>
      </c>
      <c r="AL1966">
        <v>0</v>
      </c>
      <c r="AM1966">
        <v>1</v>
      </c>
      <c r="AN1966">
        <v>0</v>
      </c>
      <c r="AO1966">
        <v>1</v>
      </c>
      <c r="AP1966">
        <v>9</v>
      </c>
      <c r="AQ1966">
        <v>0</v>
      </c>
      <c r="AR1966">
        <v>0</v>
      </c>
      <c r="AS1966">
        <v>0</v>
      </c>
      <c r="AT1966" t="s">
        <v>88</v>
      </c>
      <c r="AU1966" t="s">
        <v>88</v>
      </c>
      <c r="AV1966" t="s">
        <v>88</v>
      </c>
      <c r="AW1966" t="s">
        <v>88</v>
      </c>
      <c r="AX1966" t="s">
        <v>88</v>
      </c>
      <c r="AY1966" t="s">
        <v>88</v>
      </c>
      <c r="AZ1966" t="s">
        <v>88</v>
      </c>
      <c r="BA1966" t="s">
        <v>88</v>
      </c>
      <c r="BB1966" t="s">
        <v>88</v>
      </c>
      <c r="BC1966" t="s">
        <v>88</v>
      </c>
      <c r="BD1966" t="s">
        <v>88</v>
      </c>
      <c r="BE1966" t="s">
        <v>88</v>
      </c>
    </row>
    <row r="1967" spans="1:57">
      <c r="A1967" t="s">
        <v>4106</v>
      </c>
      <c r="B1967" t="s">
        <v>80</v>
      </c>
      <c r="C1967" t="s">
        <v>4087</v>
      </c>
      <c r="D1967" t="s">
        <v>82</v>
      </c>
      <c r="E1967" s="2" t="str">
        <f>HYPERLINK("capsilon://?command=openfolder&amp;siteaddress=FAM.docvelocity-na8.net&amp;folderid=FX07605CA9-D0D9-BDFC-CDCA-4CDF98D6E1F6","FX21118345")</f>
        <v>FX21118345</v>
      </c>
      <c r="F1967" t="s">
        <v>19</v>
      </c>
      <c r="G1967" t="s">
        <v>19</v>
      </c>
      <c r="H1967" t="s">
        <v>83</v>
      </c>
      <c r="I1967" t="s">
        <v>4107</v>
      </c>
      <c r="J1967">
        <v>66</v>
      </c>
      <c r="K1967" t="s">
        <v>85</v>
      </c>
      <c r="L1967" t="s">
        <v>86</v>
      </c>
      <c r="M1967" t="s">
        <v>87</v>
      </c>
      <c r="N1967">
        <v>2</v>
      </c>
      <c r="O1967" s="1">
        <v>44518.519872685189</v>
      </c>
      <c r="P1967" s="1">
        <v>44518.557604166665</v>
      </c>
      <c r="Q1967">
        <v>2741</v>
      </c>
      <c r="R1967">
        <v>519</v>
      </c>
      <c r="S1967" t="b">
        <v>0</v>
      </c>
      <c r="T1967" t="s">
        <v>88</v>
      </c>
      <c r="U1967" t="b">
        <v>0</v>
      </c>
      <c r="V1967" t="s">
        <v>186</v>
      </c>
      <c r="W1967" s="1">
        <v>44518.522662037038</v>
      </c>
      <c r="X1967">
        <v>122</v>
      </c>
      <c r="Y1967">
        <v>61</v>
      </c>
      <c r="Z1967">
        <v>0</v>
      </c>
      <c r="AA1967">
        <v>61</v>
      </c>
      <c r="AB1967">
        <v>0</v>
      </c>
      <c r="AC1967">
        <v>21</v>
      </c>
      <c r="AD1967">
        <v>5</v>
      </c>
      <c r="AE1967">
        <v>0</v>
      </c>
      <c r="AF1967">
        <v>0</v>
      </c>
      <c r="AG1967">
        <v>0</v>
      </c>
      <c r="AH1967" t="s">
        <v>606</v>
      </c>
      <c r="AI1967" s="1">
        <v>44518.557604166665</v>
      </c>
      <c r="AJ1967">
        <v>397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5</v>
      </c>
      <c r="AQ1967">
        <v>0</v>
      </c>
      <c r="AR1967">
        <v>0</v>
      </c>
      <c r="AS1967">
        <v>0</v>
      </c>
      <c r="AT1967" t="s">
        <v>88</v>
      </c>
      <c r="AU1967" t="s">
        <v>88</v>
      </c>
      <c r="AV1967" t="s">
        <v>88</v>
      </c>
      <c r="AW1967" t="s">
        <v>88</v>
      </c>
      <c r="AX1967" t="s">
        <v>88</v>
      </c>
      <c r="AY1967" t="s">
        <v>88</v>
      </c>
      <c r="AZ1967" t="s">
        <v>88</v>
      </c>
      <c r="BA1967" t="s">
        <v>88</v>
      </c>
      <c r="BB1967" t="s">
        <v>88</v>
      </c>
      <c r="BC1967" t="s">
        <v>88</v>
      </c>
      <c r="BD1967" t="s">
        <v>88</v>
      </c>
      <c r="BE1967" t="s">
        <v>88</v>
      </c>
    </row>
    <row r="1968" spans="1:57">
      <c r="A1968" t="s">
        <v>4108</v>
      </c>
      <c r="B1968" t="s">
        <v>80</v>
      </c>
      <c r="C1968" t="s">
        <v>4073</v>
      </c>
      <c r="D1968" t="s">
        <v>82</v>
      </c>
      <c r="E1968" s="2" t="str">
        <f>HYPERLINK("capsilon://?command=openfolder&amp;siteaddress=FAM.docvelocity-na8.net&amp;folderid=FX753B811D-EE79-F90F-509E-3AA81FBD408B","FX211013057")</f>
        <v>FX211013057</v>
      </c>
      <c r="F1968" t="s">
        <v>19</v>
      </c>
      <c r="G1968" t="s">
        <v>19</v>
      </c>
      <c r="H1968" t="s">
        <v>83</v>
      </c>
      <c r="I1968" t="s">
        <v>4109</v>
      </c>
      <c r="J1968">
        <v>26</v>
      </c>
      <c r="K1968" t="s">
        <v>85</v>
      </c>
      <c r="L1968" t="s">
        <v>86</v>
      </c>
      <c r="M1968" t="s">
        <v>87</v>
      </c>
      <c r="N1968">
        <v>2</v>
      </c>
      <c r="O1968" s="1">
        <v>44502.50476851852</v>
      </c>
      <c r="P1968" s="1">
        <v>44502.535613425927</v>
      </c>
      <c r="Q1968">
        <v>2218</v>
      </c>
      <c r="R1968">
        <v>447</v>
      </c>
      <c r="S1968" t="b">
        <v>0</v>
      </c>
      <c r="T1968" t="s">
        <v>88</v>
      </c>
      <c r="U1968" t="b">
        <v>0</v>
      </c>
      <c r="V1968" t="s">
        <v>218</v>
      </c>
      <c r="W1968" s="1">
        <v>44502.512789351851</v>
      </c>
      <c r="X1968">
        <v>358</v>
      </c>
      <c r="Y1968">
        <v>21</v>
      </c>
      <c r="Z1968">
        <v>0</v>
      </c>
      <c r="AA1968">
        <v>21</v>
      </c>
      <c r="AB1968">
        <v>0</v>
      </c>
      <c r="AC1968">
        <v>4</v>
      </c>
      <c r="AD1968">
        <v>5</v>
      </c>
      <c r="AE1968">
        <v>0</v>
      </c>
      <c r="AF1968">
        <v>0</v>
      </c>
      <c r="AG1968">
        <v>0</v>
      </c>
      <c r="AH1968" t="s">
        <v>118</v>
      </c>
      <c r="AI1968" s="1">
        <v>44502.535613425927</v>
      </c>
      <c r="AJ1968">
        <v>89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5</v>
      </c>
      <c r="AQ1968">
        <v>0</v>
      </c>
      <c r="AR1968">
        <v>0</v>
      </c>
      <c r="AS1968">
        <v>0</v>
      </c>
      <c r="AT1968" t="s">
        <v>88</v>
      </c>
      <c r="AU1968" t="s">
        <v>88</v>
      </c>
      <c r="AV1968" t="s">
        <v>88</v>
      </c>
      <c r="AW1968" t="s">
        <v>88</v>
      </c>
      <c r="AX1968" t="s">
        <v>88</v>
      </c>
      <c r="AY1968" t="s">
        <v>88</v>
      </c>
      <c r="AZ1968" t="s">
        <v>88</v>
      </c>
      <c r="BA1968" t="s">
        <v>88</v>
      </c>
      <c r="BB1968" t="s">
        <v>88</v>
      </c>
      <c r="BC1968" t="s">
        <v>88</v>
      </c>
      <c r="BD1968" t="s">
        <v>88</v>
      </c>
      <c r="BE1968" t="s">
        <v>88</v>
      </c>
    </row>
    <row r="1969" spans="1:57">
      <c r="A1969" t="s">
        <v>4110</v>
      </c>
      <c r="B1969" t="s">
        <v>80</v>
      </c>
      <c r="C1969" t="s">
        <v>3880</v>
      </c>
      <c r="D1969" t="s">
        <v>82</v>
      </c>
      <c r="E1969" s="2" t="str">
        <f>HYPERLINK("capsilon://?command=openfolder&amp;siteaddress=FAM.docvelocity-na8.net&amp;folderid=FXEEB76693-DFE8-02E5-B427-B8EA0FC02AA2","FX211013746")</f>
        <v>FX211013746</v>
      </c>
      <c r="F1969" t="s">
        <v>19</v>
      </c>
      <c r="G1969" t="s">
        <v>19</v>
      </c>
      <c r="H1969" t="s">
        <v>83</v>
      </c>
      <c r="I1969" t="s">
        <v>4111</v>
      </c>
      <c r="J1969">
        <v>26</v>
      </c>
      <c r="K1969" t="s">
        <v>85</v>
      </c>
      <c r="L1969" t="s">
        <v>86</v>
      </c>
      <c r="M1969" t="s">
        <v>87</v>
      </c>
      <c r="N1969">
        <v>1</v>
      </c>
      <c r="O1969" s="1">
        <v>44501.462361111109</v>
      </c>
      <c r="P1969" s="1">
        <v>44501.472488425927</v>
      </c>
      <c r="Q1969">
        <v>570</v>
      </c>
      <c r="R1969">
        <v>305</v>
      </c>
      <c r="S1969" t="b">
        <v>0</v>
      </c>
      <c r="T1969" t="s">
        <v>88</v>
      </c>
      <c r="U1969" t="b">
        <v>0</v>
      </c>
      <c r="V1969" t="s">
        <v>190</v>
      </c>
      <c r="W1969" s="1">
        <v>44501.472488425927</v>
      </c>
      <c r="X1969">
        <v>109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26</v>
      </c>
      <c r="AE1969">
        <v>21</v>
      </c>
      <c r="AF1969">
        <v>0</v>
      </c>
      <c r="AG1969">
        <v>1</v>
      </c>
      <c r="AH1969" t="s">
        <v>88</v>
      </c>
      <c r="AI1969" t="s">
        <v>88</v>
      </c>
      <c r="AJ1969" t="s">
        <v>88</v>
      </c>
      <c r="AK1969" t="s">
        <v>88</v>
      </c>
      <c r="AL1969" t="s">
        <v>88</v>
      </c>
      <c r="AM1969" t="s">
        <v>88</v>
      </c>
      <c r="AN1969" t="s">
        <v>88</v>
      </c>
      <c r="AO1969" t="s">
        <v>88</v>
      </c>
      <c r="AP1969" t="s">
        <v>88</v>
      </c>
      <c r="AQ1969" t="s">
        <v>88</v>
      </c>
      <c r="AR1969" t="s">
        <v>88</v>
      </c>
      <c r="AS1969" t="s">
        <v>88</v>
      </c>
      <c r="AT1969" t="s">
        <v>88</v>
      </c>
      <c r="AU1969" t="s">
        <v>88</v>
      </c>
      <c r="AV1969" t="s">
        <v>88</v>
      </c>
      <c r="AW1969" t="s">
        <v>88</v>
      </c>
      <c r="AX1969" t="s">
        <v>88</v>
      </c>
      <c r="AY1969" t="s">
        <v>88</v>
      </c>
      <c r="AZ1969" t="s">
        <v>88</v>
      </c>
      <c r="BA1969" t="s">
        <v>88</v>
      </c>
      <c r="BB1969" t="s">
        <v>88</v>
      </c>
      <c r="BC1969" t="s">
        <v>88</v>
      </c>
      <c r="BD1969" t="s">
        <v>88</v>
      </c>
      <c r="BE1969" t="s">
        <v>88</v>
      </c>
    </row>
    <row r="1970" spans="1:57">
      <c r="A1970" t="s">
        <v>4112</v>
      </c>
      <c r="B1970" t="s">
        <v>80</v>
      </c>
      <c r="C1970" t="s">
        <v>3880</v>
      </c>
      <c r="D1970" t="s">
        <v>82</v>
      </c>
      <c r="E1970" s="2" t="str">
        <f>HYPERLINK("capsilon://?command=openfolder&amp;siteaddress=FAM.docvelocity-na8.net&amp;folderid=FXEEB76693-DFE8-02E5-B427-B8EA0FC02AA2","FX211013746")</f>
        <v>FX211013746</v>
      </c>
      <c r="F1970" t="s">
        <v>19</v>
      </c>
      <c r="G1970" t="s">
        <v>19</v>
      </c>
      <c r="H1970" t="s">
        <v>83</v>
      </c>
      <c r="I1970" t="s">
        <v>4113</v>
      </c>
      <c r="J1970">
        <v>26</v>
      </c>
      <c r="K1970" t="s">
        <v>85</v>
      </c>
      <c r="L1970" t="s">
        <v>86</v>
      </c>
      <c r="M1970" t="s">
        <v>87</v>
      </c>
      <c r="N1970">
        <v>1</v>
      </c>
      <c r="O1970" s="1">
        <v>44501.462465277778</v>
      </c>
      <c r="P1970" s="1">
        <v>44501.471226851849</v>
      </c>
      <c r="Q1970">
        <v>596</v>
      </c>
      <c r="R1970">
        <v>161</v>
      </c>
      <c r="S1970" t="b">
        <v>0</v>
      </c>
      <c r="T1970" t="s">
        <v>88</v>
      </c>
      <c r="U1970" t="b">
        <v>0</v>
      </c>
      <c r="V1970" t="s">
        <v>190</v>
      </c>
      <c r="W1970" s="1">
        <v>44501.471226851849</v>
      </c>
      <c r="X1970">
        <v>118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26</v>
      </c>
      <c r="AE1970">
        <v>21</v>
      </c>
      <c r="AF1970">
        <v>0</v>
      </c>
      <c r="AG1970">
        <v>1</v>
      </c>
      <c r="AH1970" t="s">
        <v>88</v>
      </c>
      <c r="AI1970" t="s">
        <v>88</v>
      </c>
      <c r="AJ1970" t="s">
        <v>88</v>
      </c>
      <c r="AK1970" t="s">
        <v>88</v>
      </c>
      <c r="AL1970" t="s">
        <v>88</v>
      </c>
      <c r="AM1970" t="s">
        <v>88</v>
      </c>
      <c r="AN1970" t="s">
        <v>88</v>
      </c>
      <c r="AO1970" t="s">
        <v>88</v>
      </c>
      <c r="AP1970" t="s">
        <v>88</v>
      </c>
      <c r="AQ1970" t="s">
        <v>88</v>
      </c>
      <c r="AR1970" t="s">
        <v>88</v>
      </c>
      <c r="AS1970" t="s">
        <v>88</v>
      </c>
      <c r="AT1970" t="s">
        <v>88</v>
      </c>
      <c r="AU1970" t="s">
        <v>88</v>
      </c>
      <c r="AV1970" t="s">
        <v>88</v>
      </c>
      <c r="AW1970" t="s">
        <v>88</v>
      </c>
      <c r="AX1970" t="s">
        <v>88</v>
      </c>
      <c r="AY1970" t="s">
        <v>88</v>
      </c>
      <c r="AZ1970" t="s">
        <v>88</v>
      </c>
      <c r="BA1970" t="s">
        <v>88</v>
      </c>
      <c r="BB1970" t="s">
        <v>88</v>
      </c>
      <c r="BC1970" t="s">
        <v>88</v>
      </c>
      <c r="BD1970" t="s">
        <v>88</v>
      </c>
      <c r="BE1970" t="s">
        <v>88</v>
      </c>
    </row>
    <row r="1971" spans="1:57">
      <c r="A1971" t="s">
        <v>4114</v>
      </c>
      <c r="B1971" t="s">
        <v>80</v>
      </c>
      <c r="C1971" t="s">
        <v>4073</v>
      </c>
      <c r="D1971" t="s">
        <v>82</v>
      </c>
      <c r="E1971" s="2" t="str">
        <f>HYPERLINK("capsilon://?command=openfolder&amp;siteaddress=FAM.docvelocity-na8.net&amp;folderid=FX753B811D-EE79-F90F-509E-3AA81FBD408B","FX211013057")</f>
        <v>FX211013057</v>
      </c>
      <c r="F1971" t="s">
        <v>19</v>
      </c>
      <c r="G1971" t="s">
        <v>19</v>
      </c>
      <c r="H1971" t="s">
        <v>83</v>
      </c>
      <c r="I1971" t="s">
        <v>4115</v>
      </c>
      <c r="J1971">
        <v>37</v>
      </c>
      <c r="K1971" t="s">
        <v>85</v>
      </c>
      <c r="L1971" t="s">
        <v>86</v>
      </c>
      <c r="M1971" t="s">
        <v>87</v>
      </c>
      <c r="N1971">
        <v>2</v>
      </c>
      <c r="O1971" s="1">
        <v>44502.505995370368</v>
      </c>
      <c r="P1971" s="1">
        <v>44502.536909722221</v>
      </c>
      <c r="Q1971">
        <v>2151</v>
      </c>
      <c r="R1971">
        <v>520</v>
      </c>
      <c r="S1971" t="b">
        <v>0</v>
      </c>
      <c r="T1971" t="s">
        <v>88</v>
      </c>
      <c r="U1971" t="b">
        <v>0</v>
      </c>
      <c r="V1971" t="s">
        <v>131</v>
      </c>
      <c r="W1971" s="1">
        <v>44502.514224537037</v>
      </c>
      <c r="X1971">
        <v>408</v>
      </c>
      <c r="Y1971">
        <v>36</v>
      </c>
      <c r="Z1971">
        <v>0</v>
      </c>
      <c r="AA1971">
        <v>36</v>
      </c>
      <c r="AB1971">
        <v>0</v>
      </c>
      <c r="AC1971">
        <v>13</v>
      </c>
      <c r="AD1971">
        <v>1</v>
      </c>
      <c r="AE1971">
        <v>0</v>
      </c>
      <c r="AF1971">
        <v>0</v>
      </c>
      <c r="AG1971">
        <v>0</v>
      </c>
      <c r="AH1971" t="s">
        <v>118</v>
      </c>
      <c r="AI1971" s="1">
        <v>44502.536909722221</v>
      </c>
      <c r="AJ1971">
        <v>112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1</v>
      </c>
      <c r="AQ1971">
        <v>0</v>
      </c>
      <c r="AR1971">
        <v>0</v>
      </c>
      <c r="AS1971">
        <v>0</v>
      </c>
      <c r="AT1971" t="s">
        <v>88</v>
      </c>
      <c r="AU1971" t="s">
        <v>88</v>
      </c>
      <c r="AV1971" t="s">
        <v>88</v>
      </c>
      <c r="AW1971" t="s">
        <v>88</v>
      </c>
      <c r="AX1971" t="s">
        <v>88</v>
      </c>
      <c r="AY1971" t="s">
        <v>88</v>
      </c>
      <c r="AZ1971" t="s">
        <v>88</v>
      </c>
      <c r="BA1971" t="s">
        <v>88</v>
      </c>
      <c r="BB1971" t="s">
        <v>88</v>
      </c>
      <c r="BC1971" t="s">
        <v>88</v>
      </c>
      <c r="BD1971" t="s">
        <v>88</v>
      </c>
      <c r="BE1971" t="s">
        <v>88</v>
      </c>
    </row>
    <row r="1972" spans="1:57">
      <c r="A1972" t="s">
        <v>4116</v>
      </c>
      <c r="B1972" t="s">
        <v>80</v>
      </c>
      <c r="C1972" t="s">
        <v>4117</v>
      </c>
      <c r="D1972" t="s">
        <v>82</v>
      </c>
      <c r="E1972" s="2" t="str">
        <f>HYPERLINK("capsilon://?command=openfolder&amp;siteaddress=FAM.docvelocity-na8.net&amp;folderid=FX8A782900-1B67-8132-B6E4-0F5611B8D09A","FX21118740")</f>
        <v>FX21118740</v>
      </c>
      <c r="F1972" t="s">
        <v>19</v>
      </c>
      <c r="G1972" t="s">
        <v>19</v>
      </c>
      <c r="H1972" t="s">
        <v>83</v>
      </c>
      <c r="I1972" t="s">
        <v>4118</v>
      </c>
      <c r="J1972">
        <v>28</v>
      </c>
      <c r="K1972" t="s">
        <v>85</v>
      </c>
      <c r="L1972" t="s">
        <v>86</v>
      </c>
      <c r="M1972" t="s">
        <v>87</v>
      </c>
      <c r="N1972">
        <v>2</v>
      </c>
      <c r="O1972" s="1">
        <v>44518.533576388887</v>
      </c>
      <c r="P1972" s="1">
        <v>44518.55541666667</v>
      </c>
      <c r="Q1972">
        <v>1550</v>
      </c>
      <c r="R1972">
        <v>337</v>
      </c>
      <c r="S1972" t="b">
        <v>0</v>
      </c>
      <c r="T1972" t="s">
        <v>88</v>
      </c>
      <c r="U1972" t="b">
        <v>0</v>
      </c>
      <c r="V1972" t="s">
        <v>218</v>
      </c>
      <c r="W1972" s="1">
        <v>44518.538865740738</v>
      </c>
      <c r="X1972">
        <v>231</v>
      </c>
      <c r="Y1972">
        <v>21</v>
      </c>
      <c r="Z1972">
        <v>0</v>
      </c>
      <c r="AA1972">
        <v>21</v>
      </c>
      <c r="AB1972">
        <v>0</v>
      </c>
      <c r="AC1972">
        <v>16</v>
      </c>
      <c r="AD1972">
        <v>7</v>
      </c>
      <c r="AE1972">
        <v>0</v>
      </c>
      <c r="AF1972">
        <v>0</v>
      </c>
      <c r="AG1972">
        <v>0</v>
      </c>
      <c r="AH1972" t="s">
        <v>118</v>
      </c>
      <c r="AI1972" s="1">
        <v>44518.55541666667</v>
      </c>
      <c r="AJ1972">
        <v>106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7</v>
      </c>
      <c r="AQ1972">
        <v>0</v>
      </c>
      <c r="AR1972">
        <v>0</v>
      </c>
      <c r="AS1972">
        <v>0</v>
      </c>
      <c r="AT1972" t="s">
        <v>88</v>
      </c>
      <c r="AU1972" t="s">
        <v>88</v>
      </c>
      <c r="AV1972" t="s">
        <v>88</v>
      </c>
      <c r="AW1972" t="s">
        <v>88</v>
      </c>
      <c r="AX1972" t="s">
        <v>88</v>
      </c>
      <c r="AY1972" t="s">
        <v>88</v>
      </c>
      <c r="AZ1972" t="s">
        <v>88</v>
      </c>
      <c r="BA1972" t="s">
        <v>88</v>
      </c>
      <c r="BB1972" t="s">
        <v>88</v>
      </c>
      <c r="BC1972" t="s">
        <v>88</v>
      </c>
      <c r="BD1972" t="s">
        <v>88</v>
      </c>
      <c r="BE1972" t="s">
        <v>88</v>
      </c>
    </row>
    <row r="1973" spans="1:57">
      <c r="A1973" t="s">
        <v>4119</v>
      </c>
      <c r="B1973" t="s">
        <v>80</v>
      </c>
      <c r="C1973" t="s">
        <v>4117</v>
      </c>
      <c r="D1973" t="s">
        <v>82</v>
      </c>
      <c r="E1973" s="2" t="str">
        <f>HYPERLINK("capsilon://?command=openfolder&amp;siteaddress=FAM.docvelocity-na8.net&amp;folderid=FX8A782900-1B67-8132-B6E4-0F5611B8D09A","FX21118740")</f>
        <v>FX21118740</v>
      </c>
      <c r="F1973" t="s">
        <v>19</v>
      </c>
      <c r="G1973" t="s">
        <v>19</v>
      </c>
      <c r="H1973" t="s">
        <v>83</v>
      </c>
      <c r="I1973" t="s">
        <v>4120</v>
      </c>
      <c r="J1973">
        <v>32</v>
      </c>
      <c r="K1973" t="s">
        <v>85</v>
      </c>
      <c r="L1973" t="s">
        <v>86</v>
      </c>
      <c r="M1973" t="s">
        <v>87</v>
      </c>
      <c r="N1973">
        <v>2</v>
      </c>
      <c r="O1973" s="1">
        <v>44518.535312499997</v>
      </c>
      <c r="P1973" s="1">
        <v>44518.562905092593</v>
      </c>
      <c r="Q1973">
        <v>934</v>
      </c>
      <c r="R1973">
        <v>1450</v>
      </c>
      <c r="S1973" t="b">
        <v>0</v>
      </c>
      <c r="T1973" t="s">
        <v>88</v>
      </c>
      <c r="U1973" t="b">
        <v>0</v>
      </c>
      <c r="V1973" t="s">
        <v>131</v>
      </c>
      <c r="W1973" s="1">
        <v>44518.556932870371</v>
      </c>
      <c r="X1973">
        <v>817</v>
      </c>
      <c r="Y1973">
        <v>114</v>
      </c>
      <c r="Z1973">
        <v>0</v>
      </c>
      <c r="AA1973">
        <v>114</v>
      </c>
      <c r="AB1973">
        <v>0</v>
      </c>
      <c r="AC1973">
        <v>106</v>
      </c>
      <c r="AD1973">
        <v>-82</v>
      </c>
      <c r="AE1973">
        <v>0</v>
      </c>
      <c r="AF1973">
        <v>0</v>
      </c>
      <c r="AG1973">
        <v>0</v>
      </c>
      <c r="AH1973" t="s">
        <v>106</v>
      </c>
      <c r="AI1973" s="1">
        <v>44518.562905092593</v>
      </c>
      <c r="AJ1973">
        <v>512</v>
      </c>
      <c r="AK1973">
        <v>1</v>
      </c>
      <c r="AL1973">
        <v>0</v>
      </c>
      <c r="AM1973">
        <v>1</v>
      </c>
      <c r="AN1973">
        <v>0</v>
      </c>
      <c r="AO1973">
        <v>1</v>
      </c>
      <c r="AP1973">
        <v>-83</v>
      </c>
      <c r="AQ1973">
        <v>0</v>
      </c>
      <c r="AR1973">
        <v>0</v>
      </c>
      <c r="AS1973">
        <v>0</v>
      </c>
      <c r="AT1973" t="s">
        <v>88</v>
      </c>
      <c r="AU1973" t="s">
        <v>88</v>
      </c>
      <c r="AV1973" t="s">
        <v>88</v>
      </c>
      <c r="AW1973" t="s">
        <v>88</v>
      </c>
      <c r="AX1973" t="s">
        <v>88</v>
      </c>
      <c r="AY1973" t="s">
        <v>88</v>
      </c>
      <c r="AZ1973" t="s">
        <v>88</v>
      </c>
      <c r="BA1973" t="s">
        <v>88</v>
      </c>
      <c r="BB1973" t="s">
        <v>88</v>
      </c>
      <c r="BC1973" t="s">
        <v>88</v>
      </c>
      <c r="BD1973" t="s">
        <v>88</v>
      </c>
      <c r="BE1973" t="s">
        <v>88</v>
      </c>
    </row>
    <row r="1974" spans="1:57">
      <c r="A1974" t="s">
        <v>4121</v>
      </c>
      <c r="B1974" t="s">
        <v>80</v>
      </c>
      <c r="C1974" t="s">
        <v>4122</v>
      </c>
      <c r="D1974" t="s">
        <v>82</v>
      </c>
      <c r="E1974" s="2" t="str">
        <f>HYPERLINK("capsilon://?command=openfolder&amp;siteaddress=FAM.docvelocity-na8.net&amp;folderid=FX90403A90-96D8-37F2-3D7F-F1C6466D6F7B","FX21118677")</f>
        <v>FX21118677</v>
      </c>
      <c r="F1974" t="s">
        <v>19</v>
      </c>
      <c r="G1974" t="s">
        <v>19</v>
      </c>
      <c r="H1974" t="s">
        <v>83</v>
      </c>
      <c r="I1974" t="s">
        <v>4123</v>
      </c>
      <c r="J1974">
        <v>69</v>
      </c>
      <c r="K1974" t="s">
        <v>85</v>
      </c>
      <c r="L1974" t="s">
        <v>86</v>
      </c>
      <c r="M1974" t="s">
        <v>87</v>
      </c>
      <c r="N1974">
        <v>1</v>
      </c>
      <c r="O1974" s="1">
        <v>44518.545914351853</v>
      </c>
      <c r="P1974" s="1">
        <v>44518.574745370373</v>
      </c>
      <c r="Q1974">
        <v>2242</v>
      </c>
      <c r="R1974">
        <v>249</v>
      </c>
      <c r="S1974" t="b">
        <v>0</v>
      </c>
      <c r="T1974" t="s">
        <v>88</v>
      </c>
      <c r="U1974" t="b">
        <v>0</v>
      </c>
      <c r="V1974" t="s">
        <v>94</v>
      </c>
      <c r="W1974" s="1">
        <v>44518.574745370373</v>
      </c>
      <c r="X1974">
        <v>178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69</v>
      </c>
      <c r="AE1974">
        <v>57</v>
      </c>
      <c r="AF1974">
        <v>0</v>
      </c>
      <c r="AG1974">
        <v>5</v>
      </c>
      <c r="AH1974" t="s">
        <v>88</v>
      </c>
      <c r="AI1974" t="s">
        <v>88</v>
      </c>
      <c r="AJ1974" t="s">
        <v>88</v>
      </c>
      <c r="AK1974" t="s">
        <v>88</v>
      </c>
      <c r="AL1974" t="s">
        <v>88</v>
      </c>
      <c r="AM1974" t="s">
        <v>88</v>
      </c>
      <c r="AN1974" t="s">
        <v>88</v>
      </c>
      <c r="AO1974" t="s">
        <v>88</v>
      </c>
      <c r="AP1974" t="s">
        <v>88</v>
      </c>
      <c r="AQ1974" t="s">
        <v>88</v>
      </c>
      <c r="AR1974" t="s">
        <v>88</v>
      </c>
      <c r="AS1974" t="s">
        <v>88</v>
      </c>
      <c r="AT1974" t="s">
        <v>88</v>
      </c>
      <c r="AU1974" t="s">
        <v>88</v>
      </c>
      <c r="AV1974" t="s">
        <v>88</v>
      </c>
      <c r="AW1974" t="s">
        <v>88</v>
      </c>
      <c r="AX1974" t="s">
        <v>88</v>
      </c>
      <c r="AY1974" t="s">
        <v>88</v>
      </c>
      <c r="AZ1974" t="s">
        <v>88</v>
      </c>
      <c r="BA1974" t="s">
        <v>88</v>
      </c>
      <c r="BB1974" t="s">
        <v>88</v>
      </c>
      <c r="BC1974" t="s">
        <v>88</v>
      </c>
      <c r="BD1974" t="s">
        <v>88</v>
      </c>
      <c r="BE1974" t="s">
        <v>88</v>
      </c>
    </row>
    <row r="1975" spans="1:57">
      <c r="A1975" t="s">
        <v>4124</v>
      </c>
      <c r="B1975" t="s">
        <v>80</v>
      </c>
      <c r="C1975" t="s">
        <v>4073</v>
      </c>
      <c r="D1975" t="s">
        <v>82</v>
      </c>
      <c r="E1975" s="2" t="str">
        <f>HYPERLINK("capsilon://?command=openfolder&amp;siteaddress=FAM.docvelocity-na8.net&amp;folderid=FX753B811D-EE79-F90F-509E-3AA81FBD408B","FX211013057")</f>
        <v>FX211013057</v>
      </c>
      <c r="F1975" t="s">
        <v>19</v>
      </c>
      <c r="G1975" t="s">
        <v>19</v>
      </c>
      <c r="H1975" t="s">
        <v>83</v>
      </c>
      <c r="I1975" t="s">
        <v>4125</v>
      </c>
      <c r="J1975">
        <v>26</v>
      </c>
      <c r="K1975" t="s">
        <v>85</v>
      </c>
      <c r="L1975" t="s">
        <v>86</v>
      </c>
      <c r="M1975" t="s">
        <v>87</v>
      </c>
      <c r="N1975">
        <v>1</v>
      </c>
      <c r="O1975" s="1">
        <v>44502.506736111114</v>
      </c>
      <c r="P1975" s="1">
        <v>44502.51116898148</v>
      </c>
      <c r="Q1975">
        <v>255</v>
      </c>
      <c r="R1975">
        <v>128</v>
      </c>
      <c r="S1975" t="b">
        <v>0</v>
      </c>
      <c r="T1975" t="s">
        <v>88</v>
      </c>
      <c r="U1975" t="b">
        <v>0</v>
      </c>
      <c r="V1975" t="s">
        <v>606</v>
      </c>
      <c r="W1975" s="1">
        <v>44502.51116898148</v>
      </c>
      <c r="X1975">
        <v>128</v>
      </c>
      <c r="Y1975">
        <v>21</v>
      </c>
      <c r="Z1975">
        <v>0</v>
      </c>
      <c r="AA1975">
        <v>21</v>
      </c>
      <c r="AB1975">
        <v>0</v>
      </c>
      <c r="AC1975">
        <v>1</v>
      </c>
      <c r="AD1975">
        <v>5</v>
      </c>
      <c r="AE1975">
        <v>0</v>
      </c>
      <c r="AF1975">
        <v>0</v>
      </c>
      <c r="AG1975">
        <v>0</v>
      </c>
      <c r="AH1975" t="s">
        <v>88</v>
      </c>
      <c r="AI1975" t="s">
        <v>88</v>
      </c>
      <c r="AJ1975" t="s">
        <v>88</v>
      </c>
      <c r="AK1975" t="s">
        <v>88</v>
      </c>
      <c r="AL1975" t="s">
        <v>88</v>
      </c>
      <c r="AM1975" t="s">
        <v>88</v>
      </c>
      <c r="AN1975" t="s">
        <v>88</v>
      </c>
      <c r="AO1975" t="s">
        <v>88</v>
      </c>
      <c r="AP1975" t="s">
        <v>88</v>
      </c>
      <c r="AQ1975" t="s">
        <v>88</v>
      </c>
      <c r="AR1975" t="s">
        <v>88</v>
      </c>
      <c r="AS1975" t="s">
        <v>88</v>
      </c>
      <c r="AT1975" t="s">
        <v>88</v>
      </c>
      <c r="AU1975" t="s">
        <v>88</v>
      </c>
      <c r="AV1975" t="s">
        <v>88</v>
      </c>
      <c r="AW1975" t="s">
        <v>88</v>
      </c>
      <c r="AX1975" t="s">
        <v>88</v>
      </c>
      <c r="AY1975" t="s">
        <v>88</v>
      </c>
      <c r="AZ1975" t="s">
        <v>88</v>
      </c>
      <c r="BA1975" t="s">
        <v>88</v>
      </c>
      <c r="BB1975" t="s">
        <v>88</v>
      </c>
      <c r="BC1975" t="s">
        <v>88</v>
      </c>
      <c r="BD1975" t="s">
        <v>88</v>
      </c>
      <c r="BE1975" t="s">
        <v>88</v>
      </c>
    </row>
    <row r="1976" spans="1:57">
      <c r="A1976" t="s">
        <v>4126</v>
      </c>
      <c r="B1976" t="s">
        <v>80</v>
      </c>
      <c r="C1976" t="s">
        <v>4127</v>
      </c>
      <c r="D1976" t="s">
        <v>82</v>
      </c>
      <c r="E1976" s="2" t="str">
        <f>HYPERLINK("capsilon://?command=openfolder&amp;siteaddress=FAM.docvelocity-na8.net&amp;folderid=FX8C357437-C932-C742-0B19-FED439D94775","FX21118819")</f>
        <v>FX21118819</v>
      </c>
      <c r="F1976" t="s">
        <v>19</v>
      </c>
      <c r="G1976" t="s">
        <v>19</v>
      </c>
      <c r="H1976" t="s">
        <v>83</v>
      </c>
      <c r="I1976" t="s">
        <v>4128</v>
      </c>
      <c r="J1976">
        <v>144</v>
      </c>
      <c r="K1976" t="s">
        <v>85</v>
      </c>
      <c r="L1976" t="s">
        <v>86</v>
      </c>
      <c r="M1976" t="s">
        <v>87</v>
      </c>
      <c r="N1976">
        <v>1</v>
      </c>
      <c r="O1976" s="1">
        <v>44518.562384259261</v>
      </c>
      <c r="P1976" s="1">
        <v>44518.581458333334</v>
      </c>
      <c r="Q1976">
        <v>941</v>
      </c>
      <c r="R1976">
        <v>707</v>
      </c>
      <c r="S1976" t="b">
        <v>0</v>
      </c>
      <c r="T1976" t="s">
        <v>88</v>
      </c>
      <c r="U1976" t="b">
        <v>0</v>
      </c>
      <c r="V1976" t="s">
        <v>94</v>
      </c>
      <c r="W1976" s="1">
        <v>44518.581458333334</v>
      </c>
      <c r="X1976">
        <v>539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144</v>
      </c>
      <c r="AE1976">
        <v>118</v>
      </c>
      <c r="AF1976">
        <v>0</v>
      </c>
      <c r="AG1976">
        <v>7</v>
      </c>
      <c r="AH1976" t="s">
        <v>88</v>
      </c>
      <c r="AI1976" t="s">
        <v>88</v>
      </c>
      <c r="AJ1976" t="s">
        <v>88</v>
      </c>
      <c r="AK1976" t="s">
        <v>88</v>
      </c>
      <c r="AL1976" t="s">
        <v>88</v>
      </c>
      <c r="AM1976" t="s">
        <v>88</v>
      </c>
      <c r="AN1976" t="s">
        <v>88</v>
      </c>
      <c r="AO1976" t="s">
        <v>88</v>
      </c>
      <c r="AP1976" t="s">
        <v>88</v>
      </c>
      <c r="AQ1976" t="s">
        <v>88</v>
      </c>
      <c r="AR1976" t="s">
        <v>88</v>
      </c>
      <c r="AS1976" t="s">
        <v>88</v>
      </c>
      <c r="AT1976" t="s">
        <v>88</v>
      </c>
      <c r="AU1976" t="s">
        <v>88</v>
      </c>
      <c r="AV1976" t="s">
        <v>88</v>
      </c>
      <c r="AW1976" t="s">
        <v>88</v>
      </c>
      <c r="AX1976" t="s">
        <v>88</v>
      </c>
      <c r="AY1976" t="s">
        <v>88</v>
      </c>
      <c r="AZ1976" t="s">
        <v>88</v>
      </c>
      <c r="BA1976" t="s">
        <v>88</v>
      </c>
      <c r="BB1976" t="s">
        <v>88</v>
      </c>
      <c r="BC1976" t="s">
        <v>88</v>
      </c>
      <c r="BD1976" t="s">
        <v>88</v>
      </c>
      <c r="BE1976" t="s">
        <v>88</v>
      </c>
    </row>
    <row r="1977" spans="1:57">
      <c r="A1977" t="s">
        <v>4129</v>
      </c>
      <c r="B1977" t="s">
        <v>80</v>
      </c>
      <c r="C1977" t="s">
        <v>4130</v>
      </c>
      <c r="D1977" t="s">
        <v>82</v>
      </c>
      <c r="E1977" s="2" t="str">
        <f>HYPERLINK("capsilon://?command=openfolder&amp;siteaddress=FAM.docvelocity-na8.net&amp;folderid=FX4CCFBAA6-D3DD-630C-CB19-6DCBE4E66882","FX21116898")</f>
        <v>FX21116898</v>
      </c>
      <c r="F1977" t="s">
        <v>19</v>
      </c>
      <c r="G1977" t="s">
        <v>19</v>
      </c>
      <c r="H1977" t="s">
        <v>83</v>
      </c>
      <c r="I1977" t="s">
        <v>4131</v>
      </c>
      <c r="J1977">
        <v>63</v>
      </c>
      <c r="K1977" t="s">
        <v>85</v>
      </c>
      <c r="L1977" t="s">
        <v>86</v>
      </c>
      <c r="M1977" t="s">
        <v>87</v>
      </c>
      <c r="N1977">
        <v>1</v>
      </c>
      <c r="O1977" s="1">
        <v>44518.566377314812</v>
      </c>
      <c r="P1977" s="1">
        <v>44518.590601851851</v>
      </c>
      <c r="Q1977">
        <v>1707</v>
      </c>
      <c r="R1977">
        <v>386</v>
      </c>
      <c r="S1977" t="b">
        <v>0</v>
      </c>
      <c r="T1977" t="s">
        <v>88</v>
      </c>
      <c r="U1977" t="b">
        <v>0</v>
      </c>
      <c r="V1977" t="s">
        <v>94</v>
      </c>
      <c r="W1977" s="1">
        <v>44518.590601851851</v>
      </c>
      <c r="X1977">
        <v>348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63</v>
      </c>
      <c r="AE1977">
        <v>51</v>
      </c>
      <c r="AF1977">
        <v>0</v>
      </c>
      <c r="AG1977">
        <v>4</v>
      </c>
      <c r="AH1977" t="s">
        <v>88</v>
      </c>
      <c r="AI1977" t="s">
        <v>88</v>
      </c>
      <c r="AJ1977" t="s">
        <v>88</v>
      </c>
      <c r="AK1977" t="s">
        <v>88</v>
      </c>
      <c r="AL1977" t="s">
        <v>88</v>
      </c>
      <c r="AM1977" t="s">
        <v>88</v>
      </c>
      <c r="AN1977" t="s">
        <v>88</v>
      </c>
      <c r="AO1977" t="s">
        <v>88</v>
      </c>
      <c r="AP1977" t="s">
        <v>88</v>
      </c>
      <c r="AQ1977" t="s">
        <v>88</v>
      </c>
      <c r="AR1977" t="s">
        <v>88</v>
      </c>
      <c r="AS1977" t="s">
        <v>88</v>
      </c>
      <c r="AT1977" t="s">
        <v>88</v>
      </c>
      <c r="AU1977" t="s">
        <v>88</v>
      </c>
      <c r="AV1977" t="s">
        <v>88</v>
      </c>
      <c r="AW1977" t="s">
        <v>88</v>
      </c>
      <c r="AX1977" t="s">
        <v>88</v>
      </c>
      <c r="AY1977" t="s">
        <v>88</v>
      </c>
      <c r="AZ1977" t="s">
        <v>88</v>
      </c>
      <c r="BA1977" t="s">
        <v>88</v>
      </c>
      <c r="BB1977" t="s">
        <v>88</v>
      </c>
      <c r="BC1977" t="s">
        <v>88</v>
      </c>
      <c r="BD1977" t="s">
        <v>88</v>
      </c>
      <c r="BE1977" t="s">
        <v>88</v>
      </c>
    </row>
    <row r="1978" spans="1:57">
      <c r="A1978" t="s">
        <v>4132</v>
      </c>
      <c r="B1978" t="s">
        <v>80</v>
      </c>
      <c r="C1978" t="s">
        <v>4133</v>
      </c>
      <c r="D1978" t="s">
        <v>82</v>
      </c>
      <c r="E1978" s="2" t="str">
        <f>HYPERLINK("capsilon://?command=openfolder&amp;siteaddress=FAM.docvelocity-na8.net&amp;folderid=FXBCCCBBB0-D603-A4ED-3222-1B74B4613038","FX21119045")</f>
        <v>FX21119045</v>
      </c>
      <c r="F1978" t="s">
        <v>19</v>
      </c>
      <c r="G1978" t="s">
        <v>19</v>
      </c>
      <c r="H1978" t="s">
        <v>83</v>
      </c>
      <c r="I1978" t="s">
        <v>4134</v>
      </c>
      <c r="J1978">
        <v>63</v>
      </c>
      <c r="K1978" t="s">
        <v>85</v>
      </c>
      <c r="L1978" t="s">
        <v>86</v>
      </c>
      <c r="M1978" t="s">
        <v>87</v>
      </c>
      <c r="N1978">
        <v>1</v>
      </c>
      <c r="O1978" s="1">
        <v>44518.569224537037</v>
      </c>
      <c r="P1978" s="1">
        <v>44518.593969907408</v>
      </c>
      <c r="Q1978">
        <v>1848</v>
      </c>
      <c r="R1978">
        <v>290</v>
      </c>
      <c r="S1978" t="b">
        <v>0</v>
      </c>
      <c r="T1978" t="s">
        <v>88</v>
      </c>
      <c r="U1978" t="b">
        <v>0</v>
      </c>
      <c r="V1978" t="s">
        <v>94</v>
      </c>
      <c r="W1978" s="1">
        <v>44518.593969907408</v>
      </c>
      <c r="X1978">
        <v>290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63</v>
      </c>
      <c r="AE1978">
        <v>58</v>
      </c>
      <c r="AF1978">
        <v>0</v>
      </c>
      <c r="AG1978">
        <v>4</v>
      </c>
      <c r="AH1978" t="s">
        <v>88</v>
      </c>
      <c r="AI1978" t="s">
        <v>88</v>
      </c>
      <c r="AJ1978" t="s">
        <v>88</v>
      </c>
      <c r="AK1978" t="s">
        <v>88</v>
      </c>
      <c r="AL1978" t="s">
        <v>88</v>
      </c>
      <c r="AM1978" t="s">
        <v>88</v>
      </c>
      <c r="AN1978" t="s">
        <v>88</v>
      </c>
      <c r="AO1978" t="s">
        <v>88</v>
      </c>
      <c r="AP1978" t="s">
        <v>88</v>
      </c>
      <c r="AQ1978" t="s">
        <v>88</v>
      </c>
      <c r="AR1978" t="s">
        <v>88</v>
      </c>
      <c r="AS1978" t="s">
        <v>88</v>
      </c>
      <c r="AT1978" t="s">
        <v>88</v>
      </c>
      <c r="AU1978" t="s">
        <v>88</v>
      </c>
      <c r="AV1978" t="s">
        <v>88</v>
      </c>
      <c r="AW1978" t="s">
        <v>88</v>
      </c>
      <c r="AX1978" t="s">
        <v>88</v>
      </c>
      <c r="AY1978" t="s">
        <v>88</v>
      </c>
      <c r="AZ1978" t="s">
        <v>88</v>
      </c>
      <c r="BA1978" t="s">
        <v>88</v>
      </c>
      <c r="BB1978" t="s">
        <v>88</v>
      </c>
      <c r="BC1978" t="s">
        <v>88</v>
      </c>
      <c r="BD1978" t="s">
        <v>88</v>
      </c>
      <c r="BE1978" t="s">
        <v>88</v>
      </c>
    </row>
    <row r="1979" spans="1:57">
      <c r="A1979" t="s">
        <v>4135</v>
      </c>
      <c r="B1979" t="s">
        <v>80</v>
      </c>
      <c r="C1979" t="s">
        <v>4136</v>
      </c>
      <c r="D1979" t="s">
        <v>82</v>
      </c>
      <c r="E1979" s="2" t="str">
        <f>HYPERLINK("capsilon://?command=openfolder&amp;siteaddress=FAM.docvelocity-na8.net&amp;folderid=FXA63101BE-D86D-E9A6-FE62-8631AED42428","FX21118686")</f>
        <v>FX21118686</v>
      </c>
      <c r="F1979" t="s">
        <v>19</v>
      </c>
      <c r="G1979" t="s">
        <v>19</v>
      </c>
      <c r="H1979" t="s">
        <v>83</v>
      </c>
      <c r="I1979" t="s">
        <v>4137</v>
      </c>
      <c r="J1979">
        <v>60</v>
      </c>
      <c r="K1979" t="s">
        <v>85</v>
      </c>
      <c r="L1979" t="s">
        <v>86</v>
      </c>
      <c r="M1979" t="s">
        <v>87</v>
      </c>
      <c r="N1979">
        <v>1</v>
      </c>
      <c r="O1979" s="1">
        <v>44518.570057870369</v>
      </c>
      <c r="P1979" s="1">
        <v>44518.596828703703</v>
      </c>
      <c r="Q1979">
        <v>2089</v>
      </c>
      <c r="R1979">
        <v>224</v>
      </c>
      <c r="S1979" t="b">
        <v>0</v>
      </c>
      <c r="T1979" t="s">
        <v>88</v>
      </c>
      <c r="U1979" t="b">
        <v>0</v>
      </c>
      <c r="V1979" t="s">
        <v>94</v>
      </c>
      <c r="W1979" s="1">
        <v>44518.596828703703</v>
      </c>
      <c r="X1979">
        <v>224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60</v>
      </c>
      <c r="AE1979">
        <v>48</v>
      </c>
      <c r="AF1979">
        <v>0</v>
      </c>
      <c r="AG1979">
        <v>3</v>
      </c>
      <c r="AH1979" t="s">
        <v>88</v>
      </c>
      <c r="AI1979" t="s">
        <v>88</v>
      </c>
      <c r="AJ1979" t="s">
        <v>88</v>
      </c>
      <c r="AK1979" t="s">
        <v>88</v>
      </c>
      <c r="AL1979" t="s">
        <v>88</v>
      </c>
      <c r="AM1979" t="s">
        <v>88</v>
      </c>
      <c r="AN1979" t="s">
        <v>88</v>
      </c>
      <c r="AO1979" t="s">
        <v>88</v>
      </c>
      <c r="AP1979" t="s">
        <v>88</v>
      </c>
      <c r="AQ1979" t="s">
        <v>88</v>
      </c>
      <c r="AR1979" t="s">
        <v>88</v>
      </c>
      <c r="AS1979" t="s">
        <v>88</v>
      </c>
      <c r="AT1979" t="s">
        <v>88</v>
      </c>
      <c r="AU1979" t="s">
        <v>88</v>
      </c>
      <c r="AV1979" t="s">
        <v>88</v>
      </c>
      <c r="AW1979" t="s">
        <v>88</v>
      </c>
      <c r="AX1979" t="s">
        <v>88</v>
      </c>
      <c r="AY1979" t="s">
        <v>88</v>
      </c>
      <c r="AZ1979" t="s">
        <v>88</v>
      </c>
      <c r="BA1979" t="s">
        <v>88</v>
      </c>
      <c r="BB1979" t="s">
        <v>88</v>
      </c>
      <c r="BC1979" t="s">
        <v>88</v>
      </c>
      <c r="BD1979" t="s">
        <v>88</v>
      </c>
      <c r="BE1979" t="s">
        <v>88</v>
      </c>
    </row>
    <row r="1980" spans="1:57">
      <c r="A1980" t="s">
        <v>4138</v>
      </c>
      <c r="B1980" t="s">
        <v>80</v>
      </c>
      <c r="C1980" t="s">
        <v>4070</v>
      </c>
      <c r="D1980" t="s">
        <v>82</v>
      </c>
      <c r="E1980" s="2" t="str">
        <f>HYPERLINK("capsilon://?command=openfolder&amp;siteaddress=FAM.docvelocity-na8.net&amp;folderid=FX39C3E48B-5657-1D5F-9EB6-B67BE36DA1C1","FX21116273")</f>
        <v>FX21116273</v>
      </c>
      <c r="F1980" t="s">
        <v>19</v>
      </c>
      <c r="G1980" t="s">
        <v>19</v>
      </c>
      <c r="H1980" t="s">
        <v>83</v>
      </c>
      <c r="I1980" t="s">
        <v>4071</v>
      </c>
      <c r="J1980">
        <v>334</v>
      </c>
      <c r="K1980" t="s">
        <v>85</v>
      </c>
      <c r="L1980" t="s">
        <v>86</v>
      </c>
      <c r="M1980" t="s">
        <v>87</v>
      </c>
      <c r="N1980">
        <v>2</v>
      </c>
      <c r="O1980" s="1">
        <v>44518.571319444447</v>
      </c>
      <c r="P1980" s="1">
        <v>44518.614930555559</v>
      </c>
      <c r="Q1980">
        <v>1152</v>
      </c>
      <c r="R1980">
        <v>2616</v>
      </c>
      <c r="S1980" t="b">
        <v>0</v>
      </c>
      <c r="T1980" t="s">
        <v>88</v>
      </c>
      <c r="U1980" t="b">
        <v>1</v>
      </c>
      <c r="V1980" t="s">
        <v>123</v>
      </c>
      <c r="W1980" s="1">
        <v>44518.597951388889</v>
      </c>
      <c r="X1980">
        <v>1797</v>
      </c>
      <c r="Y1980">
        <v>236</v>
      </c>
      <c r="Z1980">
        <v>0</v>
      </c>
      <c r="AA1980">
        <v>236</v>
      </c>
      <c r="AB1980">
        <v>0</v>
      </c>
      <c r="AC1980">
        <v>128</v>
      </c>
      <c r="AD1980">
        <v>98</v>
      </c>
      <c r="AE1980">
        <v>0</v>
      </c>
      <c r="AF1980">
        <v>0</v>
      </c>
      <c r="AG1980">
        <v>0</v>
      </c>
      <c r="AH1980" t="s">
        <v>118</v>
      </c>
      <c r="AI1980" s="1">
        <v>44518.614930555559</v>
      </c>
      <c r="AJ1980">
        <v>767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98</v>
      </c>
      <c r="AQ1980">
        <v>0</v>
      </c>
      <c r="AR1980">
        <v>0</v>
      </c>
      <c r="AS1980">
        <v>0</v>
      </c>
      <c r="AT1980" t="s">
        <v>88</v>
      </c>
      <c r="AU1980" t="s">
        <v>88</v>
      </c>
      <c r="AV1980" t="s">
        <v>88</v>
      </c>
      <c r="AW1980" t="s">
        <v>88</v>
      </c>
      <c r="AX1980" t="s">
        <v>88</v>
      </c>
      <c r="AY1980" t="s">
        <v>88</v>
      </c>
      <c r="AZ1980" t="s">
        <v>88</v>
      </c>
      <c r="BA1980" t="s">
        <v>88</v>
      </c>
      <c r="BB1980" t="s">
        <v>88</v>
      </c>
      <c r="BC1980" t="s">
        <v>88</v>
      </c>
      <c r="BD1980" t="s">
        <v>88</v>
      </c>
      <c r="BE1980" t="s">
        <v>88</v>
      </c>
    </row>
    <row r="1981" spans="1:57">
      <c r="A1981" t="s">
        <v>4139</v>
      </c>
      <c r="B1981" t="s">
        <v>80</v>
      </c>
      <c r="C1981" t="s">
        <v>4080</v>
      </c>
      <c r="D1981" t="s">
        <v>82</v>
      </c>
      <c r="E1981" s="2" t="str">
        <f>HYPERLINK("capsilon://?command=openfolder&amp;siteaddress=FAM.docvelocity-na8.net&amp;folderid=FXBDDE019F-7290-2AF6-74E7-B460587D32E2","FX21118640")</f>
        <v>FX21118640</v>
      </c>
      <c r="F1981" t="s">
        <v>19</v>
      </c>
      <c r="G1981" t="s">
        <v>19</v>
      </c>
      <c r="H1981" t="s">
        <v>83</v>
      </c>
      <c r="I1981" t="s">
        <v>4081</v>
      </c>
      <c r="J1981">
        <v>122</v>
      </c>
      <c r="K1981" t="s">
        <v>85</v>
      </c>
      <c r="L1981" t="s">
        <v>86</v>
      </c>
      <c r="M1981" t="s">
        <v>87</v>
      </c>
      <c r="N1981">
        <v>2</v>
      </c>
      <c r="O1981" s="1">
        <v>44518.573182870372</v>
      </c>
      <c r="P1981" s="1">
        <v>44518.621979166666</v>
      </c>
      <c r="Q1981">
        <v>1116</v>
      </c>
      <c r="R1981">
        <v>3100</v>
      </c>
      <c r="S1981" t="b">
        <v>0</v>
      </c>
      <c r="T1981" t="s">
        <v>88</v>
      </c>
      <c r="U1981" t="b">
        <v>1</v>
      </c>
      <c r="V1981" t="s">
        <v>186</v>
      </c>
      <c r="W1981" s="1">
        <v>44518.609432870369</v>
      </c>
      <c r="X1981">
        <v>2458</v>
      </c>
      <c r="Y1981">
        <v>155</v>
      </c>
      <c r="Z1981">
        <v>0</v>
      </c>
      <c r="AA1981">
        <v>155</v>
      </c>
      <c r="AB1981">
        <v>0</v>
      </c>
      <c r="AC1981">
        <v>126</v>
      </c>
      <c r="AD1981">
        <v>-33</v>
      </c>
      <c r="AE1981">
        <v>0</v>
      </c>
      <c r="AF1981">
        <v>0</v>
      </c>
      <c r="AG1981">
        <v>0</v>
      </c>
      <c r="AH1981" t="s">
        <v>118</v>
      </c>
      <c r="AI1981" s="1">
        <v>44518.621979166666</v>
      </c>
      <c r="AJ1981">
        <v>608</v>
      </c>
      <c r="AK1981">
        <v>1</v>
      </c>
      <c r="AL1981">
        <v>0</v>
      </c>
      <c r="AM1981">
        <v>1</v>
      </c>
      <c r="AN1981">
        <v>0</v>
      </c>
      <c r="AO1981">
        <v>1</v>
      </c>
      <c r="AP1981">
        <v>-34</v>
      </c>
      <c r="AQ1981">
        <v>0</v>
      </c>
      <c r="AR1981">
        <v>0</v>
      </c>
      <c r="AS1981">
        <v>0</v>
      </c>
      <c r="AT1981" t="s">
        <v>88</v>
      </c>
      <c r="AU1981" t="s">
        <v>88</v>
      </c>
      <c r="AV1981" t="s">
        <v>88</v>
      </c>
      <c r="AW1981" t="s">
        <v>88</v>
      </c>
      <c r="AX1981" t="s">
        <v>88</v>
      </c>
      <c r="AY1981" t="s">
        <v>88</v>
      </c>
      <c r="AZ1981" t="s">
        <v>88</v>
      </c>
      <c r="BA1981" t="s">
        <v>88</v>
      </c>
      <c r="BB1981" t="s">
        <v>88</v>
      </c>
      <c r="BC1981" t="s">
        <v>88</v>
      </c>
      <c r="BD1981" t="s">
        <v>88</v>
      </c>
      <c r="BE1981" t="s">
        <v>88</v>
      </c>
    </row>
    <row r="1982" spans="1:57">
      <c r="A1982" t="s">
        <v>4140</v>
      </c>
      <c r="B1982" t="s">
        <v>80</v>
      </c>
      <c r="C1982" t="s">
        <v>4090</v>
      </c>
      <c r="D1982" t="s">
        <v>82</v>
      </c>
      <c r="E1982" s="2" t="str">
        <f>HYPERLINK("capsilon://?command=openfolder&amp;siteaddress=FAM.docvelocity-na8.net&amp;folderid=FX2E5003CF-DBD6-F4CF-EB04-87571014FFEB","FX21118328")</f>
        <v>FX21118328</v>
      </c>
      <c r="F1982" t="s">
        <v>19</v>
      </c>
      <c r="G1982" t="s">
        <v>19</v>
      </c>
      <c r="H1982" t="s">
        <v>83</v>
      </c>
      <c r="I1982" t="s">
        <v>4091</v>
      </c>
      <c r="J1982">
        <v>146</v>
      </c>
      <c r="K1982" t="s">
        <v>85</v>
      </c>
      <c r="L1982" t="s">
        <v>86</v>
      </c>
      <c r="M1982" t="s">
        <v>87</v>
      </c>
      <c r="N1982">
        <v>2</v>
      </c>
      <c r="O1982" s="1">
        <v>44518.573692129627</v>
      </c>
      <c r="P1982" s="1">
        <v>44518.596354166664</v>
      </c>
      <c r="Q1982">
        <v>992</v>
      </c>
      <c r="R1982">
        <v>966</v>
      </c>
      <c r="S1982" t="b">
        <v>0</v>
      </c>
      <c r="T1982" t="s">
        <v>88</v>
      </c>
      <c r="U1982" t="b">
        <v>1</v>
      </c>
      <c r="V1982" t="s">
        <v>1625</v>
      </c>
      <c r="W1982" s="1">
        <v>44518.589432870373</v>
      </c>
      <c r="X1982">
        <v>561</v>
      </c>
      <c r="Y1982">
        <v>114</v>
      </c>
      <c r="Z1982">
        <v>0</v>
      </c>
      <c r="AA1982">
        <v>114</v>
      </c>
      <c r="AB1982">
        <v>0</v>
      </c>
      <c r="AC1982">
        <v>59</v>
      </c>
      <c r="AD1982">
        <v>32</v>
      </c>
      <c r="AE1982">
        <v>0</v>
      </c>
      <c r="AF1982">
        <v>0</v>
      </c>
      <c r="AG1982">
        <v>0</v>
      </c>
      <c r="AH1982" t="s">
        <v>118</v>
      </c>
      <c r="AI1982" s="1">
        <v>44518.596354166664</v>
      </c>
      <c r="AJ1982">
        <v>381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32</v>
      </c>
      <c r="AQ1982">
        <v>0</v>
      </c>
      <c r="AR1982">
        <v>0</v>
      </c>
      <c r="AS1982">
        <v>0</v>
      </c>
      <c r="AT1982" t="s">
        <v>88</v>
      </c>
      <c r="AU1982" t="s">
        <v>88</v>
      </c>
      <c r="AV1982" t="s">
        <v>88</v>
      </c>
      <c r="AW1982" t="s">
        <v>88</v>
      </c>
      <c r="AX1982" t="s">
        <v>88</v>
      </c>
      <c r="AY1982" t="s">
        <v>88</v>
      </c>
      <c r="AZ1982" t="s">
        <v>88</v>
      </c>
      <c r="BA1982" t="s">
        <v>88</v>
      </c>
      <c r="BB1982" t="s">
        <v>88</v>
      </c>
      <c r="BC1982" t="s">
        <v>88</v>
      </c>
      <c r="BD1982" t="s">
        <v>88</v>
      </c>
      <c r="BE1982" t="s">
        <v>88</v>
      </c>
    </row>
    <row r="1983" spans="1:57">
      <c r="A1983" t="s">
        <v>4141</v>
      </c>
      <c r="B1983" t="s">
        <v>80</v>
      </c>
      <c r="C1983" t="s">
        <v>4122</v>
      </c>
      <c r="D1983" t="s">
        <v>82</v>
      </c>
      <c r="E1983" s="2" t="str">
        <f>HYPERLINK("capsilon://?command=openfolder&amp;siteaddress=FAM.docvelocity-na8.net&amp;folderid=FX90403A90-96D8-37F2-3D7F-F1C6466D6F7B","FX21118677")</f>
        <v>FX21118677</v>
      </c>
      <c r="F1983" t="s">
        <v>19</v>
      </c>
      <c r="G1983" t="s">
        <v>19</v>
      </c>
      <c r="H1983" t="s">
        <v>83</v>
      </c>
      <c r="I1983" t="s">
        <v>4123</v>
      </c>
      <c r="J1983">
        <v>154</v>
      </c>
      <c r="K1983" t="s">
        <v>85</v>
      </c>
      <c r="L1983" t="s">
        <v>86</v>
      </c>
      <c r="M1983" t="s">
        <v>87</v>
      </c>
      <c r="N1983">
        <v>2</v>
      </c>
      <c r="O1983" s="1">
        <v>44518.576574074075</v>
      </c>
      <c r="P1983" s="1">
        <v>44518.726284722223</v>
      </c>
      <c r="Q1983">
        <v>6541</v>
      </c>
      <c r="R1983">
        <v>6394</v>
      </c>
      <c r="S1983" t="b">
        <v>0</v>
      </c>
      <c r="T1983" t="s">
        <v>88</v>
      </c>
      <c r="U1983" t="b">
        <v>1</v>
      </c>
      <c r="V1983" t="s">
        <v>218</v>
      </c>
      <c r="W1983" s="1">
        <v>44518.663819444446</v>
      </c>
      <c r="X1983">
        <v>3954</v>
      </c>
      <c r="Y1983">
        <v>366</v>
      </c>
      <c r="Z1983">
        <v>0</v>
      </c>
      <c r="AA1983">
        <v>366</v>
      </c>
      <c r="AB1983">
        <v>0</v>
      </c>
      <c r="AC1983">
        <v>279</v>
      </c>
      <c r="AD1983">
        <v>-212</v>
      </c>
      <c r="AE1983">
        <v>0</v>
      </c>
      <c r="AF1983">
        <v>0</v>
      </c>
      <c r="AG1983">
        <v>0</v>
      </c>
      <c r="AH1983" t="s">
        <v>606</v>
      </c>
      <c r="AI1983" s="1">
        <v>44518.726284722223</v>
      </c>
      <c r="AJ1983">
        <v>1988</v>
      </c>
      <c r="AK1983">
        <v>7</v>
      </c>
      <c r="AL1983">
        <v>0</v>
      </c>
      <c r="AM1983">
        <v>7</v>
      </c>
      <c r="AN1983">
        <v>0</v>
      </c>
      <c r="AO1983">
        <v>7</v>
      </c>
      <c r="AP1983">
        <v>-219</v>
      </c>
      <c r="AQ1983">
        <v>0</v>
      </c>
      <c r="AR1983">
        <v>0</v>
      </c>
      <c r="AS1983">
        <v>0</v>
      </c>
      <c r="AT1983" t="s">
        <v>88</v>
      </c>
      <c r="AU1983" t="s">
        <v>88</v>
      </c>
      <c r="AV1983" t="s">
        <v>88</v>
      </c>
      <c r="AW1983" t="s">
        <v>88</v>
      </c>
      <c r="AX1983" t="s">
        <v>88</v>
      </c>
      <c r="AY1983" t="s">
        <v>88</v>
      </c>
      <c r="AZ1983" t="s">
        <v>88</v>
      </c>
      <c r="BA1983" t="s">
        <v>88</v>
      </c>
      <c r="BB1983" t="s">
        <v>88</v>
      </c>
      <c r="BC1983" t="s">
        <v>88</v>
      </c>
      <c r="BD1983" t="s">
        <v>88</v>
      </c>
      <c r="BE1983" t="s">
        <v>88</v>
      </c>
    </row>
    <row r="1984" spans="1:57">
      <c r="A1984" t="s">
        <v>4142</v>
      </c>
      <c r="B1984" t="s">
        <v>80</v>
      </c>
      <c r="C1984" t="s">
        <v>3129</v>
      </c>
      <c r="D1984" t="s">
        <v>82</v>
      </c>
      <c r="E1984" s="2" t="str">
        <f>HYPERLINK("capsilon://?command=openfolder&amp;siteaddress=FAM.docvelocity-na8.net&amp;folderid=FX8AFA02DB-1523-D344-5868-205A6D526677","FX21116528")</f>
        <v>FX21116528</v>
      </c>
      <c r="F1984" t="s">
        <v>19</v>
      </c>
      <c r="G1984" t="s">
        <v>19</v>
      </c>
      <c r="H1984" t="s">
        <v>83</v>
      </c>
      <c r="I1984" t="s">
        <v>4143</v>
      </c>
      <c r="J1984">
        <v>28</v>
      </c>
      <c r="K1984" t="s">
        <v>85</v>
      </c>
      <c r="L1984" t="s">
        <v>86</v>
      </c>
      <c r="M1984" t="s">
        <v>87</v>
      </c>
      <c r="N1984">
        <v>2</v>
      </c>
      <c r="O1984" s="1">
        <v>44518.580914351849</v>
      </c>
      <c r="P1984" s="1">
        <v>44518.818668981483</v>
      </c>
      <c r="Q1984">
        <v>20334</v>
      </c>
      <c r="R1984">
        <v>208</v>
      </c>
      <c r="S1984" t="b">
        <v>0</v>
      </c>
      <c r="T1984" t="s">
        <v>88</v>
      </c>
      <c r="U1984" t="b">
        <v>0</v>
      </c>
      <c r="V1984" t="s">
        <v>117</v>
      </c>
      <c r="W1984" s="1">
        <v>44518.698692129627</v>
      </c>
      <c r="X1984">
        <v>88</v>
      </c>
      <c r="Y1984">
        <v>21</v>
      </c>
      <c r="Z1984">
        <v>0</v>
      </c>
      <c r="AA1984">
        <v>21</v>
      </c>
      <c r="AB1984">
        <v>0</v>
      </c>
      <c r="AC1984">
        <v>0</v>
      </c>
      <c r="AD1984">
        <v>7</v>
      </c>
      <c r="AE1984">
        <v>0</v>
      </c>
      <c r="AF1984">
        <v>0</v>
      </c>
      <c r="AG1984">
        <v>0</v>
      </c>
      <c r="AH1984" t="s">
        <v>118</v>
      </c>
      <c r="AI1984" s="1">
        <v>44518.818668981483</v>
      </c>
      <c r="AJ1984">
        <v>109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7</v>
      </c>
      <c r="AQ1984">
        <v>0</v>
      </c>
      <c r="AR1984">
        <v>0</v>
      </c>
      <c r="AS1984">
        <v>0</v>
      </c>
      <c r="AT1984" t="s">
        <v>88</v>
      </c>
      <c r="AU1984" t="s">
        <v>88</v>
      </c>
      <c r="AV1984" t="s">
        <v>88</v>
      </c>
      <c r="AW1984" t="s">
        <v>88</v>
      </c>
      <c r="AX1984" t="s">
        <v>88</v>
      </c>
      <c r="AY1984" t="s">
        <v>88</v>
      </c>
      <c r="AZ1984" t="s">
        <v>88</v>
      </c>
      <c r="BA1984" t="s">
        <v>88</v>
      </c>
      <c r="BB1984" t="s">
        <v>88</v>
      </c>
      <c r="BC1984" t="s">
        <v>88</v>
      </c>
      <c r="BD1984" t="s">
        <v>88</v>
      </c>
      <c r="BE1984" t="s">
        <v>88</v>
      </c>
    </row>
    <row r="1985" spans="1:57">
      <c r="A1985" t="s">
        <v>4144</v>
      </c>
      <c r="B1985" t="s">
        <v>80</v>
      </c>
      <c r="C1985" t="s">
        <v>3217</v>
      </c>
      <c r="D1985" t="s">
        <v>82</v>
      </c>
      <c r="E1985" s="2" t="str">
        <f>HYPERLINK("capsilon://?command=openfolder&amp;siteaddress=FAM.docvelocity-na8.net&amp;folderid=FXC8D77B4E-DA22-EF4F-3B91-2B4B82AD9DD0","FX21117740")</f>
        <v>FX21117740</v>
      </c>
      <c r="F1985" t="s">
        <v>19</v>
      </c>
      <c r="G1985" t="s">
        <v>19</v>
      </c>
      <c r="H1985" t="s">
        <v>83</v>
      </c>
      <c r="I1985" t="s">
        <v>4145</v>
      </c>
      <c r="J1985">
        <v>28</v>
      </c>
      <c r="K1985" t="s">
        <v>85</v>
      </c>
      <c r="L1985" t="s">
        <v>86</v>
      </c>
      <c r="M1985" t="s">
        <v>87</v>
      </c>
      <c r="N1985">
        <v>2</v>
      </c>
      <c r="O1985" s="1">
        <v>44518.58121527778</v>
      </c>
      <c r="P1985" s="1">
        <v>44518.820347222223</v>
      </c>
      <c r="Q1985">
        <v>20390</v>
      </c>
      <c r="R1985">
        <v>271</v>
      </c>
      <c r="S1985" t="b">
        <v>0</v>
      </c>
      <c r="T1985" t="s">
        <v>88</v>
      </c>
      <c r="U1985" t="b">
        <v>0</v>
      </c>
      <c r="V1985" t="s">
        <v>218</v>
      </c>
      <c r="W1985" s="1">
        <v>44518.699016203704</v>
      </c>
      <c r="X1985">
        <v>109</v>
      </c>
      <c r="Y1985">
        <v>21</v>
      </c>
      <c r="Z1985">
        <v>0</v>
      </c>
      <c r="AA1985">
        <v>21</v>
      </c>
      <c r="AB1985">
        <v>0</v>
      </c>
      <c r="AC1985">
        <v>2</v>
      </c>
      <c r="AD1985">
        <v>7</v>
      </c>
      <c r="AE1985">
        <v>0</v>
      </c>
      <c r="AF1985">
        <v>0</v>
      </c>
      <c r="AG1985">
        <v>0</v>
      </c>
      <c r="AH1985" t="s">
        <v>90</v>
      </c>
      <c r="AI1985" s="1">
        <v>44518.820347222223</v>
      </c>
      <c r="AJ1985">
        <v>156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7</v>
      </c>
      <c r="AQ1985">
        <v>0</v>
      </c>
      <c r="AR1985">
        <v>0</v>
      </c>
      <c r="AS1985">
        <v>0</v>
      </c>
      <c r="AT1985" t="s">
        <v>88</v>
      </c>
      <c r="AU1985" t="s">
        <v>88</v>
      </c>
      <c r="AV1985" t="s">
        <v>88</v>
      </c>
      <c r="AW1985" t="s">
        <v>88</v>
      </c>
      <c r="AX1985" t="s">
        <v>88</v>
      </c>
      <c r="AY1985" t="s">
        <v>88</v>
      </c>
      <c r="AZ1985" t="s">
        <v>88</v>
      </c>
      <c r="BA1985" t="s">
        <v>88</v>
      </c>
      <c r="BB1985" t="s">
        <v>88</v>
      </c>
      <c r="BC1985" t="s">
        <v>88</v>
      </c>
      <c r="BD1985" t="s">
        <v>88</v>
      </c>
      <c r="BE1985" t="s">
        <v>88</v>
      </c>
    </row>
    <row r="1986" spans="1:57">
      <c r="A1986" t="s">
        <v>4146</v>
      </c>
      <c r="B1986" t="s">
        <v>80</v>
      </c>
      <c r="C1986" t="s">
        <v>3129</v>
      </c>
      <c r="D1986" t="s">
        <v>82</v>
      </c>
      <c r="E1986" s="2" t="str">
        <f>HYPERLINK("capsilon://?command=openfolder&amp;siteaddress=FAM.docvelocity-na8.net&amp;folderid=FX8AFA02DB-1523-D344-5868-205A6D526677","FX21116528")</f>
        <v>FX21116528</v>
      </c>
      <c r="F1986" t="s">
        <v>19</v>
      </c>
      <c r="G1986" t="s">
        <v>19</v>
      </c>
      <c r="H1986" t="s">
        <v>83</v>
      </c>
      <c r="I1986" t="s">
        <v>4147</v>
      </c>
      <c r="J1986">
        <v>28</v>
      </c>
      <c r="K1986" t="s">
        <v>85</v>
      </c>
      <c r="L1986" t="s">
        <v>86</v>
      </c>
      <c r="M1986" t="s">
        <v>87</v>
      </c>
      <c r="N1986">
        <v>2</v>
      </c>
      <c r="O1986" s="1">
        <v>44518.581712962965</v>
      </c>
      <c r="P1986" s="1">
        <v>44518.820613425924</v>
      </c>
      <c r="Q1986">
        <v>20374</v>
      </c>
      <c r="R1986">
        <v>267</v>
      </c>
      <c r="S1986" t="b">
        <v>0</v>
      </c>
      <c r="T1986" t="s">
        <v>88</v>
      </c>
      <c r="U1986" t="b">
        <v>0</v>
      </c>
      <c r="V1986" t="s">
        <v>131</v>
      </c>
      <c r="W1986" s="1">
        <v>44518.698900462965</v>
      </c>
      <c r="X1986">
        <v>94</v>
      </c>
      <c r="Y1986">
        <v>21</v>
      </c>
      <c r="Z1986">
        <v>0</v>
      </c>
      <c r="AA1986">
        <v>21</v>
      </c>
      <c r="AB1986">
        <v>0</v>
      </c>
      <c r="AC1986">
        <v>2</v>
      </c>
      <c r="AD1986">
        <v>7</v>
      </c>
      <c r="AE1986">
        <v>0</v>
      </c>
      <c r="AF1986">
        <v>0</v>
      </c>
      <c r="AG1986">
        <v>0</v>
      </c>
      <c r="AH1986" t="s">
        <v>118</v>
      </c>
      <c r="AI1986" s="1">
        <v>44518.820613425924</v>
      </c>
      <c r="AJ1986">
        <v>167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7</v>
      </c>
      <c r="AQ1986">
        <v>0</v>
      </c>
      <c r="AR1986">
        <v>0</v>
      </c>
      <c r="AS1986">
        <v>0</v>
      </c>
      <c r="AT1986" t="s">
        <v>88</v>
      </c>
      <c r="AU1986" t="s">
        <v>88</v>
      </c>
      <c r="AV1986" t="s">
        <v>88</v>
      </c>
      <c r="AW1986" t="s">
        <v>88</v>
      </c>
      <c r="AX1986" t="s">
        <v>88</v>
      </c>
      <c r="AY1986" t="s">
        <v>88</v>
      </c>
      <c r="AZ1986" t="s">
        <v>88</v>
      </c>
      <c r="BA1986" t="s">
        <v>88</v>
      </c>
      <c r="BB1986" t="s">
        <v>88</v>
      </c>
      <c r="BC1986" t="s">
        <v>88</v>
      </c>
      <c r="BD1986" t="s">
        <v>88</v>
      </c>
      <c r="BE1986" t="s">
        <v>88</v>
      </c>
    </row>
    <row r="1987" spans="1:57">
      <c r="A1987" t="s">
        <v>4148</v>
      </c>
      <c r="B1987" t="s">
        <v>80</v>
      </c>
      <c r="C1987" t="s">
        <v>3217</v>
      </c>
      <c r="D1987" t="s">
        <v>82</v>
      </c>
      <c r="E1987" s="2" t="str">
        <f>HYPERLINK("capsilon://?command=openfolder&amp;siteaddress=FAM.docvelocity-na8.net&amp;folderid=FXC8D77B4E-DA22-EF4F-3B91-2B4B82AD9DD0","FX21117740")</f>
        <v>FX21117740</v>
      </c>
      <c r="F1987" t="s">
        <v>19</v>
      </c>
      <c r="G1987" t="s">
        <v>19</v>
      </c>
      <c r="H1987" t="s">
        <v>83</v>
      </c>
      <c r="I1987" t="s">
        <v>4149</v>
      </c>
      <c r="J1987">
        <v>28</v>
      </c>
      <c r="K1987" t="s">
        <v>85</v>
      </c>
      <c r="L1987" t="s">
        <v>86</v>
      </c>
      <c r="M1987" t="s">
        <v>87</v>
      </c>
      <c r="N1987">
        <v>2</v>
      </c>
      <c r="O1987" s="1">
        <v>44518.581921296296</v>
      </c>
      <c r="P1987" s="1">
        <v>44518.82203703704</v>
      </c>
      <c r="Q1987">
        <v>20450</v>
      </c>
      <c r="R1987">
        <v>296</v>
      </c>
      <c r="S1987" t="b">
        <v>0</v>
      </c>
      <c r="T1987" t="s">
        <v>88</v>
      </c>
      <c r="U1987" t="b">
        <v>0</v>
      </c>
      <c r="V1987" t="s">
        <v>117</v>
      </c>
      <c r="W1987" s="1">
        <v>44518.699606481481</v>
      </c>
      <c r="X1987">
        <v>78</v>
      </c>
      <c r="Y1987">
        <v>21</v>
      </c>
      <c r="Z1987">
        <v>0</v>
      </c>
      <c r="AA1987">
        <v>21</v>
      </c>
      <c r="AB1987">
        <v>0</v>
      </c>
      <c r="AC1987">
        <v>0</v>
      </c>
      <c r="AD1987">
        <v>7</v>
      </c>
      <c r="AE1987">
        <v>0</v>
      </c>
      <c r="AF1987">
        <v>0</v>
      </c>
      <c r="AG1987">
        <v>0</v>
      </c>
      <c r="AH1987" t="s">
        <v>606</v>
      </c>
      <c r="AI1987" s="1">
        <v>44518.82203703704</v>
      </c>
      <c r="AJ1987">
        <v>207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7</v>
      </c>
      <c r="AQ1987">
        <v>0</v>
      </c>
      <c r="AR1987">
        <v>0</v>
      </c>
      <c r="AS1987">
        <v>0</v>
      </c>
      <c r="AT1987" t="s">
        <v>88</v>
      </c>
      <c r="AU1987" t="s">
        <v>88</v>
      </c>
      <c r="AV1987" t="s">
        <v>88</v>
      </c>
      <c r="AW1987" t="s">
        <v>88</v>
      </c>
      <c r="AX1987" t="s">
        <v>88</v>
      </c>
      <c r="AY1987" t="s">
        <v>88</v>
      </c>
      <c r="AZ1987" t="s">
        <v>88</v>
      </c>
      <c r="BA1987" t="s">
        <v>88</v>
      </c>
      <c r="BB1987" t="s">
        <v>88</v>
      </c>
      <c r="BC1987" t="s">
        <v>88</v>
      </c>
      <c r="BD1987" t="s">
        <v>88</v>
      </c>
      <c r="BE1987" t="s">
        <v>88</v>
      </c>
    </row>
    <row r="1988" spans="1:57">
      <c r="A1988" t="s">
        <v>4150</v>
      </c>
      <c r="B1988" t="s">
        <v>80</v>
      </c>
      <c r="C1988" t="s">
        <v>4151</v>
      </c>
      <c r="D1988" t="s">
        <v>82</v>
      </c>
      <c r="E1988" s="2" t="str">
        <f>HYPERLINK("capsilon://?command=openfolder&amp;siteaddress=FAM.docvelocity-na8.net&amp;folderid=FXFBF6ED80-6620-630F-6212-84EA0ED73728","FX21116094")</f>
        <v>FX21116094</v>
      </c>
      <c r="F1988" t="s">
        <v>19</v>
      </c>
      <c r="G1988" t="s">
        <v>19</v>
      </c>
      <c r="H1988" t="s">
        <v>83</v>
      </c>
      <c r="I1988" t="s">
        <v>4152</v>
      </c>
      <c r="J1988">
        <v>208</v>
      </c>
      <c r="K1988" t="s">
        <v>85</v>
      </c>
      <c r="L1988" t="s">
        <v>86</v>
      </c>
      <c r="M1988" t="s">
        <v>87</v>
      </c>
      <c r="N1988">
        <v>1</v>
      </c>
      <c r="O1988" s="1">
        <v>44518.581956018519</v>
      </c>
      <c r="P1988" s="1">
        <v>44519.153634259259</v>
      </c>
      <c r="Q1988">
        <v>47892</v>
      </c>
      <c r="R1988">
        <v>1501</v>
      </c>
      <c r="S1988" t="b">
        <v>0</v>
      </c>
      <c r="T1988" t="s">
        <v>88</v>
      </c>
      <c r="U1988" t="b">
        <v>0</v>
      </c>
      <c r="V1988" t="s">
        <v>190</v>
      </c>
      <c r="W1988" s="1">
        <v>44519.153634259259</v>
      </c>
      <c r="X1988">
        <v>1075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208</v>
      </c>
      <c r="AE1988">
        <v>177</v>
      </c>
      <c r="AF1988">
        <v>0</v>
      </c>
      <c r="AG1988">
        <v>7</v>
      </c>
      <c r="AH1988" t="s">
        <v>88</v>
      </c>
      <c r="AI1988" t="s">
        <v>88</v>
      </c>
      <c r="AJ1988" t="s">
        <v>88</v>
      </c>
      <c r="AK1988" t="s">
        <v>88</v>
      </c>
      <c r="AL1988" t="s">
        <v>88</v>
      </c>
      <c r="AM1988" t="s">
        <v>88</v>
      </c>
      <c r="AN1988" t="s">
        <v>88</v>
      </c>
      <c r="AO1988" t="s">
        <v>88</v>
      </c>
      <c r="AP1988" t="s">
        <v>88</v>
      </c>
      <c r="AQ1988" t="s">
        <v>88</v>
      </c>
      <c r="AR1988" t="s">
        <v>88</v>
      </c>
      <c r="AS1988" t="s">
        <v>88</v>
      </c>
      <c r="AT1988" t="s">
        <v>88</v>
      </c>
      <c r="AU1988" t="s">
        <v>88</v>
      </c>
      <c r="AV1988" t="s">
        <v>88</v>
      </c>
      <c r="AW1988" t="s">
        <v>88</v>
      </c>
      <c r="AX1988" t="s">
        <v>88</v>
      </c>
      <c r="AY1988" t="s">
        <v>88</v>
      </c>
      <c r="AZ1988" t="s">
        <v>88</v>
      </c>
      <c r="BA1988" t="s">
        <v>88</v>
      </c>
      <c r="BB1988" t="s">
        <v>88</v>
      </c>
      <c r="BC1988" t="s">
        <v>88</v>
      </c>
      <c r="BD1988" t="s">
        <v>88</v>
      </c>
      <c r="BE1988" t="s">
        <v>88</v>
      </c>
    </row>
    <row r="1989" spans="1:57">
      <c r="A1989" t="s">
        <v>4153</v>
      </c>
      <c r="B1989" t="s">
        <v>80</v>
      </c>
      <c r="C1989" t="s">
        <v>3129</v>
      </c>
      <c r="D1989" t="s">
        <v>82</v>
      </c>
      <c r="E1989" s="2" t="str">
        <f>HYPERLINK("capsilon://?command=openfolder&amp;siteaddress=FAM.docvelocity-na8.net&amp;folderid=FX8AFA02DB-1523-D344-5868-205A6D526677","FX21116528")</f>
        <v>FX21116528</v>
      </c>
      <c r="F1989" t="s">
        <v>19</v>
      </c>
      <c r="G1989" t="s">
        <v>19</v>
      </c>
      <c r="H1989" t="s">
        <v>83</v>
      </c>
      <c r="I1989" t="s">
        <v>4154</v>
      </c>
      <c r="J1989">
        <v>41</v>
      </c>
      <c r="K1989" t="s">
        <v>85</v>
      </c>
      <c r="L1989" t="s">
        <v>86</v>
      </c>
      <c r="M1989" t="s">
        <v>87</v>
      </c>
      <c r="N1989">
        <v>2</v>
      </c>
      <c r="O1989" s="1">
        <v>44518.58284722222</v>
      </c>
      <c r="P1989" s="1">
        <v>44518.824386574073</v>
      </c>
      <c r="Q1989">
        <v>20330</v>
      </c>
      <c r="R1989">
        <v>539</v>
      </c>
      <c r="S1989" t="b">
        <v>0</v>
      </c>
      <c r="T1989" t="s">
        <v>88</v>
      </c>
      <c r="U1989" t="b">
        <v>0</v>
      </c>
      <c r="V1989" t="s">
        <v>218</v>
      </c>
      <c r="W1989" s="1">
        <v>44518.701238425929</v>
      </c>
      <c r="X1989">
        <v>191</v>
      </c>
      <c r="Y1989">
        <v>36</v>
      </c>
      <c r="Z1989">
        <v>0</v>
      </c>
      <c r="AA1989">
        <v>36</v>
      </c>
      <c r="AB1989">
        <v>0</v>
      </c>
      <c r="AC1989">
        <v>7</v>
      </c>
      <c r="AD1989">
        <v>5</v>
      </c>
      <c r="AE1989">
        <v>0</v>
      </c>
      <c r="AF1989">
        <v>0</v>
      </c>
      <c r="AG1989">
        <v>0</v>
      </c>
      <c r="AH1989" t="s">
        <v>90</v>
      </c>
      <c r="AI1989" s="1">
        <v>44518.824386574073</v>
      </c>
      <c r="AJ1989">
        <v>348</v>
      </c>
      <c r="AK1989">
        <v>3</v>
      </c>
      <c r="AL1989">
        <v>0</v>
      </c>
      <c r="AM1989">
        <v>3</v>
      </c>
      <c r="AN1989">
        <v>0</v>
      </c>
      <c r="AO1989">
        <v>3</v>
      </c>
      <c r="AP1989">
        <v>2</v>
      </c>
      <c r="AQ1989">
        <v>0</v>
      </c>
      <c r="AR1989">
        <v>0</v>
      </c>
      <c r="AS1989">
        <v>0</v>
      </c>
      <c r="AT1989" t="s">
        <v>88</v>
      </c>
      <c r="AU1989" t="s">
        <v>88</v>
      </c>
      <c r="AV1989" t="s">
        <v>88</v>
      </c>
      <c r="AW1989" t="s">
        <v>88</v>
      </c>
      <c r="AX1989" t="s">
        <v>88</v>
      </c>
      <c r="AY1989" t="s">
        <v>88</v>
      </c>
      <c r="AZ1989" t="s">
        <v>88</v>
      </c>
      <c r="BA1989" t="s">
        <v>88</v>
      </c>
      <c r="BB1989" t="s">
        <v>88</v>
      </c>
      <c r="BC1989" t="s">
        <v>88</v>
      </c>
      <c r="BD1989" t="s">
        <v>88</v>
      </c>
      <c r="BE1989" t="s">
        <v>88</v>
      </c>
    </row>
    <row r="1990" spans="1:57">
      <c r="A1990" t="s">
        <v>4155</v>
      </c>
      <c r="B1990" t="s">
        <v>80</v>
      </c>
      <c r="C1990" t="s">
        <v>4127</v>
      </c>
      <c r="D1990" t="s">
        <v>82</v>
      </c>
      <c r="E1990" s="2" t="str">
        <f>HYPERLINK("capsilon://?command=openfolder&amp;siteaddress=FAM.docvelocity-na8.net&amp;folderid=FX8C357437-C932-C742-0B19-FED439D94775","FX21118819")</f>
        <v>FX21118819</v>
      </c>
      <c r="F1990" t="s">
        <v>19</v>
      </c>
      <c r="G1990" t="s">
        <v>19</v>
      </c>
      <c r="H1990" t="s">
        <v>83</v>
      </c>
      <c r="I1990" t="s">
        <v>4128</v>
      </c>
      <c r="J1990">
        <v>326</v>
      </c>
      <c r="K1990" t="s">
        <v>85</v>
      </c>
      <c r="L1990" t="s">
        <v>86</v>
      </c>
      <c r="M1990" t="s">
        <v>87</v>
      </c>
      <c r="N1990">
        <v>2</v>
      </c>
      <c r="O1990" s="1">
        <v>44518.583657407406</v>
      </c>
      <c r="P1990" s="1">
        <v>44518.821759259263</v>
      </c>
      <c r="Q1990">
        <v>14031</v>
      </c>
      <c r="R1990">
        <v>6541</v>
      </c>
      <c r="S1990" t="b">
        <v>0</v>
      </c>
      <c r="T1990" t="s">
        <v>88</v>
      </c>
      <c r="U1990" t="b">
        <v>1</v>
      </c>
      <c r="V1990" t="s">
        <v>131</v>
      </c>
      <c r="W1990" s="1">
        <v>44518.697800925926</v>
      </c>
      <c r="X1990">
        <v>3308</v>
      </c>
      <c r="Y1990">
        <v>505</v>
      </c>
      <c r="Z1990">
        <v>0</v>
      </c>
      <c r="AA1990">
        <v>505</v>
      </c>
      <c r="AB1990">
        <v>0</v>
      </c>
      <c r="AC1990">
        <v>296</v>
      </c>
      <c r="AD1990">
        <v>-179</v>
      </c>
      <c r="AE1990">
        <v>0</v>
      </c>
      <c r="AF1990">
        <v>0</v>
      </c>
      <c r="AG1990">
        <v>0</v>
      </c>
      <c r="AH1990" t="s">
        <v>106</v>
      </c>
      <c r="AI1990" s="1">
        <v>44518.821759259263</v>
      </c>
      <c r="AJ1990">
        <v>3037</v>
      </c>
      <c r="AK1990">
        <v>3</v>
      </c>
      <c r="AL1990">
        <v>0</v>
      </c>
      <c r="AM1990">
        <v>3</v>
      </c>
      <c r="AN1990">
        <v>0</v>
      </c>
      <c r="AO1990">
        <v>4</v>
      </c>
      <c r="AP1990">
        <v>-182</v>
      </c>
      <c r="AQ1990">
        <v>0</v>
      </c>
      <c r="AR1990">
        <v>0</v>
      </c>
      <c r="AS1990">
        <v>0</v>
      </c>
      <c r="AT1990" t="s">
        <v>88</v>
      </c>
      <c r="AU1990" t="s">
        <v>88</v>
      </c>
      <c r="AV1990" t="s">
        <v>88</v>
      </c>
      <c r="AW1990" t="s">
        <v>88</v>
      </c>
      <c r="AX1990" t="s">
        <v>88</v>
      </c>
      <c r="AY1990" t="s">
        <v>88</v>
      </c>
      <c r="AZ1990" t="s">
        <v>88</v>
      </c>
      <c r="BA1990" t="s">
        <v>88</v>
      </c>
      <c r="BB1990" t="s">
        <v>88</v>
      </c>
      <c r="BC1990" t="s">
        <v>88</v>
      </c>
      <c r="BD1990" t="s">
        <v>88</v>
      </c>
      <c r="BE1990" t="s">
        <v>88</v>
      </c>
    </row>
    <row r="1991" spans="1:57">
      <c r="A1991" t="s">
        <v>4156</v>
      </c>
      <c r="B1991" t="s">
        <v>80</v>
      </c>
      <c r="C1991" t="s">
        <v>3129</v>
      </c>
      <c r="D1991" t="s">
        <v>82</v>
      </c>
      <c r="E1991" s="2" t="str">
        <f>HYPERLINK("capsilon://?command=openfolder&amp;siteaddress=FAM.docvelocity-na8.net&amp;folderid=FX8AFA02DB-1523-D344-5868-205A6D526677","FX21116528")</f>
        <v>FX21116528</v>
      </c>
      <c r="F1991" t="s">
        <v>19</v>
      </c>
      <c r="G1991" t="s">
        <v>19</v>
      </c>
      <c r="H1991" t="s">
        <v>83</v>
      </c>
      <c r="I1991" t="s">
        <v>4157</v>
      </c>
      <c r="J1991">
        <v>41</v>
      </c>
      <c r="K1991" t="s">
        <v>85</v>
      </c>
      <c r="L1991" t="s">
        <v>86</v>
      </c>
      <c r="M1991" t="s">
        <v>87</v>
      </c>
      <c r="N1991">
        <v>2</v>
      </c>
      <c r="O1991" s="1">
        <v>44518.584594907406</v>
      </c>
      <c r="P1991" s="1">
        <v>44518.822453703702</v>
      </c>
      <c r="Q1991">
        <v>20295</v>
      </c>
      <c r="R1991">
        <v>256</v>
      </c>
      <c r="S1991" t="b">
        <v>0</v>
      </c>
      <c r="T1991" t="s">
        <v>88</v>
      </c>
      <c r="U1991" t="b">
        <v>0</v>
      </c>
      <c r="V1991" t="s">
        <v>131</v>
      </c>
      <c r="W1991" s="1">
        <v>44518.700289351851</v>
      </c>
      <c r="X1991">
        <v>91</v>
      </c>
      <c r="Y1991">
        <v>36</v>
      </c>
      <c r="Z1991">
        <v>0</v>
      </c>
      <c r="AA1991">
        <v>36</v>
      </c>
      <c r="AB1991">
        <v>0</v>
      </c>
      <c r="AC1991">
        <v>6</v>
      </c>
      <c r="AD1991">
        <v>5</v>
      </c>
      <c r="AE1991">
        <v>0</v>
      </c>
      <c r="AF1991">
        <v>0</v>
      </c>
      <c r="AG1991">
        <v>0</v>
      </c>
      <c r="AH1991" t="s">
        <v>118</v>
      </c>
      <c r="AI1991" s="1">
        <v>44518.822453703702</v>
      </c>
      <c r="AJ1991">
        <v>159</v>
      </c>
      <c r="AK1991">
        <v>1</v>
      </c>
      <c r="AL1991">
        <v>0</v>
      </c>
      <c r="AM1991">
        <v>1</v>
      </c>
      <c r="AN1991">
        <v>0</v>
      </c>
      <c r="AO1991">
        <v>1</v>
      </c>
      <c r="AP1991">
        <v>4</v>
      </c>
      <c r="AQ1991">
        <v>0</v>
      </c>
      <c r="AR1991">
        <v>0</v>
      </c>
      <c r="AS1991">
        <v>0</v>
      </c>
      <c r="AT1991" t="s">
        <v>88</v>
      </c>
      <c r="AU1991" t="s">
        <v>88</v>
      </c>
      <c r="AV1991" t="s">
        <v>88</v>
      </c>
      <c r="AW1991" t="s">
        <v>88</v>
      </c>
      <c r="AX1991" t="s">
        <v>88</v>
      </c>
      <c r="AY1991" t="s">
        <v>88</v>
      </c>
      <c r="AZ1991" t="s">
        <v>88</v>
      </c>
      <c r="BA1991" t="s">
        <v>88</v>
      </c>
      <c r="BB1991" t="s">
        <v>88</v>
      </c>
      <c r="BC1991" t="s">
        <v>88</v>
      </c>
      <c r="BD1991" t="s">
        <v>88</v>
      </c>
      <c r="BE1991" t="s">
        <v>88</v>
      </c>
    </row>
    <row r="1992" spans="1:57">
      <c r="A1992" t="s">
        <v>4158</v>
      </c>
      <c r="B1992" t="s">
        <v>80</v>
      </c>
      <c r="C1992" t="s">
        <v>4159</v>
      </c>
      <c r="D1992" t="s">
        <v>82</v>
      </c>
      <c r="E1992" s="2" t="str">
        <f>HYPERLINK("capsilon://?command=openfolder&amp;siteaddress=FAM.docvelocity-na8.net&amp;folderid=FX25BCDAA7-26DA-F95C-A0A8-376088D7D7B7","FX21118722")</f>
        <v>FX21118722</v>
      </c>
      <c r="F1992" t="s">
        <v>19</v>
      </c>
      <c r="G1992" t="s">
        <v>19</v>
      </c>
      <c r="H1992" t="s">
        <v>83</v>
      </c>
      <c r="I1992" t="s">
        <v>4160</v>
      </c>
      <c r="J1992">
        <v>147</v>
      </c>
      <c r="K1992" t="s">
        <v>85</v>
      </c>
      <c r="L1992" t="s">
        <v>86</v>
      </c>
      <c r="M1992" t="s">
        <v>87</v>
      </c>
      <c r="N1992">
        <v>1</v>
      </c>
      <c r="O1992" s="1">
        <v>44518.584826388891</v>
      </c>
      <c r="P1992" s="1">
        <v>44519.159525462965</v>
      </c>
      <c r="Q1992">
        <v>48929</v>
      </c>
      <c r="R1992">
        <v>725</v>
      </c>
      <c r="S1992" t="b">
        <v>0</v>
      </c>
      <c r="T1992" t="s">
        <v>88</v>
      </c>
      <c r="U1992" t="b">
        <v>0</v>
      </c>
      <c r="V1992" t="s">
        <v>190</v>
      </c>
      <c r="W1992" s="1">
        <v>44519.159525462965</v>
      </c>
      <c r="X1992">
        <v>508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147</v>
      </c>
      <c r="AE1992">
        <v>123</v>
      </c>
      <c r="AF1992">
        <v>0</v>
      </c>
      <c r="AG1992">
        <v>8</v>
      </c>
      <c r="AH1992" t="s">
        <v>88</v>
      </c>
      <c r="AI1992" t="s">
        <v>88</v>
      </c>
      <c r="AJ1992" t="s">
        <v>88</v>
      </c>
      <c r="AK1992" t="s">
        <v>88</v>
      </c>
      <c r="AL1992" t="s">
        <v>88</v>
      </c>
      <c r="AM1992" t="s">
        <v>88</v>
      </c>
      <c r="AN1992" t="s">
        <v>88</v>
      </c>
      <c r="AO1992" t="s">
        <v>88</v>
      </c>
      <c r="AP1992" t="s">
        <v>88</v>
      </c>
      <c r="AQ1992" t="s">
        <v>88</v>
      </c>
      <c r="AR1992" t="s">
        <v>88</v>
      </c>
      <c r="AS1992" t="s">
        <v>88</v>
      </c>
      <c r="AT1992" t="s">
        <v>88</v>
      </c>
      <c r="AU1992" t="s">
        <v>88</v>
      </c>
      <c r="AV1992" t="s">
        <v>88</v>
      </c>
      <c r="AW1992" t="s">
        <v>88</v>
      </c>
      <c r="AX1992" t="s">
        <v>88</v>
      </c>
      <c r="AY1992" t="s">
        <v>88</v>
      </c>
      <c r="AZ1992" t="s">
        <v>88</v>
      </c>
      <c r="BA1992" t="s">
        <v>88</v>
      </c>
      <c r="BB1992" t="s">
        <v>88</v>
      </c>
      <c r="BC1992" t="s">
        <v>88</v>
      </c>
      <c r="BD1992" t="s">
        <v>88</v>
      </c>
      <c r="BE1992" t="s">
        <v>88</v>
      </c>
    </row>
    <row r="1993" spans="1:57">
      <c r="A1993" t="s">
        <v>4161</v>
      </c>
      <c r="B1993" t="s">
        <v>80</v>
      </c>
      <c r="C1993" t="s">
        <v>4162</v>
      </c>
      <c r="D1993" t="s">
        <v>82</v>
      </c>
      <c r="E1993" s="2" t="str">
        <f>HYPERLINK("capsilon://?command=openfolder&amp;siteaddress=FAM.docvelocity-na8.net&amp;folderid=FXFC72AD5B-62D0-1323-5D79-40454A3155F0","FX21118707")</f>
        <v>FX21118707</v>
      </c>
      <c r="F1993" t="s">
        <v>19</v>
      </c>
      <c r="G1993" t="s">
        <v>19</v>
      </c>
      <c r="H1993" t="s">
        <v>83</v>
      </c>
      <c r="I1993" t="s">
        <v>4163</v>
      </c>
      <c r="J1993">
        <v>28</v>
      </c>
      <c r="K1993" t="s">
        <v>85</v>
      </c>
      <c r="L1993" t="s">
        <v>86</v>
      </c>
      <c r="M1993" t="s">
        <v>87</v>
      </c>
      <c r="N1993">
        <v>2</v>
      </c>
      <c r="O1993" s="1">
        <v>44518.584976851853</v>
      </c>
      <c r="P1993" s="1">
        <v>44518.824861111112</v>
      </c>
      <c r="Q1993">
        <v>20276</v>
      </c>
      <c r="R1993">
        <v>450</v>
      </c>
      <c r="S1993" t="b">
        <v>0</v>
      </c>
      <c r="T1993" t="s">
        <v>88</v>
      </c>
      <c r="U1993" t="b">
        <v>0</v>
      </c>
      <c r="V1993" t="s">
        <v>117</v>
      </c>
      <c r="W1993" s="1">
        <v>44518.702048611114</v>
      </c>
      <c r="X1993">
        <v>183</v>
      </c>
      <c r="Y1993">
        <v>21</v>
      </c>
      <c r="Z1993">
        <v>0</v>
      </c>
      <c r="AA1993">
        <v>21</v>
      </c>
      <c r="AB1993">
        <v>0</v>
      </c>
      <c r="AC1993">
        <v>3</v>
      </c>
      <c r="AD1993">
        <v>7</v>
      </c>
      <c r="AE1993">
        <v>0</v>
      </c>
      <c r="AF1993">
        <v>0</v>
      </c>
      <c r="AG1993">
        <v>0</v>
      </c>
      <c r="AH1993" t="s">
        <v>106</v>
      </c>
      <c r="AI1993" s="1">
        <v>44518.824861111112</v>
      </c>
      <c r="AJ1993">
        <v>267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7</v>
      </c>
      <c r="AQ1993">
        <v>0</v>
      </c>
      <c r="AR1993">
        <v>0</v>
      </c>
      <c r="AS1993">
        <v>0</v>
      </c>
      <c r="AT1993" t="s">
        <v>88</v>
      </c>
      <c r="AU1993" t="s">
        <v>88</v>
      </c>
      <c r="AV1993" t="s">
        <v>88</v>
      </c>
      <c r="AW1993" t="s">
        <v>88</v>
      </c>
      <c r="AX1993" t="s">
        <v>88</v>
      </c>
      <c r="AY1993" t="s">
        <v>88</v>
      </c>
      <c r="AZ1993" t="s">
        <v>88</v>
      </c>
      <c r="BA1993" t="s">
        <v>88</v>
      </c>
      <c r="BB1993" t="s">
        <v>88</v>
      </c>
      <c r="BC1993" t="s">
        <v>88</v>
      </c>
      <c r="BD1993" t="s">
        <v>88</v>
      </c>
      <c r="BE1993" t="s">
        <v>88</v>
      </c>
    </row>
    <row r="1994" spans="1:57">
      <c r="A1994" t="s">
        <v>4164</v>
      </c>
      <c r="B1994" t="s">
        <v>80</v>
      </c>
      <c r="C1994" t="s">
        <v>4162</v>
      </c>
      <c r="D1994" t="s">
        <v>82</v>
      </c>
      <c r="E1994" s="2" t="str">
        <f>HYPERLINK("capsilon://?command=openfolder&amp;siteaddress=FAM.docvelocity-na8.net&amp;folderid=FXFC72AD5B-62D0-1323-5D79-40454A3155F0","FX21118707")</f>
        <v>FX21118707</v>
      </c>
      <c r="F1994" t="s">
        <v>19</v>
      </c>
      <c r="G1994" t="s">
        <v>19</v>
      </c>
      <c r="H1994" t="s">
        <v>83</v>
      </c>
      <c r="I1994" t="s">
        <v>4165</v>
      </c>
      <c r="J1994">
        <v>28</v>
      </c>
      <c r="K1994" t="s">
        <v>85</v>
      </c>
      <c r="L1994" t="s">
        <v>86</v>
      </c>
      <c r="M1994" t="s">
        <v>87</v>
      </c>
      <c r="N1994">
        <v>2</v>
      </c>
      <c r="O1994" s="1">
        <v>44518.5856712963</v>
      </c>
      <c r="P1994" s="1">
        <v>44518.824814814812</v>
      </c>
      <c r="Q1994">
        <v>20171</v>
      </c>
      <c r="R1994">
        <v>491</v>
      </c>
      <c r="S1994" t="b">
        <v>0</v>
      </c>
      <c r="T1994" t="s">
        <v>88</v>
      </c>
      <c r="U1994" t="b">
        <v>0</v>
      </c>
      <c r="V1994" t="s">
        <v>131</v>
      </c>
      <c r="W1994" s="1">
        <v>44518.703402777777</v>
      </c>
      <c r="X1994">
        <v>251</v>
      </c>
      <c r="Y1994">
        <v>21</v>
      </c>
      <c r="Z1994">
        <v>0</v>
      </c>
      <c r="AA1994">
        <v>21</v>
      </c>
      <c r="AB1994">
        <v>0</v>
      </c>
      <c r="AC1994">
        <v>17</v>
      </c>
      <c r="AD1994">
        <v>7</v>
      </c>
      <c r="AE1994">
        <v>0</v>
      </c>
      <c r="AF1994">
        <v>0</v>
      </c>
      <c r="AG1994">
        <v>0</v>
      </c>
      <c r="AH1994" t="s">
        <v>606</v>
      </c>
      <c r="AI1994" s="1">
        <v>44518.824814814812</v>
      </c>
      <c r="AJ1994">
        <v>240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7</v>
      </c>
      <c r="AQ1994">
        <v>0</v>
      </c>
      <c r="AR1994">
        <v>0</v>
      </c>
      <c r="AS1994">
        <v>0</v>
      </c>
      <c r="AT1994" t="s">
        <v>88</v>
      </c>
      <c r="AU1994" t="s">
        <v>88</v>
      </c>
      <c r="AV1994" t="s">
        <v>88</v>
      </c>
      <c r="AW1994" t="s">
        <v>88</v>
      </c>
      <c r="AX1994" t="s">
        <v>88</v>
      </c>
      <c r="AY1994" t="s">
        <v>88</v>
      </c>
      <c r="AZ1994" t="s">
        <v>88</v>
      </c>
      <c r="BA1994" t="s">
        <v>88</v>
      </c>
      <c r="BB1994" t="s">
        <v>88</v>
      </c>
      <c r="BC1994" t="s">
        <v>88</v>
      </c>
      <c r="BD1994" t="s">
        <v>88</v>
      </c>
      <c r="BE1994" t="s">
        <v>88</v>
      </c>
    </row>
    <row r="1995" spans="1:57">
      <c r="A1995" t="s">
        <v>4166</v>
      </c>
      <c r="B1995" t="s">
        <v>80</v>
      </c>
      <c r="C1995" t="s">
        <v>4162</v>
      </c>
      <c r="D1995" t="s">
        <v>82</v>
      </c>
      <c r="E1995" s="2" t="str">
        <f>HYPERLINK("capsilon://?command=openfolder&amp;siteaddress=FAM.docvelocity-na8.net&amp;folderid=FXFC72AD5B-62D0-1323-5D79-40454A3155F0","FX21118707")</f>
        <v>FX21118707</v>
      </c>
      <c r="F1995" t="s">
        <v>19</v>
      </c>
      <c r="G1995" t="s">
        <v>19</v>
      </c>
      <c r="H1995" t="s">
        <v>83</v>
      </c>
      <c r="I1995" t="s">
        <v>4167</v>
      </c>
      <c r="J1995">
        <v>96</v>
      </c>
      <c r="K1995" t="s">
        <v>85</v>
      </c>
      <c r="L1995" t="s">
        <v>86</v>
      </c>
      <c r="M1995" t="s">
        <v>87</v>
      </c>
      <c r="N1995">
        <v>2</v>
      </c>
      <c r="O1995" s="1">
        <v>44518.586365740739</v>
      </c>
      <c r="P1995" s="1">
        <v>44518.825798611113</v>
      </c>
      <c r="Q1995">
        <v>20112</v>
      </c>
      <c r="R1995">
        <v>575</v>
      </c>
      <c r="S1995" t="b">
        <v>0</v>
      </c>
      <c r="T1995" t="s">
        <v>88</v>
      </c>
      <c r="U1995" t="b">
        <v>0</v>
      </c>
      <c r="V1995" t="s">
        <v>117</v>
      </c>
      <c r="W1995" s="1">
        <v>44518.705381944441</v>
      </c>
      <c r="X1995">
        <v>287</v>
      </c>
      <c r="Y1995">
        <v>91</v>
      </c>
      <c r="Z1995">
        <v>0</v>
      </c>
      <c r="AA1995">
        <v>91</v>
      </c>
      <c r="AB1995">
        <v>0</v>
      </c>
      <c r="AC1995">
        <v>10</v>
      </c>
      <c r="AD1995">
        <v>5</v>
      </c>
      <c r="AE1995">
        <v>0</v>
      </c>
      <c r="AF1995">
        <v>0</v>
      </c>
      <c r="AG1995">
        <v>0</v>
      </c>
      <c r="AH1995" t="s">
        <v>118</v>
      </c>
      <c r="AI1995" s="1">
        <v>44518.825798611113</v>
      </c>
      <c r="AJ1995">
        <v>288</v>
      </c>
      <c r="AK1995">
        <v>1</v>
      </c>
      <c r="AL1995">
        <v>0</v>
      </c>
      <c r="AM1995">
        <v>1</v>
      </c>
      <c r="AN1995">
        <v>0</v>
      </c>
      <c r="AO1995">
        <v>1</v>
      </c>
      <c r="AP1995">
        <v>4</v>
      </c>
      <c r="AQ1995">
        <v>0</v>
      </c>
      <c r="AR1995">
        <v>0</v>
      </c>
      <c r="AS1995">
        <v>0</v>
      </c>
      <c r="AT1995" t="s">
        <v>88</v>
      </c>
      <c r="AU1995" t="s">
        <v>88</v>
      </c>
      <c r="AV1995" t="s">
        <v>88</v>
      </c>
      <c r="AW1995" t="s">
        <v>88</v>
      </c>
      <c r="AX1995" t="s">
        <v>88</v>
      </c>
      <c r="AY1995" t="s">
        <v>88</v>
      </c>
      <c r="AZ1995" t="s">
        <v>88</v>
      </c>
      <c r="BA1995" t="s">
        <v>88</v>
      </c>
      <c r="BB1995" t="s">
        <v>88</v>
      </c>
      <c r="BC1995" t="s">
        <v>88</v>
      </c>
      <c r="BD1995" t="s">
        <v>88</v>
      </c>
      <c r="BE1995" t="s">
        <v>88</v>
      </c>
    </row>
    <row r="1996" spans="1:57">
      <c r="A1996" t="s">
        <v>4168</v>
      </c>
      <c r="B1996" t="s">
        <v>80</v>
      </c>
      <c r="C1996" t="s">
        <v>4162</v>
      </c>
      <c r="D1996" t="s">
        <v>82</v>
      </c>
      <c r="E1996" s="2" t="str">
        <f>HYPERLINK("capsilon://?command=openfolder&amp;siteaddress=FAM.docvelocity-na8.net&amp;folderid=FXFC72AD5B-62D0-1323-5D79-40454A3155F0","FX21118707")</f>
        <v>FX21118707</v>
      </c>
      <c r="F1996" t="s">
        <v>19</v>
      </c>
      <c r="G1996" t="s">
        <v>19</v>
      </c>
      <c r="H1996" t="s">
        <v>83</v>
      </c>
      <c r="I1996" t="s">
        <v>4169</v>
      </c>
      <c r="J1996">
        <v>96</v>
      </c>
      <c r="K1996" t="s">
        <v>85</v>
      </c>
      <c r="L1996" t="s">
        <v>86</v>
      </c>
      <c r="M1996" t="s">
        <v>87</v>
      </c>
      <c r="N1996">
        <v>2</v>
      </c>
      <c r="O1996" s="1">
        <v>44518.587233796294</v>
      </c>
      <c r="P1996" s="1">
        <v>44518.829398148147</v>
      </c>
      <c r="Q1996">
        <v>20269</v>
      </c>
      <c r="R1996">
        <v>654</v>
      </c>
      <c r="S1996" t="b">
        <v>0</v>
      </c>
      <c r="T1996" t="s">
        <v>88</v>
      </c>
      <c r="U1996" t="b">
        <v>0</v>
      </c>
      <c r="V1996" t="s">
        <v>131</v>
      </c>
      <c r="W1996" s="1">
        <v>44518.706342592595</v>
      </c>
      <c r="X1996">
        <v>253</v>
      </c>
      <c r="Y1996">
        <v>91</v>
      </c>
      <c r="Z1996">
        <v>0</v>
      </c>
      <c r="AA1996">
        <v>91</v>
      </c>
      <c r="AB1996">
        <v>0</v>
      </c>
      <c r="AC1996">
        <v>20</v>
      </c>
      <c r="AD1996">
        <v>5</v>
      </c>
      <c r="AE1996">
        <v>0</v>
      </c>
      <c r="AF1996">
        <v>0</v>
      </c>
      <c r="AG1996">
        <v>0</v>
      </c>
      <c r="AH1996" t="s">
        <v>606</v>
      </c>
      <c r="AI1996" s="1">
        <v>44518.829398148147</v>
      </c>
      <c r="AJ1996">
        <v>395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5</v>
      </c>
      <c r="AQ1996">
        <v>0</v>
      </c>
      <c r="AR1996">
        <v>0</v>
      </c>
      <c r="AS1996">
        <v>0</v>
      </c>
      <c r="AT1996" t="s">
        <v>88</v>
      </c>
      <c r="AU1996" t="s">
        <v>88</v>
      </c>
      <c r="AV1996" t="s">
        <v>88</v>
      </c>
      <c r="AW1996" t="s">
        <v>88</v>
      </c>
      <c r="AX1996" t="s">
        <v>88</v>
      </c>
      <c r="AY1996" t="s">
        <v>88</v>
      </c>
      <c r="AZ1996" t="s">
        <v>88</v>
      </c>
      <c r="BA1996" t="s">
        <v>88</v>
      </c>
      <c r="BB1996" t="s">
        <v>88</v>
      </c>
      <c r="BC1996" t="s">
        <v>88</v>
      </c>
      <c r="BD1996" t="s">
        <v>88</v>
      </c>
      <c r="BE1996" t="s">
        <v>88</v>
      </c>
    </row>
    <row r="1997" spans="1:57">
      <c r="A1997" t="s">
        <v>4170</v>
      </c>
      <c r="B1997" t="s">
        <v>80</v>
      </c>
      <c r="C1997" t="s">
        <v>4130</v>
      </c>
      <c r="D1997" t="s">
        <v>82</v>
      </c>
      <c r="E1997" s="2" t="str">
        <f>HYPERLINK("capsilon://?command=openfolder&amp;siteaddress=FAM.docvelocity-na8.net&amp;folderid=FX4CCFBAA6-D3DD-630C-CB19-6DCBE4E66882","FX21116898")</f>
        <v>FX21116898</v>
      </c>
      <c r="F1997" t="s">
        <v>19</v>
      </c>
      <c r="G1997" t="s">
        <v>19</v>
      </c>
      <c r="H1997" t="s">
        <v>83</v>
      </c>
      <c r="I1997" t="s">
        <v>4131</v>
      </c>
      <c r="J1997">
        <v>128</v>
      </c>
      <c r="K1997" t="s">
        <v>85</v>
      </c>
      <c r="L1997" t="s">
        <v>86</v>
      </c>
      <c r="M1997" t="s">
        <v>87</v>
      </c>
      <c r="N1997">
        <v>2</v>
      </c>
      <c r="O1997" s="1">
        <v>44518.592488425929</v>
      </c>
      <c r="P1997" s="1">
        <v>44518.792615740742</v>
      </c>
      <c r="Q1997">
        <v>15623</v>
      </c>
      <c r="R1997">
        <v>1668</v>
      </c>
      <c r="S1997" t="b">
        <v>0</v>
      </c>
      <c r="T1997" t="s">
        <v>88</v>
      </c>
      <c r="U1997" t="b">
        <v>1</v>
      </c>
      <c r="V1997" t="s">
        <v>186</v>
      </c>
      <c r="W1997" s="1">
        <v>44518.674722222226</v>
      </c>
      <c r="X1997">
        <v>1141</v>
      </c>
      <c r="Y1997">
        <v>144</v>
      </c>
      <c r="Z1997">
        <v>0</v>
      </c>
      <c r="AA1997">
        <v>144</v>
      </c>
      <c r="AB1997">
        <v>0</v>
      </c>
      <c r="AC1997">
        <v>88</v>
      </c>
      <c r="AD1997">
        <v>-16</v>
      </c>
      <c r="AE1997">
        <v>0</v>
      </c>
      <c r="AF1997">
        <v>0</v>
      </c>
      <c r="AG1997">
        <v>0</v>
      </c>
      <c r="AH1997" t="s">
        <v>118</v>
      </c>
      <c r="AI1997" s="1">
        <v>44518.792615740742</v>
      </c>
      <c r="AJ1997">
        <v>494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-16</v>
      </c>
      <c r="AQ1997">
        <v>0</v>
      </c>
      <c r="AR1997">
        <v>0</v>
      </c>
      <c r="AS1997">
        <v>0</v>
      </c>
      <c r="AT1997" t="s">
        <v>88</v>
      </c>
      <c r="AU1997" t="s">
        <v>88</v>
      </c>
      <c r="AV1997" t="s">
        <v>88</v>
      </c>
      <c r="AW1997" t="s">
        <v>88</v>
      </c>
      <c r="AX1997" t="s">
        <v>88</v>
      </c>
      <c r="AY1997" t="s">
        <v>88</v>
      </c>
      <c r="AZ1997" t="s">
        <v>88</v>
      </c>
      <c r="BA1997" t="s">
        <v>88</v>
      </c>
      <c r="BB1997" t="s">
        <v>88</v>
      </c>
      <c r="BC1997" t="s">
        <v>88</v>
      </c>
      <c r="BD1997" t="s">
        <v>88</v>
      </c>
      <c r="BE1997" t="s">
        <v>88</v>
      </c>
    </row>
    <row r="1998" spans="1:57">
      <c r="A1998" t="s">
        <v>4171</v>
      </c>
      <c r="B1998" t="s">
        <v>80</v>
      </c>
      <c r="C1998" t="s">
        <v>4133</v>
      </c>
      <c r="D1998" t="s">
        <v>82</v>
      </c>
      <c r="E1998" s="2" t="str">
        <f>HYPERLINK("capsilon://?command=openfolder&amp;siteaddress=FAM.docvelocity-na8.net&amp;folderid=FXBCCCBBB0-D603-A4ED-3222-1B74B4613038","FX21119045")</f>
        <v>FX21119045</v>
      </c>
      <c r="F1998" t="s">
        <v>19</v>
      </c>
      <c r="G1998" t="s">
        <v>19</v>
      </c>
      <c r="H1998" t="s">
        <v>83</v>
      </c>
      <c r="I1998" t="s">
        <v>4134</v>
      </c>
      <c r="J1998">
        <v>252</v>
      </c>
      <c r="K1998" t="s">
        <v>85</v>
      </c>
      <c r="L1998" t="s">
        <v>86</v>
      </c>
      <c r="M1998" t="s">
        <v>87</v>
      </c>
      <c r="N1998">
        <v>2</v>
      </c>
      <c r="O1998" s="1">
        <v>44518.596168981479</v>
      </c>
      <c r="P1998" s="1">
        <v>44518.809247685182</v>
      </c>
      <c r="Q1998">
        <v>14331</v>
      </c>
      <c r="R1998">
        <v>4079</v>
      </c>
      <c r="S1998" t="b">
        <v>0</v>
      </c>
      <c r="T1998" t="s">
        <v>88</v>
      </c>
      <c r="U1998" t="b">
        <v>1</v>
      </c>
      <c r="V1998" t="s">
        <v>186</v>
      </c>
      <c r="W1998" s="1">
        <v>44518.703240740739</v>
      </c>
      <c r="X1998">
        <v>2463</v>
      </c>
      <c r="Y1998">
        <v>412</v>
      </c>
      <c r="Z1998">
        <v>0</v>
      </c>
      <c r="AA1998">
        <v>412</v>
      </c>
      <c r="AB1998">
        <v>0</v>
      </c>
      <c r="AC1998">
        <v>354</v>
      </c>
      <c r="AD1998">
        <v>-160</v>
      </c>
      <c r="AE1998">
        <v>0</v>
      </c>
      <c r="AF1998">
        <v>0</v>
      </c>
      <c r="AG1998">
        <v>0</v>
      </c>
      <c r="AH1998" t="s">
        <v>118</v>
      </c>
      <c r="AI1998" s="1">
        <v>44518.809247685182</v>
      </c>
      <c r="AJ1998">
        <v>1436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-160</v>
      </c>
      <c r="AQ1998">
        <v>0</v>
      </c>
      <c r="AR1998">
        <v>0</v>
      </c>
      <c r="AS1998">
        <v>0</v>
      </c>
      <c r="AT1998" t="s">
        <v>88</v>
      </c>
      <c r="AU1998" t="s">
        <v>88</v>
      </c>
      <c r="AV1998" t="s">
        <v>88</v>
      </c>
      <c r="AW1998" t="s">
        <v>88</v>
      </c>
      <c r="AX1998" t="s">
        <v>88</v>
      </c>
      <c r="AY1998" t="s">
        <v>88</v>
      </c>
      <c r="AZ1998" t="s">
        <v>88</v>
      </c>
      <c r="BA1998" t="s">
        <v>88</v>
      </c>
      <c r="BB1998" t="s">
        <v>88</v>
      </c>
      <c r="BC1998" t="s">
        <v>88</v>
      </c>
      <c r="BD1998" t="s">
        <v>88</v>
      </c>
      <c r="BE1998" t="s">
        <v>88</v>
      </c>
    </row>
    <row r="1999" spans="1:57">
      <c r="A1999" t="s">
        <v>4172</v>
      </c>
      <c r="B1999" t="s">
        <v>80</v>
      </c>
      <c r="C1999" t="s">
        <v>4136</v>
      </c>
      <c r="D1999" t="s">
        <v>82</v>
      </c>
      <c r="E1999" s="2" t="str">
        <f>HYPERLINK("capsilon://?command=openfolder&amp;siteaddress=FAM.docvelocity-na8.net&amp;folderid=FXA63101BE-D86D-E9A6-FE62-8631AED42428","FX21118686")</f>
        <v>FX21118686</v>
      </c>
      <c r="F1999" t="s">
        <v>19</v>
      </c>
      <c r="G1999" t="s">
        <v>19</v>
      </c>
      <c r="H1999" t="s">
        <v>83</v>
      </c>
      <c r="I1999" t="s">
        <v>4137</v>
      </c>
      <c r="J1999">
        <v>88</v>
      </c>
      <c r="K1999" t="s">
        <v>85</v>
      </c>
      <c r="L1999" t="s">
        <v>86</v>
      </c>
      <c r="M1999" t="s">
        <v>87</v>
      </c>
      <c r="N1999">
        <v>2</v>
      </c>
      <c r="O1999" s="1">
        <v>44518.597951388889</v>
      </c>
      <c r="P1999" s="1">
        <v>44518.81962962963</v>
      </c>
      <c r="Q1999">
        <v>16668</v>
      </c>
      <c r="R1999">
        <v>2485</v>
      </c>
      <c r="S1999" t="b">
        <v>0</v>
      </c>
      <c r="T1999" t="s">
        <v>88</v>
      </c>
      <c r="U1999" t="b">
        <v>1</v>
      </c>
      <c r="V1999" t="s">
        <v>218</v>
      </c>
      <c r="W1999" s="1">
        <v>44518.697754629633</v>
      </c>
      <c r="X1999">
        <v>1547</v>
      </c>
      <c r="Y1999">
        <v>84</v>
      </c>
      <c r="Z1999">
        <v>0</v>
      </c>
      <c r="AA1999">
        <v>84</v>
      </c>
      <c r="AB1999">
        <v>0</v>
      </c>
      <c r="AC1999">
        <v>67</v>
      </c>
      <c r="AD1999">
        <v>4</v>
      </c>
      <c r="AE1999">
        <v>0</v>
      </c>
      <c r="AF1999">
        <v>0</v>
      </c>
      <c r="AG1999">
        <v>0</v>
      </c>
      <c r="AH1999" t="s">
        <v>606</v>
      </c>
      <c r="AI1999" s="1">
        <v>44518.81962962963</v>
      </c>
      <c r="AJ1999">
        <v>37</v>
      </c>
      <c r="AK1999">
        <v>0</v>
      </c>
      <c r="AL1999">
        <v>0</v>
      </c>
      <c r="AM1999">
        <v>0</v>
      </c>
      <c r="AN1999">
        <v>21</v>
      </c>
      <c r="AO1999">
        <v>0</v>
      </c>
      <c r="AP1999">
        <v>4</v>
      </c>
      <c r="AQ1999">
        <v>0</v>
      </c>
      <c r="AR1999">
        <v>0</v>
      </c>
      <c r="AS1999">
        <v>0</v>
      </c>
      <c r="AT1999" t="s">
        <v>88</v>
      </c>
      <c r="AU1999" t="s">
        <v>88</v>
      </c>
      <c r="AV1999" t="s">
        <v>88</v>
      </c>
      <c r="AW1999" t="s">
        <v>88</v>
      </c>
      <c r="AX1999" t="s">
        <v>88</v>
      </c>
      <c r="AY1999" t="s">
        <v>88</v>
      </c>
      <c r="AZ1999" t="s">
        <v>88</v>
      </c>
      <c r="BA1999" t="s">
        <v>88</v>
      </c>
      <c r="BB1999" t="s">
        <v>88</v>
      </c>
      <c r="BC1999" t="s">
        <v>88</v>
      </c>
      <c r="BD1999" t="s">
        <v>88</v>
      </c>
      <c r="BE1999" t="s">
        <v>88</v>
      </c>
    </row>
    <row r="2000" spans="1:57">
      <c r="A2000" t="s">
        <v>4173</v>
      </c>
      <c r="B2000" t="s">
        <v>80</v>
      </c>
      <c r="C2000" t="s">
        <v>4174</v>
      </c>
      <c r="D2000" t="s">
        <v>82</v>
      </c>
      <c r="E2000" s="2" t="str">
        <f>HYPERLINK("capsilon://?command=openfolder&amp;siteaddress=FAM.docvelocity-na8.net&amp;folderid=FX297D2EC9-796D-4516-9B63-FB640E8EED2F","FX21098691")</f>
        <v>FX21098691</v>
      </c>
      <c r="F2000" t="s">
        <v>19</v>
      </c>
      <c r="G2000" t="s">
        <v>19</v>
      </c>
      <c r="H2000" t="s">
        <v>83</v>
      </c>
      <c r="I2000" t="s">
        <v>4175</v>
      </c>
      <c r="J2000">
        <v>36</v>
      </c>
      <c r="K2000" t="s">
        <v>85</v>
      </c>
      <c r="L2000" t="s">
        <v>86</v>
      </c>
      <c r="M2000" t="s">
        <v>87</v>
      </c>
      <c r="N2000">
        <v>2</v>
      </c>
      <c r="O2000" s="1">
        <v>44518.602349537039</v>
      </c>
      <c r="P2000" s="1">
        <v>44518.827534722222</v>
      </c>
      <c r="Q2000">
        <v>19179</v>
      </c>
      <c r="R2000">
        <v>277</v>
      </c>
      <c r="S2000" t="b">
        <v>0</v>
      </c>
      <c r="T2000" t="s">
        <v>88</v>
      </c>
      <c r="U2000" t="b">
        <v>0</v>
      </c>
      <c r="V2000" t="s">
        <v>186</v>
      </c>
      <c r="W2000" s="1">
        <v>44518.704432870371</v>
      </c>
      <c r="X2000">
        <v>47</v>
      </c>
      <c r="Y2000">
        <v>11</v>
      </c>
      <c r="Z2000">
        <v>0</v>
      </c>
      <c r="AA2000">
        <v>11</v>
      </c>
      <c r="AB2000">
        <v>0</v>
      </c>
      <c r="AC2000">
        <v>1</v>
      </c>
      <c r="AD2000">
        <v>25</v>
      </c>
      <c r="AE2000">
        <v>0</v>
      </c>
      <c r="AF2000">
        <v>0</v>
      </c>
      <c r="AG2000">
        <v>0</v>
      </c>
      <c r="AH2000" t="s">
        <v>106</v>
      </c>
      <c r="AI2000" s="1">
        <v>44518.827534722222</v>
      </c>
      <c r="AJ2000">
        <v>230</v>
      </c>
      <c r="AK2000">
        <v>1</v>
      </c>
      <c r="AL2000">
        <v>0</v>
      </c>
      <c r="AM2000">
        <v>1</v>
      </c>
      <c r="AN2000">
        <v>0</v>
      </c>
      <c r="AO2000">
        <v>1</v>
      </c>
      <c r="AP2000">
        <v>24</v>
      </c>
      <c r="AQ2000">
        <v>0</v>
      </c>
      <c r="AR2000">
        <v>0</v>
      </c>
      <c r="AS2000">
        <v>0</v>
      </c>
      <c r="AT2000" t="s">
        <v>88</v>
      </c>
      <c r="AU2000" t="s">
        <v>88</v>
      </c>
      <c r="AV2000" t="s">
        <v>88</v>
      </c>
      <c r="AW2000" t="s">
        <v>88</v>
      </c>
      <c r="AX2000" t="s">
        <v>88</v>
      </c>
      <c r="AY2000" t="s">
        <v>88</v>
      </c>
      <c r="AZ2000" t="s">
        <v>88</v>
      </c>
      <c r="BA2000" t="s">
        <v>88</v>
      </c>
      <c r="BB2000" t="s">
        <v>88</v>
      </c>
      <c r="BC2000" t="s">
        <v>88</v>
      </c>
      <c r="BD2000" t="s">
        <v>88</v>
      </c>
      <c r="BE2000" t="s">
        <v>88</v>
      </c>
    </row>
    <row r="2001" spans="1:57">
      <c r="A2001" t="s">
        <v>4176</v>
      </c>
      <c r="B2001" t="s">
        <v>80</v>
      </c>
      <c r="C2001" t="s">
        <v>3600</v>
      </c>
      <c r="D2001" t="s">
        <v>82</v>
      </c>
      <c r="E2001" s="2" t="str">
        <f>HYPERLINK("capsilon://?command=openfolder&amp;siteaddress=FAM.docvelocity-na8.net&amp;folderid=FXB7821250-526F-229E-10F9-D6FB04521E69","FX21116552")</f>
        <v>FX21116552</v>
      </c>
      <c r="F2001" t="s">
        <v>19</v>
      </c>
      <c r="G2001" t="s">
        <v>19</v>
      </c>
      <c r="H2001" t="s">
        <v>83</v>
      </c>
      <c r="I2001" t="s">
        <v>4177</v>
      </c>
      <c r="J2001">
        <v>30</v>
      </c>
      <c r="K2001" t="s">
        <v>85</v>
      </c>
      <c r="L2001" t="s">
        <v>86</v>
      </c>
      <c r="M2001" t="s">
        <v>87</v>
      </c>
      <c r="N2001">
        <v>2</v>
      </c>
      <c r="O2001" s="1">
        <v>44518.608217592591</v>
      </c>
      <c r="P2001" s="1">
        <v>44518.826215277775</v>
      </c>
      <c r="Q2001">
        <v>18694</v>
      </c>
      <c r="R2001">
        <v>141</v>
      </c>
      <c r="S2001" t="b">
        <v>0</v>
      </c>
      <c r="T2001" t="s">
        <v>88</v>
      </c>
      <c r="U2001" t="b">
        <v>0</v>
      </c>
      <c r="V2001" t="s">
        <v>186</v>
      </c>
      <c r="W2001" s="1">
        <v>44518.704895833333</v>
      </c>
      <c r="X2001">
        <v>39</v>
      </c>
      <c r="Y2001">
        <v>9</v>
      </c>
      <c r="Z2001">
        <v>0</v>
      </c>
      <c r="AA2001">
        <v>9</v>
      </c>
      <c r="AB2001">
        <v>0</v>
      </c>
      <c r="AC2001">
        <v>4</v>
      </c>
      <c r="AD2001">
        <v>21</v>
      </c>
      <c r="AE2001">
        <v>0</v>
      </c>
      <c r="AF2001">
        <v>0</v>
      </c>
      <c r="AG2001">
        <v>0</v>
      </c>
      <c r="AH2001" t="s">
        <v>90</v>
      </c>
      <c r="AI2001" s="1">
        <v>44518.826215277775</v>
      </c>
      <c r="AJ2001">
        <v>102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21</v>
      </c>
      <c r="AQ2001">
        <v>0</v>
      </c>
      <c r="AR2001">
        <v>0</v>
      </c>
      <c r="AS2001">
        <v>0</v>
      </c>
      <c r="AT2001" t="s">
        <v>88</v>
      </c>
      <c r="AU2001" t="s">
        <v>88</v>
      </c>
      <c r="AV2001" t="s">
        <v>88</v>
      </c>
      <c r="AW2001" t="s">
        <v>88</v>
      </c>
      <c r="AX2001" t="s">
        <v>88</v>
      </c>
      <c r="AY2001" t="s">
        <v>88</v>
      </c>
      <c r="AZ2001" t="s">
        <v>88</v>
      </c>
      <c r="BA2001" t="s">
        <v>88</v>
      </c>
      <c r="BB2001" t="s">
        <v>88</v>
      </c>
      <c r="BC2001" t="s">
        <v>88</v>
      </c>
      <c r="BD2001" t="s">
        <v>88</v>
      </c>
      <c r="BE2001" t="s">
        <v>88</v>
      </c>
    </row>
    <row r="2002" spans="1:57">
      <c r="A2002" t="s">
        <v>4178</v>
      </c>
      <c r="B2002" t="s">
        <v>80</v>
      </c>
      <c r="C2002" t="s">
        <v>4179</v>
      </c>
      <c r="D2002" t="s">
        <v>82</v>
      </c>
      <c r="E2002" s="2" t="str">
        <f>HYPERLINK("capsilon://?command=openfolder&amp;siteaddress=FAM.docvelocity-na8.net&amp;folderid=FX57AB8828-068A-7821-D1D8-B1EE7E90E499","FX21118855")</f>
        <v>FX21118855</v>
      </c>
      <c r="F2002" t="s">
        <v>19</v>
      </c>
      <c r="G2002" t="s">
        <v>19</v>
      </c>
      <c r="H2002" t="s">
        <v>83</v>
      </c>
      <c r="I2002" t="s">
        <v>4180</v>
      </c>
      <c r="J2002">
        <v>97</v>
      </c>
      <c r="K2002" t="s">
        <v>85</v>
      </c>
      <c r="L2002" t="s">
        <v>86</v>
      </c>
      <c r="M2002" t="s">
        <v>87</v>
      </c>
      <c r="N2002">
        <v>2</v>
      </c>
      <c r="O2002" s="1">
        <v>44518.626944444448</v>
      </c>
      <c r="P2002" s="1">
        <v>44518.828067129631</v>
      </c>
      <c r="Q2002">
        <v>16983</v>
      </c>
      <c r="R2002">
        <v>394</v>
      </c>
      <c r="S2002" t="b">
        <v>0</v>
      </c>
      <c r="T2002" t="s">
        <v>88</v>
      </c>
      <c r="U2002" t="b">
        <v>0</v>
      </c>
      <c r="V2002" t="s">
        <v>186</v>
      </c>
      <c r="W2002" s="1">
        <v>44518.70721064815</v>
      </c>
      <c r="X2002">
        <v>199</v>
      </c>
      <c r="Y2002">
        <v>68</v>
      </c>
      <c r="Z2002">
        <v>0</v>
      </c>
      <c r="AA2002">
        <v>68</v>
      </c>
      <c r="AB2002">
        <v>0</v>
      </c>
      <c r="AC2002">
        <v>16</v>
      </c>
      <c r="AD2002">
        <v>29</v>
      </c>
      <c r="AE2002">
        <v>0</v>
      </c>
      <c r="AF2002">
        <v>0</v>
      </c>
      <c r="AG2002">
        <v>0</v>
      </c>
      <c r="AH2002" t="s">
        <v>118</v>
      </c>
      <c r="AI2002" s="1">
        <v>44518.828067129631</v>
      </c>
      <c r="AJ2002">
        <v>195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29</v>
      </c>
      <c r="AQ2002">
        <v>0</v>
      </c>
      <c r="AR2002">
        <v>0</v>
      </c>
      <c r="AS2002">
        <v>0</v>
      </c>
      <c r="AT2002" t="s">
        <v>88</v>
      </c>
      <c r="AU2002" t="s">
        <v>88</v>
      </c>
      <c r="AV2002" t="s">
        <v>88</v>
      </c>
      <c r="AW2002" t="s">
        <v>88</v>
      </c>
      <c r="AX2002" t="s">
        <v>88</v>
      </c>
      <c r="AY2002" t="s">
        <v>88</v>
      </c>
      <c r="AZ2002" t="s">
        <v>88</v>
      </c>
      <c r="BA2002" t="s">
        <v>88</v>
      </c>
      <c r="BB2002" t="s">
        <v>88</v>
      </c>
      <c r="BC2002" t="s">
        <v>88</v>
      </c>
      <c r="BD2002" t="s">
        <v>88</v>
      </c>
      <c r="BE2002" t="s">
        <v>88</v>
      </c>
    </row>
    <row r="2003" spans="1:57">
      <c r="A2003" t="s">
        <v>4181</v>
      </c>
      <c r="B2003" t="s">
        <v>80</v>
      </c>
      <c r="C2003" t="s">
        <v>4179</v>
      </c>
      <c r="D2003" t="s">
        <v>82</v>
      </c>
      <c r="E2003" s="2" t="str">
        <f>HYPERLINK("capsilon://?command=openfolder&amp;siteaddress=FAM.docvelocity-na8.net&amp;folderid=FX57AB8828-068A-7821-D1D8-B1EE7E90E499","FX21118855")</f>
        <v>FX21118855</v>
      </c>
      <c r="F2003" t="s">
        <v>19</v>
      </c>
      <c r="G2003" t="s">
        <v>19</v>
      </c>
      <c r="H2003" t="s">
        <v>83</v>
      </c>
      <c r="I2003" t="s">
        <v>4182</v>
      </c>
      <c r="J2003">
        <v>28</v>
      </c>
      <c r="K2003" t="s">
        <v>85</v>
      </c>
      <c r="L2003" t="s">
        <v>86</v>
      </c>
      <c r="M2003" t="s">
        <v>87</v>
      </c>
      <c r="N2003">
        <v>2</v>
      </c>
      <c r="O2003" s="1">
        <v>44518.627268518518</v>
      </c>
      <c r="P2003" s="1">
        <v>44518.829131944447</v>
      </c>
      <c r="Q2003">
        <v>17156</v>
      </c>
      <c r="R2003">
        <v>285</v>
      </c>
      <c r="S2003" t="b">
        <v>0</v>
      </c>
      <c r="T2003" t="s">
        <v>88</v>
      </c>
      <c r="U2003" t="b">
        <v>0</v>
      </c>
      <c r="V2003" t="s">
        <v>117</v>
      </c>
      <c r="W2003" s="1">
        <v>44518.706909722219</v>
      </c>
      <c r="X2003">
        <v>132</v>
      </c>
      <c r="Y2003">
        <v>21</v>
      </c>
      <c r="Z2003">
        <v>0</v>
      </c>
      <c r="AA2003">
        <v>21</v>
      </c>
      <c r="AB2003">
        <v>0</v>
      </c>
      <c r="AC2003">
        <v>0</v>
      </c>
      <c r="AD2003">
        <v>7</v>
      </c>
      <c r="AE2003">
        <v>0</v>
      </c>
      <c r="AF2003">
        <v>0</v>
      </c>
      <c r="AG2003">
        <v>0</v>
      </c>
      <c r="AH2003" t="s">
        <v>106</v>
      </c>
      <c r="AI2003" s="1">
        <v>44518.829131944447</v>
      </c>
      <c r="AJ2003">
        <v>138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7</v>
      </c>
      <c r="AQ2003">
        <v>0</v>
      </c>
      <c r="AR2003">
        <v>0</v>
      </c>
      <c r="AS2003">
        <v>0</v>
      </c>
      <c r="AT2003" t="s">
        <v>88</v>
      </c>
      <c r="AU2003" t="s">
        <v>88</v>
      </c>
      <c r="AV2003" t="s">
        <v>88</v>
      </c>
      <c r="AW2003" t="s">
        <v>88</v>
      </c>
      <c r="AX2003" t="s">
        <v>88</v>
      </c>
      <c r="AY2003" t="s">
        <v>88</v>
      </c>
      <c r="AZ2003" t="s">
        <v>88</v>
      </c>
      <c r="BA2003" t="s">
        <v>88</v>
      </c>
      <c r="BB2003" t="s">
        <v>88</v>
      </c>
      <c r="BC2003" t="s">
        <v>88</v>
      </c>
      <c r="BD2003" t="s">
        <v>88</v>
      </c>
      <c r="BE2003" t="s">
        <v>88</v>
      </c>
    </row>
    <row r="2004" spans="1:57">
      <c r="A2004" t="s">
        <v>4183</v>
      </c>
      <c r="B2004" t="s">
        <v>80</v>
      </c>
      <c r="C2004" t="s">
        <v>4179</v>
      </c>
      <c r="D2004" t="s">
        <v>82</v>
      </c>
      <c r="E2004" s="2" t="str">
        <f>HYPERLINK("capsilon://?command=openfolder&amp;siteaddress=FAM.docvelocity-na8.net&amp;folderid=FX57AB8828-068A-7821-D1D8-B1EE7E90E499","FX21118855")</f>
        <v>FX21118855</v>
      </c>
      <c r="F2004" t="s">
        <v>19</v>
      </c>
      <c r="G2004" t="s">
        <v>19</v>
      </c>
      <c r="H2004" t="s">
        <v>83</v>
      </c>
      <c r="I2004" t="s">
        <v>4184</v>
      </c>
      <c r="J2004">
        <v>100</v>
      </c>
      <c r="K2004" t="s">
        <v>85</v>
      </c>
      <c r="L2004" t="s">
        <v>86</v>
      </c>
      <c r="M2004" t="s">
        <v>87</v>
      </c>
      <c r="N2004">
        <v>2</v>
      </c>
      <c r="O2004" s="1">
        <v>44518.627418981479</v>
      </c>
      <c r="P2004" s="1">
        <v>44518.830520833333</v>
      </c>
      <c r="Q2004">
        <v>17084</v>
      </c>
      <c r="R2004">
        <v>464</v>
      </c>
      <c r="S2004" t="b">
        <v>0</v>
      </c>
      <c r="T2004" t="s">
        <v>88</v>
      </c>
      <c r="U2004" t="b">
        <v>0</v>
      </c>
      <c r="V2004" t="s">
        <v>131</v>
      </c>
      <c r="W2004" s="1">
        <v>44518.709282407406</v>
      </c>
      <c r="X2004">
        <v>253</v>
      </c>
      <c r="Y2004">
        <v>73</v>
      </c>
      <c r="Z2004">
        <v>0</v>
      </c>
      <c r="AA2004">
        <v>73</v>
      </c>
      <c r="AB2004">
        <v>0</v>
      </c>
      <c r="AC2004">
        <v>20</v>
      </c>
      <c r="AD2004">
        <v>27</v>
      </c>
      <c r="AE2004">
        <v>0</v>
      </c>
      <c r="AF2004">
        <v>0</v>
      </c>
      <c r="AG2004">
        <v>0</v>
      </c>
      <c r="AH2004" t="s">
        <v>118</v>
      </c>
      <c r="AI2004" s="1">
        <v>44518.830520833333</v>
      </c>
      <c r="AJ2004">
        <v>211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27</v>
      </c>
      <c r="AQ2004">
        <v>0</v>
      </c>
      <c r="AR2004">
        <v>0</v>
      </c>
      <c r="AS2004">
        <v>0</v>
      </c>
      <c r="AT2004" t="s">
        <v>88</v>
      </c>
      <c r="AU2004" t="s">
        <v>88</v>
      </c>
      <c r="AV2004" t="s">
        <v>88</v>
      </c>
      <c r="AW2004" t="s">
        <v>88</v>
      </c>
      <c r="AX2004" t="s">
        <v>88</v>
      </c>
      <c r="AY2004" t="s">
        <v>88</v>
      </c>
      <c r="AZ2004" t="s">
        <v>88</v>
      </c>
      <c r="BA2004" t="s">
        <v>88</v>
      </c>
      <c r="BB2004" t="s">
        <v>88</v>
      </c>
      <c r="BC2004" t="s">
        <v>88</v>
      </c>
      <c r="BD2004" t="s">
        <v>88</v>
      </c>
      <c r="BE2004" t="s">
        <v>88</v>
      </c>
    </row>
    <row r="2005" spans="1:57">
      <c r="A2005" t="s">
        <v>4185</v>
      </c>
      <c r="B2005" t="s">
        <v>80</v>
      </c>
      <c r="C2005" t="s">
        <v>4186</v>
      </c>
      <c r="D2005" t="s">
        <v>82</v>
      </c>
      <c r="E2005" s="2" t="str">
        <f>HYPERLINK("capsilon://?command=openfolder&amp;siteaddress=FAM.docvelocity-na8.net&amp;folderid=FX1DDD6D57-A4E6-E6F0-47D0-9DCFC3B2734E","FX21115595")</f>
        <v>FX21115595</v>
      </c>
      <c r="F2005" t="s">
        <v>19</v>
      </c>
      <c r="G2005" t="s">
        <v>19</v>
      </c>
      <c r="H2005" t="s">
        <v>83</v>
      </c>
      <c r="I2005" t="s">
        <v>4187</v>
      </c>
      <c r="J2005">
        <v>28</v>
      </c>
      <c r="K2005" t="s">
        <v>85</v>
      </c>
      <c r="L2005" t="s">
        <v>86</v>
      </c>
      <c r="M2005" t="s">
        <v>87</v>
      </c>
      <c r="N2005">
        <v>1</v>
      </c>
      <c r="O2005" s="1">
        <v>44518.632326388892</v>
      </c>
      <c r="P2005" s="1">
        <v>44519.162418981483</v>
      </c>
      <c r="Q2005">
        <v>45554</v>
      </c>
      <c r="R2005">
        <v>246</v>
      </c>
      <c r="S2005" t="b">
        <v>0</v>
      </c>
      <c r="T2005" t="s">
        <v>88</v>
      </c>
      <c r="U2005" t="b">
        <v>0</v>
      </c>
      <c r="V2005" t="s">
        <v>190</v>
      </c>
      <c r="W2005" s="1">
        <v>44519.162418981483</v>
      </c>
      <c r="X2005">
        <v>134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28</v>
      </c>
      <c r="AE2005">
        <v>21</v>
      </c>
      <c r="AF2005">
        <v>0</v>
      </c>
      <c r="AG2005">
        <v>3</v>
      </c>
      <c r="AH2005" t="s">
        <v>88</v>
      </c>
      <c r="AI2005" t="s">
        <v>88</v>
      </c>
      <c r="AJ2005" t="s">
        <v>88</v>
      </c>
      <c r="AK2005" t="s">
        <v>88</v>
      </c>
      <c r="AL2005" t="s">
        <v>88</v>
      </c>
      <c r="AM2005" t="s">
        <v>88</v>
      </c>
      <c r="AN2005" t="s">
        <v>88</v>
      </c>
      <c r="AO2005" t="s">
        <v>88</v>
      </c>
      <c r="AP2005" t="s">
        <v>88</v>
      </c>
      <c r="AQ2005" t="s">
        <v>88</v>
      </c>
      <c r="AR2005" t="s">
        <v>88</v>
      </c>
      <c r="AS2005" t="s">
        <v>88</v>
      </c>
      <c r="AT2005" t="s">
        <v>88</v>
      </c>
      <c r="AU2005" t="s">
        <v>88</v>
      </c>
      <c r="AV2005" t="s">
        <v>88</v>
      </c>
      <c r="AW2005" t="s">
        <v>88</v>
      </c>
      <c r="AX2005" t="s">
        <v>88</v>
      </c>
      <c r="AY2005" t="s">
        <v>88</v>
      </c>
      <c r="AZ2005" t="s">
        <v>88</v>
      </c>
      <c r="BA2005" t="s">
        <v>88</v>
      </c>
      <c r="BB2005" t="s">
        <v>88</v>
      </c>
      <c r="BC2005" t="s">
        <v>88</v>
      </c>
      <c r="BD2005" t="s">
        <v>88</v>
      </c>
      <c r="BE2005" t="s">
        <v>88</v>
      </c>
    </row>
    <row r="2006" spans="1:57">
      <c r="A2006" t="s">
        <v>4188</v>
      </c>
      <c r="B2006" t="s">
        <v>80</v>
      </c>
      <c r="C2006" t="s">
        <v>4186</v>
      </c>
      <c r="D2006" t="s">
        <v>82</v>
      </c>
      <c r="E2006" s="2" t="str">
        <f>HYPERLINK("capsilon://?command=openfolder&amp;siteaddress=FAM.docvelocity-na8.net&amp;folderid=FX1DDD6D57-A4E6-E6F0-47D0-9DCFC3B2734E","FX21115595")</f>
        <v>FX21115595</v>
      </c>
      <c r="F2006" t="s">
        <v>19</v>
      </c>
      <c r="G2006" t="s">
        <v>19</v>
      </c>
      <c r="H2006" t="s">
        <v>83</v>
      </c>
      <c r="I2006" t="s">
        <v>4189</v>
      </c>
      <c r="J2006">
        <v>82</v>
      </c>
      <c r="K2006" t="s">
        <v>85</v>
      </c>
      <c r="L2006" t="s">
        <v>86</v>
      </c>
      <c r="M2006" t="s">
        <v>87</v>
      </c>
      <c r="N2006">
        <v>1</v>
      </c>
      <c r="O2006" s="1">
        <v>44518.634398148148</v>
      </c>
      <c r="P2006" s="1">
        <v>44519.163645833331</v>
      </c>
      <c r="Q2006">
        <v>45485</v>
      </c>
      <c r="R2006">
        <v>242</v>
      </c>
      <c r="S2006" t="b">
        <v>0</v>
      </c>
      <c r="T2006" t="s">
        <v>88</v>
      </c>
      <c r="U2006" t="b">
        <v>0</v>
      </c>
      <c r="V2006" t="s">
        <v>190</v>
      </c>
      <c r="W2006" s="1">
        <v>44519.163645833331</v>
      </c>
      <c r="X2006">
        <v>77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82</v>
      </c>
      <c r="AE2006">
        <v>77</v>
      </c>
      <c r="AF2006">
        <v>0</v>
      </c>
      <c r="AG2006">
        <v>2</v>
      </c>
      <c r="AH2006" t="s">
        <v>88</v>
      </c>
      <c r="AI2006" t="s">
        <v>88</v>
      </c>
      <c r="AJ2006" t="s">
        <v>88</v>
      </c>
      <c r="AK2006" t="s">
        <v>88</v>
      </c>
      <c r="AL2006" t="s">
        <v>88</v>
      </c>
      <c r="AM2006" t="s">
        <v>88</v>
      </c>
      <c r="AN2006" t="s">
        <v>88</v>
      </c>
      <c r="AO2006" t="s">
        <v>88</v>
      </c>
      <c r="AP2006" t="s">
        <v>88</v>
      </c>
      <c r="AQ2006" t="s">
        <v>88</v>
      </c>
      <c r="AR2006" t="s">
        <v>88</v>
      </c>
      <c r="AS2006" t="s">
        <v>88</v>
      </c>
      <c r="AT2006" t="s">
        <v>88</v>
      </c>
      <c r="AU2006" t="s">
        <v>88</v>
      </c>
      <c r="AV2006" t="s">
        <v>88</v>
      </c>
      <c r="AW2006" t="s">
        <v>88</v>
      </c>
      <c r="AX2006" t="s">
        <v>88</v>
      </c>
      <c r="AY2006" t="s">
        <v>88</v>
      </c>
      <c r="AZ2006" t="s">
        <v>88</v>
      </c>
      <c r="BA2006" t="s">
        <v>88</v>
      </c>
      <c r="BB2006" t="s">
        <v>88</v>
      </c>
      <c r="BC2006" t="s">
        <v>88</v>
      </c>
      <c r="BD2006" t="s">
        <v>88</v>
      </c>
      <c r="BE2006" t="s">
        <v>88</v>
      </c>
    </row>
    <row r="2007" spans="1:57">
      <c r="A2007" t="s">
        <v>4190</v>
      </c>
      <c r="B2007" t="s">
        <v>80</v>
      </c>
      <c r="C2007" t="s">
        <v>4191</v>
      </c>
      <c r="D2007" t="s">
        <v>82</v>
      </c>
      <c r="E2007" s="2" t="str">
        <f>HYPERLINK("capsilon://?command=openfolder&amp;siteaddress=FAM.docvelocity-na8.net&amp;folderid=FX61E125F1-CE6C-ACCA-E716-B349F41AF11A","FX21118540")</f>
        <v>FX21118540</v>
      </c>
      <c r="F2007" t="s">
        <v>19</v>
      </c>
      <c r="G2007" t="s">
        <v>19</v>
      </c>
      <c r="H2007" t="s">
        <v>83</v>
      </c>
      <c r="I2007" t="s">
        <v>4192</v>
      </c>
      <c r="J2007">
        <v>90</v>
      </c>
      <c r="K2007" t="s">
        <v>85</v>
      </c>
      <c r="L2007" t="s">
        <v>86</v>
      </c>
      <c r="M2007" t="s">
        <v>87</v>
      </c>
      <c r="N2007">
        <v>1</v>
      </c>
      <c r="O2007" s="1">
        <v>44518.642233796294</v>
      </c>
      <c r="P2007" s="1">
        <v>44519.167534722219</v>
      </c>
      <c r="Q2007">
        <v>44982</v>
      </c>
      <c r="R2007">
        <v>404</v>
      </c>
      <c r="S2007" t="b">
        <v>0</v>
      </c>
      <c r="T2007" t="s">
        <v>88</v>
      </c>
      <c r="U2007" t="b">
        <v>0</v>
      </c>
      <c r="V2007" t="s">
        <v>190</v>
      </c>
      <c r="W2007" s="1">
        <v>44519.167534722219</v>
      </c>
      <c r="X2007">
        <v>329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90</v>
      </c>
      <c r="AE2007">
        <v>78</v>
      </c>
      <c r="AF2007">
        <v>0</v>
      </c>
      <c r="AG2007">
        <v>5</v>
      </c>
      <c r="AH2007" t="s">
        <v>88</v>
      </c>
      <c r="AI2007" t="s">
        <v>88</v>
      </c>
      <c r="AJ2007" t="s">
        <v>88</v>
      </c>
      <c r="AK2007" t="s">
        <v>88</v>
      </c>
      <c r="AL2007" t="s">
        <v>88</v>
      </c>
      <c r="AM2007" t="s">
        <v>88</v>
      </c>
      <c r="AN2007" t="s">
        <v>88</v>
      </c>
      <c r="AO2007" t="s">
        <v>88</v>
      </c>
      <c r="AP2007" t="s">
        <v>88</v>
      </c>
      <c r="AQ2007" t="s">
        <v>88</v>
      </c>
      <c r="AR2007" t="s">
        <v>88</v>
      </c>
      <c r="AS2007" t="s">
        <v>88</v>
      </c>
      <c r="AT2007" t="s">
        <v>88</v>
      </c>
      <c r="AU2007" t="s">
        <v>88</v>
      </c>
      <c r="AV2007" t="s">
        <v>88</v>
      </c>
      <c r="AW2007" t="s">
        <v>88</v>
      </c>
      <c r="AX2007" t="s">
        <v>88</v>
      </c>
      <c r="AY2007" t="s">
        <v>88</v>
      </c>
      <c r="AZ2007" t="s">
        <v>88</v>
      </c>
      <c r="BA2007" t="s">
        <v>88</v>
      </c>
      <c r="BB2007" t="s">
        <v>88</v>
      </c>
      <c r="BC2007" t="s">
        <v>88</v>
      </c>
      <c r="BD2007" t="s">
        <v>88</v>
      </c>
      <c r="BE2007" t="s">
        <v>88</v>
      </c>
    </row>
    <row r="2008" spans="1:57">
      <c r="A2008" t="s">
        <v>4193</v>
      </c>
      <c r="B2008" t="s">
        <v>80</v>
      </c>
      <c r="C2008" t="s">
        <v>4194</v>
      </c>
      <c r="D2008" t="s">
        <v>82</v>
      </c>
      <c r="E2008" s="2" t="str">
        <f>HYPERLINK("capsilon://?command=openfolder&amp;siteaddress=FAM.docvelocity-na8.net&amp;folderid=FX79ECC271-E6E7-B09B-0EB1-661B10B3C7EC","FX21118608")</f>
        <v>FX21118608</v>
      </c>
      <c r="F2008" t="s">
        <v>19</v>
      </c>
      <c r="G2008" t="s">
        <v>19</v>
      </c>
      <c r="H2008" t="s">
        <v>83</v>
      </c>
      <c r="I2008" t="s">
        <v>4195</v>
      </c>
      <c r="J2008">
        <v>38</v>
      </c>
      <c r="K2008" t="s">
        <v>85</v>
      </c>
      <c r="L2008" t="s">
        <v>86</v>
      </c>
      <c r="M2008" t="s">
        <v>87</v>
      </c>
      <c r="N2008">
        <v>2</v>
      </c>
      <c r="O2008" s="1">
        <v>44518.644583333335</v>
      </c>
      <c r="P2008" s="1">
        <v>44518.833414351851</v>
      </c>
      <c r="Q2008">
        <v>15541</v>
      </c>
      <c r="R2008">
        <v>774</v>
      </c>
      <c r="S2008" t="b">
        <v>0</v>
      </c>
      <c r="T2008" t="s">
        <v>88</v>
      </c>
      <c r="U2008" t="b">
        <v>0</v>
      </c>
      <c r="V2008" t="s">
        <v>117</v>
      </c>
      <c r="W2008" s="1">
        <v>44518.711655092593</v>
      </c>
      <c r="X2008">
        <v>384</v>
      </c>
      <c r="Y2008">
        <v>33</v>
      </c>
      <c r="Z2008">
        <v>0</v>
      </c>
      <c r="AA2008">
        <v>33</v>
      </c>
      <c r="AB2008">
        <v>0</v>
      </c>
      <c r="AC2008">
        <v>15</v>
      </c>
      <c r="AD2008">
        <v>5</v>
      </c>
      <c r="AE2008">
        <v>0</v>
      </c>
      <c r="AF2008">
        <v>0</v>
      </c>
      <c r="AG2008">
        <v>0</v>
      </c>
      <c r="AH2008" t="s">
        <v>106</v>
      </c>
      <c r="AI2008" s="1">
        <v>44518.833414351851</v>
      </c>
      <c r="AJ2008">
        <v>369</v>
      </c>
      <c r="AK2008">
        <v>1</v>
      </c>
      <c r="AL2008">
        <v>0</v>
      </c>
      <c r="AM2008">
        <v>1</v>
      </c>
      <c r="AN2008">
        <v>0</v>
      </c>
      <c r="AO2008">
        <v>1</v>
      </c>
      <c r="AP2008">
        <v>4</v>
      </c>
      <c r="AQ2008">
        <v>0</v>
      </c>
      <c r="AR2008">
        <v>0</v>
      </c>
      <c r="AS2008">
        <v>0</v>
      </c>
      <c r="AT2008" t="s">
        <v>88</v>
      </c>
      <c r="AU2008" t="s">
        <v>88</v>
      </c>
      <c r="AV2008" t="s">
        <v>88</v>
      </c>
      <c r="AW2008" t="s">
        <v>88</v>
      </c>
      <c r="AX2008" t="s">
        <v>88</v>
      </c>
      <c r="AY2008" t="s">
        <v>88</v>
      </c>
      <c r="AZ2008" t="s">
        <v>88</v>
      </c>
      <c r="BA2008" t="s">
        <v>88</v>
      </c>
      <c r="BB2008" t="s">
        <v>88</v>
      </c>
      <c r="BC2008" t="s">
        <v>88</v>
      </c>
      <c r="BD2008" t="s">
        <v>88</v>
      </c>
      <c r="BE2008" t="s">
        <v>88</v>
      </c>
    </row>
    <row r="2009" spans="1:57">
      <c r="A2009" t="s">
        <v>4196</v>
      </c>
      <c r="B2009" t="s">
        <v>80</v>
      </c>
      <c r="C2009" t="s">
        <v>4194</v>
      </c>
      <c r="D2009" t="s">
        <v>82</v>
      </c>
      <c r="E2009" s="2" t="str">
        <f>HYPERLINK("capsilon://?command=openfolder&amp;siteaddress=FAM.docvelocity-na8.net&amp;folderid=FX79ECC271-E6E7-B09B-0EB1-661B10B3C7EC","FX21118608")</f>
        <v>FX21118608</v>
      </c>
      <c r="F2009" t="s">
        <v>19</v>
      </c>
      <c r="G2009" t="s">
        <v>19</v>
      </c>
      <c r="H2009" t="s">
        <v>83</v>
      </c>
      <c r="I2009" t="s">
        <v>4197</v>
      </c>
      <c r="J2009">
        <v>48</v>
      </c>
      <c r="K2009" t="s">
        <v>85</v>
      </c>
      <c r="L2009" t="s">
        <v>86</v>
      </c>
      <c r="M2009" t="s">
        <v>87</v>
      </c>
      <c r="N2009">
        <v>2</v>
      </c>
      <c r="O2009" s="1">
        <v>44518.644618055558</v>
      </c>
      <c r="P2009" s="1">
        <v>44518.833055555559</v>
      </c>
      <c r="Q2009">
        <v>15850</v>
      </c>
      <c r="R2009">
        <v>431</v>
      </c>
      <c r="S2009" t="b">
        <v>0</v>
      </c>
      <c r="T2009" t="s">
        <v>88</v>
      </c>
      <c r="U2009" t="b">
        <v>0</v>
      </c>
      <c r="V2009" t="s">
        <v>186</v>
      </c>
      <c r="W2009" s="1">
        <v>44518.709618055553</v>
      </c>
      <c r="X2009">
        <v>178</v>
      </c>
      <c r="Y2009">
        <v>43</v>
      </c>
      <c r="Z2009">
        <v>0</v>
      </c>
      <c r="AA2009">
        <v>43</v>
      </c>
      <c r="AB2009">
        <v>0</v>
      </c>
      <c r="AC2009">
        <v>16</v>
      </c>
      <c r="AD2009">
        <v>5</v>
      </c>
      <c r="AE2009">
        <v>0</v>
      </c>
      <c r="AF2009">
        <v>0</v>
      </c>
      <c r="AG2009">
        <v>0</v>
      </c>
      <c r="AH2009" t="s">
        <v>118</v>
      </c>
      <c r="AI2009" s="1">
        <v>44518.833055555559</v>
      </c>
      <c r="AJ2009">
        <v>218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5</v>
      </c>
      <c r="AQ2009">
        <v>0</v>
      </c>
      <c r="AR2009">
        <v>0</v>
      </c>
      <c r="AS2009">
        <v>0</v>
      </c>
      <c r="AT2009" t="s">
        <v>88</v>
      </c>
      <c r="AU2009" t="s">
        <v>88</v>
      </c>
      <c r="AV2009" t="s">
        <v>88</v>
      </c>
      <c r="AW2009" t="s">
        <v>88</v>
      </c>
      <c r="AX2009" t="s">
        <v>88</v>
      </c>
      <c r="AY2009" t="s">
        <v>88</v>
      </c>
      <c r="AZ2009" t="s">
        <v>88</v>
      </c>
      <c r="BA2009" t="s">
        <v>88</v>
      </c>
      <c r="BB2009" t="s">
        <v>88</v>
      </c>
      <c r="BC2009" t="s">
        <v>88</v>
      </c>
      <c r="BD2009" t="s">
        <v>88</v>
      </c>
      <c r="BE2009" t="s">
        <v>88</v>
      </c>
    </row>
    <row r="2010" spans="1:57">
      <c r="A2010" t="s">
        <v>4198</v>
      </c>
      <c r="B2010" t="s">
        <v>80</v>
      </c>
      <c r="C2010" t="s">
        <v>4194</v>
      </c>
      <c r="D2010" t="s">
        <v>82</v>
      </c>
      <c r="E2010" s="2" t="str">
        <f>HYPERLINK("capsilon://?command=openfolder&amp;siteaddress=FAM.docvelocity-na8.net&amp;folderid=FX79ECC271-E6E7-B09B-0EB1-661B10B3C7EC","FX21118608")</f>
        <v>FX21118608</v>
      </c>
      <c r="F2010" t="s">
        <v>19</v>
      </c>
      <c r="G2010" t="s">
        <v>19</v>
      </c>
      <c r="H2010" t="s">
        <v>83</v>
      </c>
      <c r="I2010" t="s">
        <v>4199</v>
      </c>
      <c r="J2010">
        <v>53</v>
      </c>
      <c r="K2010" t="s">
        <v>85</v>
      </c>
      <c r="L2010" t="s">
        <v>86</v>
      </c>
      <c r="M2010" t="s">
        <v>87</v>
      </c>
      <c r="N2010">
        <v>2</v>
      </c>
      <c r="O2010" s="1">
        <v>44518.645960648151</v>
      </c>
      <c r="P2010" s="1">
        <v>44518.836145833331</v>
      </c>
      <c r="Q2010">
        <v>15923</v>
      </c>
      <c r="R2010">
        <v>509</v>
      </c>
      <c r="S2010" t="b">
        <v>0</v>
      </c>
      <c r="T2010" t="s">
        <v>88</v>
      </c>
      <c r="U2010" t="b">
        <v>0</v>
      </c>
      <c r="V2010" t="s">
        <v>186</v>
      </c>
      <c r="W2010" s="1">
        <v>44518.712361111109</v>
      </c>
      <c r="X2010">
        <v>236</v>
      </c>
      <c r="Y2010">
        <v>48</v>
      </c>
      <c r="Z2010">
        <v>0</v>
      </c>
      <c r="AA2010">
        <v>48</v>
      </c>
      <c r="AB2010">
        <v>0</v>
      </c>
      <c r="AC2010">
        <v>16</v>
      </c>
      <c r="AD2010">
        <v>5</v>
      </c>
      <c r="AE2010">
        <v>0</v>
      </c>
      <c r="AF2010">
        <v>0</v>
      </c>
      <c r="AG2010">
        <v>0</v>
      </c>
      <c r="AH2010" t="s">
        <v>118</v>
      </c>
      <c r="AI2010" s="1">
        <v>44518.836145833331</v>
      </c>
      <c r="AJ2010">
        <v>266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5</v>
      </c>
      <c r="AQ2010">
        <v>0</v>
      </c>
      <c r="AR2010">
        <v>0</v>
      </c>
      <c r="AS2010">
        <v>0</v>
      </c>
      <c r="AT2010" t="s">
        <v>88</v>
      </c>
      <c r="AU2010" t="s">
        <v>88</v>
      </c>
      <c r="AV2010" t="s">
        <v>88</v>
      </c>
      <c r="AW2010" t="s">
        <v>88</v>
      </c>
      <c r="AX2010" t="s">
        <v>88</v>
      </c>
      <c r="AY2010" t="s">
        <v>88</v>
      </c>
      <c r="AZ2010" t="s">
        <v>88</v>
      </c>
      <c r="BA2010" t="s">
        <v>88</v>
      </c>
      <c r="BB2010" t="s">
        <v>88</v>
      </c>
      <c r="BC2010" t="s">
        <v>88</v>
      </c>
      <c r="BD2010" t="s">
        <v>88</v>
      </c>
      <c r="BE2010" t="s">
        <v>88</v>
      </c>
    </row>
    <row r="2011" spans="1:57">
      <c r="A2011" t="s">
        <v>4200</v>
      </c>
      <c r="B2011" t="s">
        <v>80</v>
      </c>
      <c r="C2011" t="s">
        <v>4194</v>
      </c>
      <c r="D2011" t="s">
        <v>82</v>
      </c>
      <c r="E2011" s="2" t="str">
        <f>HYPERLINK("capsilon://?command=openfolder&amp;siteaddress=FAM.docvelocity-na8.net&amp;folderid=FX79ECC271-E6E7-B09B-0EB1-661B10B3C7EC","FX21118608")</f>
        <v>FX21118608</v>
      </c>
      <c r="F2011" t="s">
        <v>19</v>
      </c>
      <c r="G2011" t="s">
        <v>19</v>
      </c>
      <c r="H2011" t="s">
        <v>83</v>
      </c>
      <c r="I2011" t="s">
        <v>4201</v>
      </c>
      <c r="J2011">
        <v>43</v>
      </c>
      <c r="K2011" t="s">
        <v>85</v>
      </c>
      <c r="L2011" t="s">
        <v>86</v>
      </c>
      <c r="M2011" t="s">
        <v>87</v>
      </c>
      <c r="N2011">
        <v>2</v>
      </c>
      <c r="O2011" s="1">
        <v>44518.646018518521</v>
      </c>
      <c r="P2011" s="1">
        <v>44518.835682870369</v>
      </c>
      <c r="Q2011">
        <v>15940</v>
      </c>
      <c r="R2011">
        <v>447</v>
      </c>
      <c r="S2011" t="b">
        <v>0</v>
      </c>
      <c r="T2011" t="s">
        <v>88</v>
      </c>
      <c r="U2011" t="b">
        <v>0</v>
      </c>
      <c r="V2011" t="s">
        <v>131</v>
      </c>
      <c r="W2011" s="1">
        <v>44518.712546296294</v>
      </c>
      <c r="X2011">
        <v>251</v>
      </c>
      <c r="Y2011">
        <v>38</v>
      </c>
      <c r="Z2011">
        <v>0</v>
      </c>
      <c r="AA2011">
        <v>38</v>
      </c>
      <c r="AB2011">
        <v>0</v>
      </c>
      <c r="AC2011">
        <v>16</v>
      </c>
      <c r="AD2011">
        <v>5</v>
      </c>
      <c r="AE2011">
        <v>0</v>
      </c>
      <c r="AF2011">
        <v>0</v>
      </c>
      <c r="AG2011">
        <v>0</v>
      </c>
      <c r="AH2011" t="s">
        <v>106</v>
      </c>
      <c r="AI2011" s="1">
        <v>44518.835682870369</v>
      </c>
      <c r="AJ2011">
        <v>196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5</v>
      </c>
      <c r="AQ2011">
        <v>0</v>
      </c>
      <c r="AR2011">
        <v>0</v>
      </c>
      <c r="AS2011">
        <v>0</v>
      </c>
      <c r="AT2011" t="s">
        <v>88</v>
      </c>
      <c r="AU2011" t="s">
        <v>88</v>
      </c>
      <c r="AV2011" t="s">
        <v>88</v>
      </c>
      <c r="AW2011" t="s">
        <v>88</v>
      </c>
      <c r="AX2011" t="s">
        <v>88</v>
      </c>
      <c r="AY2011" t="s">
        <v>88</v>
      </c>
      <c r="AZ2011" t="s">
        <v>88</v>
      </c>
      <c r="BA2011" t="s">
        <v>88</v>
      </c>
      <c r="BB2011" t="s">
        <v>88</v>
      </c>
      <c r="BC2011" t="s">
        <v>88</v>
      </c>
      <c r="BD2011" t="s">
        <v>88</v>
      </c>
      <c r="BE2011" t="s">
        <v>88</v>
      </c>
    </row>
    <row r="2012" spans="1:57">
      <c r="A2012" t="s">
        <v>4202</v>
      </c>
      <c r="B2012" t="s">
        <v>80</v>
      </c>
      <c r="C2012" t="s">
        <v>4194</v>
      </c>
      <c r="D2012" t="s">
        <v>82</v>
      </c>
      <c r="E2012" s="2" t="str">
        <f>HYPERLINK("capsilon://?command=openfolder&amp;siteaddress=FAM.docvelocity-na8.net&amp;folderid=FX79ECC271-E6E7-B09B-0EB1-661B10B3C7EC","FX21118608")</f>
        <v>FX21118608</v>
      </c>
      <c r="F2012" t="s">
        <v>19</v>
      </c>
      <c r="G2012" t="s">
        <v>19</v>
      </c>
      <c r="H2012" t="s">
        <v>83</v>
      </c>
      <c r="I2012" t="s">
        <v>4203</v>
      </c>
      <c r="J2012">
        <v>28</v>
      </c>
      <c r="K2012" t="s">
        <v>85</v>
      </c>
      <c r="L2012" t="s">
        <v>86</v>
      </c>
      <c r="M2012" t="s">
        <v>87</v>
      </c>
      <c r="N2012">
        <v>2</v>
      </c>
      <c r="O2012" s="1">
        <v>44518.646284722221</v>
      </c>
      <c r="P2012" s="1">
        <v>44518.837152777778</v>
      </c>
      <c r="Q2012">
        <v>16287</v>
      </c>
      <c r="R2012">
        <v>204</v>
      </c>
      <c r="S2012" t="b">
        <v>0</v>
      </c>
      <c r="T2012" t="s">
        <v>88</v>
      </c>
      <c r="U2012" t="b">
        <v>0</v>
      </c>
      <c r="V2012" t="s">
        <v>1625</v>
      </c>
      <c r="W2012" s="1">
        <v>44518.711400462962</v>
      </c>
      <c r="X2012">
        <v>78</v>
      </c>
      <c r="Y2012">
        <v>21</v>
      </c>
      <c r="Z2012">
        <v>0</v>
      </c>
      <c r="AA2012">
        <v>21</v>
      </c>
      <c r="AB2012">
        <v>0</v>
      </c>
      <c r="AC2012">
        <v>4</v>
      </c>
      <c r="AD2012">
        <v>7</v>
      </c>
      <c r="AE2012">
        <v>0</v>
      </c>
      <c r="AF2012">
        <v>0</v>
      </c>
      <c r="AG2012">
        <v>0</v>
      </c>
      <c r="AH2012" t="s">
        <v>106</v>
      </c>
      <c r="AI2012" s="1">
        <v>44518.837152777778</v>
      </c>
      <c r="AJ2012">
        <v>126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7</v>
      </c>
      <c r="AQ2012">
        <v>0</v>
      </c>
      <c r="AR2012">
        <v>0</v>
      </c>
      <c r="AS2012">
        <v>0</v>
      </c>
      <c r="AT2012" t="s">
        <v>88</v>
      </c>
      <c r="AU2012" t="s">
        <v>88</v>
      </c>
      <c r="AV2012" t="s">
        <v>88</v>
      </c>
      <c r="AW2012" t="s">
        <v>88</v>
      </c>
      <c r="AX2012" t="s">
        <v>88</v>
      </c>
      <c r="AY2012" t="s">
        <v>88</v>
      </c>
      <c r="AZ2012" t="s">
        <v>88</v>
      </c>
      <c r="BA2012" t="s">
        <v>88</v>
      </c>
      <c r="BB2012" t="s">
        <v>88</v>
      </c>
      <c r="BC2012" t="s">
        <v>88</v>
      </c>
      <c r="BD2012" t="s">
        <v>88</v>
      </c>
      <c r="BE2012" t="s">
        <v>88</v>
      </c>
    </row>
    <row r="2013" spans="1:57">
      <c r="A2013" t="s">
        <v>4204</v>
      </c>
      <c r="B2013" t="s">
        <v>80</v>
      </c>
      <c r="C2013" t="s">
        <v>4194</v>
      </c>
      <c r="D2013" t="s">
        <v>82</v>
      </c>
      <c r="E2013" s="2" t="str">
        <f>HYPERLINK("capsilon://?command=openfolder&amp;siteaddress=FAM.docvelocity-na8.net&amp;folderid=FX79ECC271-E6E7-B09B-0EB1-661B10B3C7EC","FX21118608")</f>
        <v>FX21118608</v>
      </c>
      <c r="F2013" t="s">
        <v>19</v>
      </c>
      <c r="G2013" t="s">
        <v>19</v>
      </c>
      <c r="H2013" t="s">
        <v>83</v>
      </c>
      <c r="I2013" t="s">
        <v>4205</v>
      </c>
      <c r="J2013">
        <v>28</v>
      </c>
      <c r="K2013" t="s">
        <v>85</v>
      </c>
      <c r="L2013" t="s">
        <v>86</v>
      </c>
      <c r="M2013" t="s">
        <v>87</v>
      </c>
      <c r="N2013">
        <v>2</v>
      </c>
      <c r="O2013" s="1">
        <v>44518.646608796298</v>
      </c>
      <c r="P2013" s="1">
        <v>44518.83792824074</v>
      </c>
      <c r="Q2013">
        <v>16310</v>
      </c>
      <c r="R2013">
        <v>220</v>
      </c>
      <c r="S2013" t="b">
        <v>0</v>
      </c>
      <c r="T2013" t="s">
        <v>88</v>
      </c>
      <c r="U2013" t="b">
        <v>0</v>
      </c>
      <c r="V2013" t="s">
        <v>1625</v>
      </c>
      <c r="W2013" s="1">
        <v>44518.712175925924</v>
      </c>
      <c r="X2013">
        <v>66</v>
      </c>
      <c r="Y2013">
        <v>21</v>
      </c>
      <c r="Z2013">
        <v>0</v>
      </c>
      <c r="AA2013">
        <v>21</v>
      </c>
      <c r="AB2013">
        <v>0</v>
      </c>
      <c r="AC2013">
        <v>5</v>
      </c>
      <c r="AD2013">
        <v>7</v>
      </c>
      <c r="AE2013">
        <v>0</v>
      </c>
      <c r="AF2013">
        <v>0</v>
      </c>
      <c r="AG2013">
        <v>0</v>
      </c>
      <c r="AH2013" t="s">
        <v>118</v>
      </c>
      <c r="AI2013" s="1">
        <v>44518.83792824074</v>
      </c>
      <c r="AJ2013">
        <v>154</v>
      </c>
      <c r="AK2013">
        <v>1</v>
      </c>
      <c r="AL2013">
        <v>0</v>
      </c>
      <c r="AM2013">
        <v>1</v>
      </c>
      <c r="AN2013">
        <v>0</v>
      </c>
      <c r="AO2013">
        <v>1</v>
      </c>
      <c r="AP2013">
        <v>6</v>
      </c>
      <c r="AQ2013">
        <v>0</v>
      </c>
      <c r="AR2013">
        <v>0</v>
      </c>
      <c r="AS2013">
        <v>0</v>
      </c>
      <c r="AT2013" t="s">
        <v>88</v>
      </c>
      <c r="AU2013" t="s">
        <v>88</v>
      </c>
      <c r="AV2013" t="s">
        <v>88</v>
      </c>
      <c r="AW2013" t="s">
        <v>88</v>
      </c>
      <c r="AX2013" t="s">
        <v>88</v>
      </c>
      <c r="AY2013" t="s">
        <v>88</v>
      </c>
      <c r="AZ2013" t="s">
        <v>88</v>
      </c>
      <c r="BA2013" t="s">
        <v>88</v>
      </c>
      <c r="BB2013" t="s">
        <v>88</v>
      </c>
      <c r="BC2013" t="s">
        <v>88</v>
      </c>
      <c r="BD2013" t="s">
        <v>88</v>
      </c>
      <c r="BE2013" t="s">
        <v>88</v>
      </c>
    </row>
    <row r="2014" spans="1:57">
      <c r="A2014" t="s">
        <v>4206</v>
      </c>
      <c r="B2014" t="s">
        <v>80</v>
      </c>
      <c r="C2014" t="s">
        <v>4194</v>
      </c>
      <c r="D2014" t="s">
        <v>82</v>
      </c>
      <c r="E2014" s="2" t="str">
        <f>HYPERLINK("capsilon://?command=openfolder&amp;siteaddress=FAM.docvelocity-na8.net&amp;folderid=FX79ECC271-E6E7-B09B-0EB1-661B10B3C7EC","FX21118608")</f>
        <v>FX21118608</v>
      </c>
      <c r="F2014" t="s">
        <v>19</v>
      </c>
      <c r="G2014" t="s">
        <v>19</v>
      </c>
      <c r="H2014" t="s">
        <v>83</v>
      </c>
      <c r="I2014" t="s">
        <v>4207</v>
      </c>
      <c r="J2014">
        <v>53</v>
      </c>
      <c r="K2014" t="s">
        <v>85</v>
      </c>
      <c r="L2014" t="s">
        <v>86</v>
      </c>
      <c r="M2014" t="s">
        <v>87</v>
      </c>
      <c r="N2014">
        <v>2</v>
      </c>
      <c r="O2014" s="1">
        <v>44518.647303240738</v>
      </c>
      <c r="P2014" s="1">
        <v>44519.16306712963</v>
      </c>
      <c r="Q2014">
        <v>43454</v>
      </c>
      <c r="R2014">
        <v>1108</v>
      </c>
      <c r="S2014" t="b">
        <v>0</v>
      </c>
      <c r="T2014" t="s">
        <v>88</v>
      </c>
      <c r="U2014" t="b">
        <v>0</v>
      </c>
      <c r="V2014" t="s">
        <v>117</v>
      </c>
      <c r="W2014" s="1">
        <v>44518.716631944444</v>
      </c>
      <c r="X2014">
        <v>429</v>
      </c>
      <c r="Y2014">
        <v>68</v>
      </c>
      <c r="Z2014">
        <v>0</v>
      </c>
      <c r="AA2014">
        <v>68</v>
      </c>
      <c r="AB2014">
        <v>0</v>
      </c>
      <c r="AC2014">
        <v>42</v>
      </c>
      <c r="AD2014">
        <v>-15</v>
      </c>
      <c r="AE2014">
        <v>0</v>
      </c>
      <c r="AF2014">
        <v>0</v>
      </c>
      <c r="AG2014">
        <v>0</v>
      </c>
      <c r="AH2014" t="s">
        <v>106</v>
      </c>
      <c r="AI2014" s="1">
        <v>44519.16306712963</v>
      </c>
      <c r="AJ2014">
        <v>598</v>
      </c>
      <c r="AK2014">
        <v>2</v>
      </c>
      <c r="AL2014">
        <v>0</v>
      </c>
      <c r="AM2014">
        <v>2</v>
      </c>
      <c r="AN2014">
        <v>0</v>
      </c>
      <c r="AO2014">
        <v>2</v>
      </c>
      <c r="AP2014">
        <v>-17</v>
      </c>
      <c r="AQ2014">
        <v>0</v>
      </c>
      <c r="AR2014">
        <v>0</v>
      </c>
      <c r="AS2014">
        <v>0</v>
      </c>
      <c r="AT2014" t="s">
        <v>88</v>
      </c>
      <c r="AU2014" t="s">
        <v>88</v>
      </c>
      <c r="AV2014" t="s">
        <v>88</v>
      </c>
      <c r="AW2014" t="s">
        <v>88</v>
      </c>
      <c r="AX2014" t="s">
        <v>88</v>
      </c>
      <c r="AY2014" t="s">
        <v>88</v>
      </c>
      <c r="AZ2014" t="s">
        <v>88</v>
      </c>
      <c r="BA2014" t="s">
        <v>88</v>
      </c>
      <c r="BB2014" t="s">
        <v>88</v>
      </c>
      <c r="BC2014" t="s">
        <v>88</v>
      </c>
      <c r="BD2014" t="s">
        <v>88</v>
      </c>
      <c r="BE2014" t="s">
        <v>88</v>
      </c>
    </row>
    <row r="2015" spans="1:57">
      <c r="A2015" t="s">
        <v>4208</v>
      </c>
      <c r="B2015" t="s">
        <v>80</v>
      </c>
      <c r="C2015" t="s">
        <v>4194</v>
      </c>
      <c r="D2015" t="s">
        <v>82</v>
      </c>
      <c r="E2015" s="2" t="str">
        <f>HYPERLINK("capsilon://?command=openfolder&amp;siteaddress=FAM.docvelocity-na8.net&amp;folderid=FX79ECC271-E6E7-B09B-0EB1-661B10B3C7EC","FX21118608")</f>
        <v>FX21118608</v>
      </c>
      <c r="F2015" t="s">
        <v>19</v>
      </c>
      <c r="G2015" t="s">
        <v>19</v>
      </c>
      <c r="H2015" t="s">
        <v>83</v>
      </c>
      <c r="I2015" t="s">
        <v>4209</v>
      </c>
      <c r="J2015">
        <v>48</v>
      </c>
      <c r="K2015" t="s">
        <v>85</v>
      </c>
      <c r="L2015" t="s">
        <v>86</v>
      </c>
      <c r="M2015" t="s">
        <v>87</v>
      </c>
      <c r="N2015">
        <v>2</v>
      </c>
      <c r="O2015" s="1">
        <v>44518.647986111115</v>
      </c>
      <c r="P2015" s="1">
        <v>44519.167407407411</v>
      </c>
      <c r="Q2015">
        <v>44335</v>
      </c>
      <c r="R2015">
        <v>543</v>
      </c>
      <c r="S2015" t="b">
        <v>0</v>
      </c>
      <c r="T2015" t="s">
        <v>88</v>
      </c>
      <c r="U2015" t="b">
        <v>0</v>
      </c>
      <c r="V2015" t="s">
        <v>1625</v>
      </c>
      <c r="W2015" s="1">
        <v>44518.713958333334</v>
      </c>
      <c r="X2015">
        <v>154</v>
      </c>
      <c r="Y2015">
        <v>43</v>
      </c>
      <c r="Z2015">
        <v>0</v>
      </c>
      <c r="AA2015">
        <v>43</v>
      </c>
      <c r="AB2015">
        <v>0</v>
      </c>
      <c r="AC2015">
        <v>13</v>
      </c>
      <c r="AD2015">
        <v>5</v>
      </c>
      <c r="AE2015">
        <v>0</v>
      </c>
      <c r="AF2015">
        <v>0</v>
      </c>
      <c r="AG2015">
        <v>0</v>
      </c>
      <c r="AH2015" t="s">
        <v>1043</v>
      </c>
      <c r="AI2015" s="1">
        <v>44519.167407407411</v>
      </c>
      <c r="AJ2015">
        <v>389</v>
      </c>
      <c r="AK2015">
        <v>3</v>
      </c>
      <c r="AL2015">
        <v>0</v>
      </c>
      <c r="AM2015">
        <v>3</v>
      </c>
      <c r="AN2015">
        <v>0</v>
      </c>
      <c r="AO2015">
        <v>1</v>
      </c>
      <c r="AP2015">
        <v>2</v>
      </c>
      <c r="AQ2015">
        <v>0</v>
      </c>
      <c r="AR2015">
        <v>0</v>
      </c>
      <c r="AS2015">
        <v>0</v>
      </c>
      <c r="AT2015" t="s">
        <v>88</v>
      </c>
      <c r="AU2015" t="s">
        <v>88</v>
      </c>
      <c r="AV2015" t="s">
        <v>88</v>
      </c>
      <c r="AW2015" t="s">
        <v>88</v>
      </c>
      <c r="AX2015" t="s">
        <v>88</v>
      </c>
      <c r="AY2015" t="s">
        <v>88</v>
      </c>
      <c r="AZ2015" t="s">
        <v>88</v>
      </c>
      <c r="BA2015" t="s">
        <v>88</v>
      </c>
      <c r="BB2015" t="s">
        <v>88</v>
      </c>
      <c r="BC2015" t="s">
        <v>88</v>
      </c>
      <c r="BD2015" t="s">
        <v>88</v>
      </c>
      <c r="BE2015" t="s">
        <v>88</v>
      </c>
    </row>
    <row r="2016" spans="1:57">
      <c r="A2016" t="s">
        <v>4210</v>
      </c>
      <c r="B2016" t="s">
        <v>80</v>
      </c>
      <c r="C2016" t="s">
        <v>4194</v>
      </c>
      <c r="D2016" t="s">
        <v>82</v>
      </c>
      <c r="E2016" s="2" t="str">
        <f>HYPERLINK("capsilon://?command=openfolder&amp;siteaddress=FAM.docvelocity-na8.net&amp;folderid=FX79ECC271-E6E7-B09B-0EB1-661B10B3C7EC","FX21118608")</f>
        <v>FX21118608</v>
      </c>
      <c r="F2016" t="s">
        <v>19</v>
      </c>
      <c r="G2016" t="s">
        <v>19</v>
      </c>
      <c r="H2016" t="s">
        <v>83</v>
      </c>
      <c r="I2016" t="s">
        <v>4211</v>
      </c>
      <c r="J2016">
        <v>48</v>
      </c>
      <c r="K2016" t="s">
        <v>85</v>
      </c>
      <c r="L2016" t="s">
        <v>86</v>
      </c>
      <c r="M2016" t="s">
        <v>87</v>
      </c>
      <c r="N2016">
        <v>2</v>
      </c>
      <c r="O2016" s="1">
        <v>44518.648530092592</v>
      </c>
      <c r="P2016" s="1">
        <v>44519.168946759259</v>
      </c>
      <c r="Q2016">
        <v>43476</v>
      </c>
      <c r="R2016">
        <v>1488</v>
      </c>
      <c r="S2016" t="b">
        <v>0</v>
      </c>
      <c r="T2016" t="s">
        <v>88</v>
      </c>
      <c r="U2016" t="b">
        <v>0</v>
      </c>
      <c r="V2016" t="s">
        <v>186</v>
      </c>
      <c r="W2016" s="1">
        <v>44518.723240740743</v>
      </c>
      <c r="X2016">
        <v>981</v>
      </c>
      <c r="Y2016">
        <v>43</v>
      </c>
      <c r="Z2016">
        <v>0</v>
      </c>
      <c r="AA2016">
        <v>43</v>
      </c>
      <c r="AB2016">
        <v>0</v>
      </c>
      <c r="AC2016">
        <v>15</v>
      </c>
      <c r="AD2016">
        <v>5</v>
      </c>
      <c r="AE2016">
        <v>0</v>
      </c>
      <c r="AF2016">
        <v>0</v>
      </c>
      <c r="AG2016">
        <v>0</v>
      </c>
      <c r="AH2016" t="s">
        <v>106</v>
      </c>
      <c r="AI2016" s="1">
        <v>44519.168946759259</v>
      </c>
      <c r="AJ2016">
        <v>507</v>
      </c>
      <c r="AK2016">
        <v>1</v>
      </c>
      <c r="AL2016">
        <v>0</v>
      </c>
      <c r="AM2016">
        <v>1</v>
      </c>
      <c r="AN2016">
        <v>0</v>
      </c>
      <c r="AO2016">
        <v>1</v>
      </c>
      <c r="AP2016">
        <v>4</v>
      </c>
      <c r="AQ2016">
        <v>0</v>
      </c>
      <c r="AR2016">
        <v>0</v>
      </c>
      <c r="AS2016">
        <v>0</v>
      </c>
      <c r="AT2016" t="s">
        <v>88</v>
      </c>
      <c r="AU2016" t="s">
        <v>88</v>
      </c>
      <c r="AV2016" t="s">
        <v>88</v>
      </c>
      <c r="AW2016" t="s">
        <v>88</v>
      </c>
      <c r="AX2016" t="s">
        <v>88</v>
      </c>
      <c r="AY2016" t="s">
        <v>88</v>
      </c>
      <c r="AZ2016" t="s">
        <v>88</v>
      </c>
      <c r="BA2016" t="s">
        <v>88</v>
      </c>
      <c r="BB2016" t="s">
        <v>88</v>
      </c>
      <c r="BC2016" t="s">
        <v>88</v>
      </c>
      <c r="BD2016" t="s">
        <v>88</v>
      </c>
      <c r="BE2016" t="s">
        <v>88</v>
      </c>
    </row>
    <row r="2017" spans="1:57">
      <c r="A2017" t="s">
        <v>4212</v>
      </c>
      <c r="B2017" t="s">
        <v>80</v>
      </c>
      <c r="C2017" t="s">
        <v>4194</v>
      </c>
      <c r="D2017" t="s">
        <v>82</v>
      </c>
      <c r="E2017" s="2" t="str">
        <f>HYPERLINK("capsilon://?command=openfolder&amp;siteaddress=FAM.docvelocity-na8.net&amp;folderid=FX79ECC271-E6E7-B09B-0EB1-661B10B3C7EC","FX21118608")</f>
        <v>FX21118608</v>
      </c>
      <c r="F2017" t="s">
        <v>19</v>
      </c>
      <c r="G2017" t="s">
        <v>19</v>
      </c>
      <c r="H2017" t="s">
        <v>83</v>
      </c>
      <c r="I2017" t="s">
        <v>4213</v>
      </c>
      <c r="J2017">
        <v>43</v>
      </c>
      <c r="K2017" t="s">
        <v>85</v>
      </c>
      <c r="L2017" t="s">
        <v>86</v>
      </c>
      <c r="M2017" t="s">
        <v>87</v>
      </c>
      <c r="N2017">
        <v>2</v>
      </c>
      <c r="O2017" s="1">
        <v>44518.649328703701</v>
      </c>
      <c r="P2017" s="1">
        <v>44519.169710648152</v>
      </c>
      <c r="Q2017">
        <v>43682</v>
      </c>
      <c r="R2017">
        <v>1279</v>
      </c>
      <c r="S2017" t="b">
        <v>0</v>
      </c>
      <c r="T2017" t="s">
        <v>88</v>
      </c>
      <c r="U2017" t="b">
        <v>0</v>
      </c>
      <c r="V2017" t="s">
        <v>186</v>
      </c>
      <c r="W2017" s="1">
        <v>44518.72446759259</v>
      </c>
      <c r="X2017">
        <v>1081</v>
      </c>
      <c r="Y2017">
        <v>38</v>
      </c>
      <c r="Z2017">
        <v>0</v>
      </c>
      <c r="AA2017">
        <v>38</v>
      </c>
      <c r="AB2017">
        <v>0</v>
      </c>
      <c r="AC2017">
        <v>14</v>
      </c>
      <c r="AD2017">
        <v>5</v>
      </c>
      <c r="AE2017">
        <v>0</v>
      </c>
      <c r="AF2017">
        <v>0</v>
      </c>
      <c r="AG2017">
        <v>0</v>
      </c>
      <c r="AH2017" t="s">
        <v>1043</v>
      </c>
      <c r="AI2017" s="1">
        <v>44519.169710648152</v>
      </c>
      <c r="AJ2017">
        <v>198</v>
      </c>
      <c r="AK2017">
        <v>1</v>
      </c>
      <c r="AL2017">
        <v>0</v>
      </c>
      <c r="AM2017">
        <v>1</v>
      </c>
      <c r="AN2017">
        <v>0</v>
      </c>
      <c r="AO2017">
        <v>1</v>
      </c>
      <c r="AP2017">
        <v>4</v>
      </c>
      <c r="AQ2017">
        <v>0</v>
      </c>
      <c r="AR2017">
        <v>0</v>
      </c>
      <c r="AS2017">
        <v>0</v>
      </c>
      <c r="AT2017" t="s">
        <v>88</v>
      </c>
      <c r="AU2017" t="s">
        <v>88</v>
      </c>
      <c r="AV2017" t="s">
        <v>88</v>
      </c>
      <c r="AW2017" t="s">
        <v>88</v>
      </c>
      <c r="AX2017" t="s">
        <v>88</v>
      </c>
      <c r="AY2017" t="s">
        <v>88</v>
      </c>
      <c r="AZ2017" t="s">
        <v>88</v>
      </c>
      <c r="BA2017" t="s">
        <v>88</v>
      </c>
      <c r="BB2017" t="s">
        <v>88</v>
      </c>
      <c r="BC2017" t="s">
        <v>88</v>
      </c>
      <c r="BD2017" t="s">
        <v>88</v>
      </c>
      <c r="BE2017" t="s">
        <v>88</v>
      </c>
    </row>
    <row r="2018" spans="1:57">
      <c r="A2018" t="s">
        <v>4214</v>
      </c>
      <c r="B2018" t="s">
        <v>80</v>
      </c>
      <c r="C2018" t="s">
        <v>4194</v>
      </c>
      <c r="D2018" t="s">
        <v>82</v>
      </c>
      <c r="E2018" s="2" t="str">
        <f>HYPERLINK("capsilon://?command=openfolder&amp;siteaddress=FAM.docvelocity-na8.net&amp;folderid=FX79ECC271-E6E7-B09B-0EB1-661B10B3C7EC","FX21118608")</f>
        <v>FX21118608</v>
      </c>
      <c r="F2018" t="s">
        <v>19</v>
      </c>
      <c r="G2018" t="s">
        <v>19</v>
      </c>
      <c r="H2018" t="s">
        <v>83</v>
      </c>
      <c r="I2018" t="s">
        <v>4215</v>
      </c>
      <c r="J2018">
        <v>38</v>
      </c>
      <c r="K2018" t="s">
        <v>85</v>
      </c>
      <c r="L2018" t="s">
        <v>86</v>
      </c>
      <c r="M2018" t="s">
        <v>87</v>
      </c>
      <c r="N2018">
        <v>2</v>
      </c>
      <c r="O2018" s="1">
        <v>44518.649548611109</v>
      </c>
      <c r="P2018" s="1">
        <v>44519.172731481478</v>
      </c>
      <c r="Q2018">
        <v>44680</v>
      </c>
      <c r="R2018">
        <v>523</v>
      </c>
      <c r="S2018" t="b">
        <v>0</v>
      </c>
      <c r="T2018" t="s">
        <v>88</v>
      </c>
      <c r="U2018" t="b">
        <v>0</v>
      </c>
      <c r="V2018" t="s">
        <v>186</v>
      </c>
      <c r="W2018" s="1">
        <v>44518.714872685188</v>
      </c>
      <c r="X2018">
        <v>87</v>
      </c>
      <c r="Y2018">
        <v>33</v>
      </c>
      <c r="Z2018">
        <v>0</v>
      </c>
      <c r="AA2018">
        <v>33</v>
      </c>
      <c r="AB2018">
        <v>0</v>
      </c>
      <c r="AC2018">
        <v>15</v>
      </c>
      <c r="AD2018">
        <v>5</v>
      </c>
      <c r="AE2018">
        <v>0</v>
      </c>
      <c r="AF2018">
        <v>0</v>
      </c>
      <c r="AG2018">
        <v>0</v>
      </c>
      <c r="AH2018" t="s">
        <v>106</v>
      </c>
      <c r="AI2018" s="1">
        <v>44519.172731481478</v>
      </c>
      <c r="AJ2018">
        <v>327</v>
      </c>
      <c r="AK2018">
        <v>1</v>
      </c>
      <c r="AL2018">
        <v>0</v>
      </c>
      <c r="AM2018">
        <v>1</v>
      </c>
      <c r="AN2018">
        <v>0</v>
      </c>
      <c r="AO2018">
        <v>1</v>
      </c>
      <c r="AP2018">
        <v>4</v>
      </c>
      <c r="AQ2018">
        <v>0</v>
      </c>
      <c r="AR2018">
        <v>0</v>
      </c>
      <c r="AS2018">
        <v>0</v>
      </c>
      <c r="AT2018" t="s">
        <v>88</v>
      </c>
      <c r="AU2018" t="s">
        <v>88</v>
      </c>
      <c r="AV2018" t="s">
        <v>88</v>
      </c>
      <c r="AW2018" t="s">
        <v>88</v>
      </c>
      <c r="AX2018" t="s">
        <v>88</v>
      </c>
      <c r="AY2018" t="s">
        <v>88</v>
      </c>
      <c r="AZ2018" t="s">
        <v>88</v>
      </c>
      <c r="BA2018" t="s">
        <v>88</v>
      </c>
      <c r="BB2018" t="s">
        <v>88</v>
      </c>
      <c r="BC2018" t="s">
        <v>88</v>
      </c>
      <c r="BD2018" t="s">
        <v>88</v>
      </c>
      <c r="BE2018" t="s">
        <v>88</v>
      </c>
    </row>
    <row r="2019" spans="1:57">
      <c r="A2019" t="s">
        <v>4216</v>
      </c>
      <c r="B2019" t="s">
        <v>80</v>
      </c>
      <c r="C2019" t="s">
        <v>4194</v>
      </c>
      <c r="D2019" t="s">
        <v>82</v>
      </c>
      <c r="E2019" s="2" t="str">
        <f>HYPERLINK("capsilon://?command=openfolder&amp;siteaddress=FAM.docvelocity-na8.net&amp;folderid=FX79ECC271-E6E7-B09B-0EB1-661B10B3C7EC","FX21118608")</f>
        <v>FX21118608</v>
      </c>
      <c r="F2019" t="s">
        <v>19</v>
      </c>
      <c r="G2019" t="s">
        <v>19</v>
      </c>
      <c r="H2019" t="s">
        <v>83</v>
      </c>
      <c r="I2019" t="s">
        <v>4217</v>
      </c>
      <c r="J2019">
        <v>53</v>
      </c>
      <c r="K2019" t="s">
        <v>85</v>
      </c>
      <c r="L2019" t="s">
        <v>86</v>
      </c>
      <c r="M2019" t="s">
        <v>87</v>
      </c>
      <c r="N2019">
        <v>2</v>
      </c>
      <c r="O2019" s="1">
        <v>44518.650763888887</v>
      </c>
      <c r="P2019" s="1">
        <v>44519.1721875</v>
      </c>
      <c r="Q2019">
        <v>44710</v>
      </c>
      <c r="R2019">
        <v>341</v>
      </c>
      <c r="S2019" t="b">
        <v>0</v>
      </c>
      <c r="T2019" t="s">
        <v>88</v>
      </c>
      <c r="U2019" t="b">
        <v>0</v>
      </c>
      <c r="V2019" t="s">
        <v>131</v>
      </c>
      <c r="W2019" s="1">
        <v>44518.714270833334</v>
      </c>
      <c r="X2019">
        <v>127</v>
      </c>
      <c r="Y2019">
        <v>48</v>
      </c>
      <c r="Z2019">
        <v>0</v>
      </c>
      <c r="AA2019">
        <v>48</v>
      </c>
      <c r="AB2019">
        <v>0</v>
      </c>
      <c r="AC2019">
        <v>16</v>
      </c>
      <c r="AD2019">
        <v>5</v>
      </c>
      <c r="AE2019">
        <v>0</v>
      </c>
      <c r="AF2019">
        <v>0</v>
      </c>
      <c r="AG2019">
        <v>0</v>
      </c>
      <c r="AH2019" t="s">
        <v>1043</v>
      </c>
      <c r="AI2019" s="1">
        <v>44519.1721875</v>
      </c>
      <c r="AJ2019">
        <v>214</v>
      </c>
      <c r="AK2019">
        <v>1</v>
      </c>
      <c r="AL2019">
        <v>0</v>
      </c>
      <c r="AM2019">
        <v>1</v>
      </c>
      <c r="AN2019">
        <v>0</v>
      </c>
      <c r="AO2019">
        <v>1</v>
      </c>
      <c r="AP2019">
        <v>4</v>
      </c>
      <c r="AQ2019">
        <v>0</v>
      </c>
      <c r="AR2019">
        <v>0</v>
      </c>
      <c r="AS2019">
        <v>0</v>
      </c>
      <c r="AT2019" t="s">
        <v>88</v>
      </c>
      <c r="AU2019" t="s">
        <v>88</v>
      </c>
      <c r="AV2019" t="s">
        <v>88</v>
      </c>
      <c r="AW2019" t="s">
        <v>88</v>
      </c>
      <c r="AX2019" t="s">
        <v>88</v>
      </c>
      <c r="AY2019" t="s">
        <v>88</v>
      </c>
      <c r="AZ2019" t="s">
        <v>88</v>
      </c>
      <c r="BA2019" t="s">
        <v>88</v>
      </c>
      <c r="BB2019" t="s">
        <v>88</v>
      </c>
      <c r="BC2019" t="s">
        <v>88</v>
      </c>
      <c r="BD2019" t="s">
        <v>88</v>
      </c>
      <c r="BE2019" t="s">
        <v>88</v>
      </c>
    </row>
    <row r="2020" spans="1:57">
      <c r="A2020" t="s">
        <v>4218</v>
      </c>
      <c r="B2020" t="s">
        <v>80</v>
      </c>
      <c r="C2020" t="s">
        <v>4194</v>
      </c>
      <c r="D2020" t="s">
        <v>82</v>
      </c>
      <c r="E2020" s="2" t="str">
        <f>HYPERLINK("capsilon://?command=openfolder&amp;siteaddress=FAM.docvelocity-na8.net&amp;folderid=FX79ECC271-E6E7-B09B-0EB1-661B10B3C7EC","FX21118608")</f>
        <v>FX21118608</v>
      </c>
      <c r="F2020" t="s">
        <v>19</v>
      </c>
      <c r="G2020" t="s">
        <v>19</v>
      </c>
      <c r="H2020" t="s">
        <v>83</v>
      </c>
      <c r="I2020" t="s">
        <v>4219</v>
      </c>
      <c r="J2020">
        <v>53</v>
      </c>
      <c r="K2020" t="s">
        <v>85</v>
      </c>
      <c r="L2020" t="s">
        <v>86</v>
      </c>
      <c r="M2020" t="s">
        <v>87</v>
      </c>
      <c r="N2020">
        <v>2</v>
      </c>
      <c r="O2020" s="1">
        <v>44518.650925925926</v>
      </c>
      <c r="P2020" s="1">
        <v>44519.175706018519</v>
      </c>
      <c r="Q2020">
        <v>44750</v>
      </c>
      <c r="R2020">
        <v>591</v>
      </c>
      <c r="S2020" t="b">
        <v>0</v>
      </c>
      <c r="T2020" t="s">
        <v>88</v>
      </c>
      <c r="U2020" t="b">
        <v>0</v>
      </c>
      <c r="V2020" t="s">
        <v>1625</v>
      </c>
      <c r="W2020" s="1">
        <v>44518.717291666668</v>
      </c>
      <c r="X2020">
        <v>287</v>
      </c>
      <c r="Y2020">
        <v>68</v>
      </c>
      <c r="Z2020">
        <v>0</v>
      </c>
      <c r="AA2020">
        <v>68</v>
      </c>
      <c r="AB2020">
        <v>0</v>
      </c>
      <c r="AC2020">
        <v>40</v>
      </c>
      <c r="AD2020">
        <v>-15</v>
      </c>
      <c r="AE2020">
        <v>0</v>
      </c>
      <c r="AF2020">
        <v>0</v>
      </c>
      <c r="AG2020">
        <v>0</v>
      </c>
      <c r="AH2020" t="s">
        <v>1043</v>
      </c>
      <c r="AI2020" s="1">
        <v>44519.175706018519</v>
      </c>
      <c r="AJ2020">
        <v>304</v>
      </c>
      <c r="AK2020">
        <v>2</v>
      </c>
      <c r="AL2020">
        <v>0</v>
      </c>
      <c r="AM2020">
        <v>2</v>
      </c>
      <c r="AN2020">
        <v>0</v>
      </c>
      <c r="AO2020">
        <v>1</v>
      </c>
      <c r="AP2020">
        <v>-17</v>
      </c>
      <c r="AQ2020">
        <v>0</v>
      </c>
      <c r="AR2020">
        <v>0</v>
      </c>
      <c r="AS2020">
        <v>0</v>
      </c>
      <c r="AT2020" t="s">
        <v>88</v>
      </c>
      <c r="AU2020" t="s">
        <v>88</v>
      </c>
      <c r="AV2020" t="s">
        <v>88</v>
      </c>
      <c r="AW2020" t="s">
        <v>88</v>
      </c>
      <c r="AX2020" t="s">
        <v>88</v>
      </c>
      <c r="AY2020" t="s">
        <v>88</v>
      </c>
      <c r="AZ2020" t="s">
        <v>88</v>
      </c>
      <c r="BA2020" t="s">
        <v>88</v>
      </c>
      <c r="BB2020" t="s">
        <v>88</v>
      </c>
      <c r="BC2020" t="s">
        <v>88</v>
      </c>
      <c r="BD2020" t="s">
        <v>88</v>
      </c>
      <c r="BE2020" t="s">
        <v>88</v>
      </c>
    </row>
    <row r="2021" spans="1:57">
      <c r="A2021" t="s">
        <v>4220</v>
      </c>
      <c r="B2021" t="s">
        <v>80</v>
      </c>
      <c r="C2021" t="s">
        <v>4194</v>
      </c>
      <c r="D2021" t="s">
        <v>82</v>
      </c>
      <c r="E2021" s="2" t="str">
        <f>HYPERLINK("capsilon://?command=openfolder&amp;siteaddress=FAM.docvelocity-na8.net&amp;folderid=FX79ECC271-E6E7-B09B-0EB1-661B10B3C7EC","FX21118608")</f>
        <v>FX21118608</v>
      </c>
      <c r="F2021" t="s">
        <v>19</v>
      </c>
      <c r="G2021" t="s">
        <v>19</v>
      </c>
      <c r="H2021" t="s">
        <v>83</v>
      </c>
      <c r="I2021" t="s">
        <v>4221</v>
      </c>
      <c r="J2021">
        <v>28</v>
      </c>
      <c r="K2021" t="s">
        <v>85</v>
      </c>
      <c r="L2021" t="s">
        <v>86</v>
      </c>
      <c r="M2021" t="s">
        <v>87</v>
      </c>
      <c r="N2021">
        <v>2</v>
      </c>
      <c r="O2021" s="1">
        <v>44518.651041666664</v>
      </c>
      <c r="P2021" s="1">
        <v>44519.17460648148</v>
      </c>
      <c r="Q2021">
        <v>44961</v>
      </c>
      <c r="R2021">
        <v>275</v>
      </c>
      <c r="S2021" t="b">
        <v>0</v>
      </c>
      <c r="T2021" t="s">
        <v>88</v>
      </c>
      <c r="U2021" t="b">
        <v>0</v>
      </c>
      <c r="V2021" t="s">
        <v>131</v>
      </c>
      <c r="W2021" s="1">
        <v>44518.715277777781</v>
      </c>
      <c r="X2021">
        <v>86</v>
      </c>
      <c r="Y2021">
        <v>21</v>
      </c>
      <c r="Z2021">
        <v>0</v>
      </c>
      <c r="AA2021">
        <v>21</v>
      </c>
      <c r="AB2021">
        <v>0</v>
      </c>
      <c r="AC2021">
        <v>5</v>
      </c>
      <c r="AD2021">
        <v>7</v>
      </c>
      <c r="AE2021">
        <v>0</v>
      </c>
      <c r="AF2021">
        <v>0</v>
      </c>
      <c r="AG2021">
        <v>0</v>
      </c>
      <c r="AH2021" t="s">
        <v>90</v>
      </c>
      <c r="AI2021" s="1">
        <v>44519.17460648148</v>
      </c>
      <c r="AJ2021">
        <v>189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7</v>
      </c>
      <c r="AQ2021">
        <v>0</v>
      </c>
      <c r="AR2021">
        <v>0</v>
      </c>
      <c r="AS2021">
        <v>0</v>
      </c>
      <c r="AT2021" t="s">
        <v>88</v>
      </c>
      <c r="AU2021" t="s">
        <v>88</v>
      </c>
      <c r="AV2021" t="s">
        <v>88</v>
      </c>
      <c r="AW2021" t="s">
        <v>88</v>
      </c>
      <c r="AX2021" t="s">
        <v>88</v>
      </c>
      <c r="AY2021" t="s">
        <v>88</v>
      </c>
      <c r="AZ2021" t="s">
        <v>88</v>
      </c>
      <c r="BA2021" t="s">
        <v>88</v>
      </c>
      <c r="BB2021" t="s">
        <v>88</v>
      </c>
      <c r="BC2021" t="s">
        <v>88</v>
      </c>
      <c r="BD2021" t="s">
        <v>88</v>
      </c>
      <c r="BE2021" t="s">
        <v>88</v>
      </c>
    </row>
    <row r="2022" spans="1:57">
      <c r="A2022" t="s">
        <v>4222</v>
      </c>
      <c r="B2022" t="s">
        <v>80</v>
      </c>
      <c r="C2022" t="s">
        <v>4194</v>
      </c>
      <c r="D2022" t="s">
        <v>82</v>
      </c>
      <c r="E2022" s="2" t="str">
        <f>HYPERLINK("capsilon://?command=openfolder&amp;siteaddress=FAM.docvelocity-na8.net&amp;folderid=FX79ECC271-E6E7-B09B-0EB1-661B10B3C7EC","FX21118608")</f>
        <v>FX21118608</v>
      </c>
      <c r="F2022" t="s">
        <v>19</v>
      </c>
      <c r="G2022" t="s">
        <v>19</v>
      </c>
      <c r="H2022" t="s">
        <v>83</v>
      </c>
      <c r="I2022" t="s">
        <v>4223</v>
      </c>
      <c r="J2022">
        <v>28</v>
      </c>
      <c r="K2022" t="s">
        <v>85</v>
      </c>
      <c r="L2022" t="s">
        <v>86</v>
      </c>
      <c r="M2022" t="s">
        <v>87</v>
      </c>
      <c r="N2022">
        <v>2</v>
      </c>
      <c r="O2022" s="1">
        <v>44518.65121527778</v>
      </c>
      <c r="P2022" s="1">
        <v>44519.175254629627</v>
      </c>
      <c r="Q2022">
        <v>44935</v>
      </c>
      <c r="R2022">
        <v>342</v>
      </c>
      <c r="S2022" t="b">
        <v>0</v>
      </c>
      <c r="T2022" t="s">
        <v>88</v>
      </c>
      <c r="U2022" t="b">
        <v>0</v>
      </c>
      <c r="V2022" t="s">
        <v>186</v>
      </c>
      <c r="W2022" s="1">
        <v>44518.715011574073</v>
      </c>
      <c r="X2022">
        <v>124</v>
      </c>
      <c r="Y2022">
        <v>21</v>
      </c>
      <c r="Z2022">
        <v>0</v>
      </c>
      <c r="AA2022">
        <v>21</v>
      </c>
      <c r="AB2022">
        <v>0</v>
      </c>
      <c r="AC2022">
        <v>5</v>
      </c>
      <c r="AD2022">
        <v>7</v>
      </c>
      <c r="AE2022">
        <v>0</v>
      </c>
      <c r="AF2022">
        <v>0</v>
      </c>
      <c r="AG2022">
        <v>0</v>
      </c>
      <c r="AH2022" t="s">
        <v>106</v>
      </c>
      <c r="AI2022" s="1">
        <v>44519.175254629627</v>
      </c>
      <c r="AJ2022">
        <v>218</v>
      </c>
      <c r="AK2022">
        <v>1</v>
      </c>
      <c r="AL2022">
        <v>0</v>
      </c>
      <c r="AM2022">
        <v>1</v>
      </c>
      <c r="AN2022">
        <v>0</v>
      </c>
      <c r="AO2022">
        <v>1</v>
      </c>
      <c r="AP2022">
        <v>6</v>
      </c>
      <c r="AQ2022">
        <v>0</v>
      </c>
      <c r="AR2022">
        <v>0</v>
      </c>
      <c r="AS2022">
        <v>0</v>
      </c>
      <c r="AT2022" t="s">
        <v>88</v>
      </c>
      <c r="AU2022" t="s">
        <v>88</v>
      </c>
      <c r="AV2022" t="s">
        <v>88</v>
      </c>
      <c r="AW2022" t="s">
        <v>88</v>
      </c>
      <c r="AX2022" t="s">
        <v>88</v>
      </c>
      <c r="AY2022" t="s">
        <v>88</v>
      </c>
      <c r="AZ2022" t="s">
        <v>88</v>
      </c>
      <c r="BA2022" t="s">
        <v>88</v>
      </c>
      <c r="BB2022" t="s">
        <v>88</v>
      </c>
      <c r="BC2022" t="s">
        <v>88</v>
      </c>
      <c r="BD2022" t="s">
        <v>88</v>
      </c>
      <c r="BE2022" t="s">
        <v>88</v>
      </c>
    </row>
    <row r="2023" spans="1:57">
      <c r="A2023" t="s">
        <v>4224</v>
      </c>
      <c r="B2023" t="s">
        <v>80</v>
      </c>
      <c r="C2023" t="s">
        <v>4194</v>
      </c>
      <c r="D2023" t="s">
        <v>82</v>
      </c>
      <c r="E2023" s="2" t="str">
        <f>HYPERLINK("capsilon://?command=openfolder&amp;siteaddress=FAM.docvelocity-na8.net&amp;folderid=FX79ECC271-E6E7-B09B-0EB1-661B10B3C7EC","FX21118608")</f>
        <v>FX21118608</v>
      </c>
      <c r="F2023" t="s">
        <v>19</v>
      </c>
      <c r="G2023" t="s">
        <v>19</v>
      </c>
      <c r="H2023" t="s">
        <v>83</v>
      </c>
      <c r="I2023" t="s">
        <v>4225</v>
      </c>
      <c r="J2023">
        <v>48</v>
      </c>
      <c r="K2023" t="s">
        <v>85</v>
      </c>
      <c r="L2023" t="s">
        <v>86</v>
      </c>
      <c r="M2023" t="s">
        <v>87</v>
      </c>
      <c r="N2023">
        <v>2</v>
      </c>
      <c r="O2023" s="1">
        <v>44518.652187500003</v>
      </c>
      <c r="P2023" s="1">
        <v>44519.179293981484</v>
      </c>
      <c r="Q2023">
        <v>44292</v>
      </c>
      <c r="R2023">
        <v>1250</v>
      </c>
      <c r="S2023" t="b">
        <v>0</v>
      </c>
      <c r="T2023" t="s">
        <v>88</v>
      </c>
      <c r="U2023" t="b">
        <v>0</v>
      </c>
      <c r="V2023" t="s">
        <v>186</v>
      </c>
      <c r="W2023" s="1">
        <v>44518.721909722219</v>
      </c>
      <c r="X2023">
        <v>846</v>
      </c>
      <c r="Y2023">
        <v>43</v>
      </c>
      <c r="Z2023">
        <v>0</v>
      </c>
      <c r="AA2023">
        <v>43</v>
      </c>
      <c r="AB2023">
        <v>0</v>
      </c>
      <c r="AC2023">
        <v>15</v>
      </c>
      <c r="AD2023">
        <v>5</v>
      </c>
      <c r="AE2023">
        <v>0</v>
      </c>
      <c r="AF2023">
        <v>0</v>
      </c>
      <c r="AG2023">
        <v>0</v>
      </c>
      <c r="AH2023" t="s">
        <v>90</v>
      </c>
      <c r="AI2023" s="1">
        <v>44519.179293981484</v>
      </c>
      <c r="AJ2023">
        <v>404</v>
      </c>
      <c r="AK2023">
        <v>1</v>
      </c>
      <c r="AL2023">
        <v>0</v>
      </c>
      <c r="AM2023">
        <v>1</v>
      </c>
      <c r="AN2023">
        <v>0</v>
      </c>
      <c r="AO2023">
        <v>1</v>
      </c>
      <c r="AP2023">
        <v>4</v>
      </c>
      <c r="AQ2023">
        <v>0</v>
      </c>
      <c r="AR2023">
        <v>0</v>
      </c>
      <c r="AS2023">
        <v>0</v>
      </c>
      <c r="AT2023" t="s">
        <v>88</v>
      </c>
      <c r="AU2023" t="s">
        <v>88</v>
      </c>
      <c r="AV2023" t="s">
        <v>88</v>
      </c>
      <c r="AW2023" t="s">
        <v>88</v>
      </c>
      <c r="AX2023" t="s">
        <v>88</v>
      </c>
      <c r="AY2023" t="s">
        <v>88</v>
      </c>
      <c r="AZ2023" t="s">
        <v>88</v>
      </c>
      <c r="BA2023" t="s">
        <v>88</v>
      </c>
      <c r="BB2023" t="s">
        <v>88</v>
      </c>
      <c r="BC2023" t="s">
        <v>88</v>
      </c>
      <c r="BD2023" t="s">
        <v>88</v>
      </c>
      <c r="BE2023" t="s">
        <v>88</v>
      </c>
    </row>
    <row r="2024" spans="1:57">
      <c r="A2024" t="s">
        <v>4226</v>
      </c>
      <c r="B2024" t="s">
        <v>80</v>
      </c>
      <c r="C2024" t="s">
        <v>4227</v>
      </c>
      <c r="D2024" t="s">
        <v>82</v>
      </c>
      <c r="E2024" s="2" t="str">
        <f>HYPERLINK("capsilon://?command=openfolder&amp;siteaddress=FAM.docvelocity-na8.net&amp;folderid=FXA52D8B2D-1930-C9CB-189D-6AAC7B808E50","FX211014096")</f>
        <v>FX211014096</v>
      </c>
      <c r="F2024" t="s">
        <v>19</v>
      </c>
      <c r="G2024" t="s">
        <v>19</v>
      </c>
      <c r="H2024" t="s">
        <v>83</v>
      </c>
      <c r="I2024" t="s">
        <v>4228</v>
      </c>
      <c r="J2024">
        <v>114</v>
      </c>
      <c r="K2024" t="s">
        <v>85</v>
      </c>
      <c r="L2024" t="s">
        <v>86</v>
      </c>
      <c r="M2024" t="s">
        <v>87</v>
      </c>
      <c r="N2024">
        <v>1</v>
      </c>
      <c r="O2024" s="1">
        <v>44501.463842592595</v>
      </c>
      <c r="P2024" s="1">
        <v>44501.481736111113</v>
      </c>
      <c r="Q2024">
        <v>493</v>
      </c>
      <c r="R2024">
        <v>1053</v>
      </c>
      <c r="S2024" t="b">
        <v>0</v>
      </c>
      <c r="T2024" t="s">
        <v>88</v>
      </c>
      <c r="U2024" t="b">
        <v>0</v>
      </c>
      <c r="V2024" t="s">
        <v>190</v>
      </c>
      <c r="W2024" s="1">
        <v>44501.481736111113</v>
      </c>
      <c r="X2024">
        <v>798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114</v>
      </c>
      <c r="AE2024">
        <v>101</v>
      </c>
      <c r="AF2024">
        <v>0</v>
      </c>
      <c r="AG2024">
        <v>14</v>
      </c>
      <c r="AH2024" t="s">
        <v>88</v>
      </c>
      <c r="AI2024" t="s">
        <v>88</v>
      </c>
      <c r="AJ2024" t="s">
        <v>88</v>
      </c>
      <c r="AK2024" t="s">
        <v>88</v>
      </c>
      <c r="AL2024" t="s">
        <v>88</v>
      </c>
      <c r="AM2024" t="s">
        <v>88</v>
      </c>
      <c r="AN2024" t="s">
        <v>88</v>
      </c>
      <c r="AO2024" t="s">
        <v>88</v>
      </c>
      <c r="AP2024" t="s">
        <v>88</v>
      </c>
      <c r="AQ2024" t="s">
        <v>88</v>
      </c>
      <c r="AR2024" t="s">
        <v>88</v>
      </c>
      <c r="AS2024" t="s">
        <v>88</v>
      </c>
      <c r="AT2024" t="s">
        <v>88</v>
      </c>
      <c r="AU2024" t="s">
        <v>88</v>
      </c>
      <c r="AV2024" t="s">
        <v>88</v>
      </c>
      <c r="AW2024" t="s">
        <v>88</v>
      </c>
      <c r="AX2024" t="s">
        <v>88</v>
      </c>
      <c r="AY2024" t="s">
        <v>88</v>
      </c>
      <c r="AZ2024" t="s">
        <v>88</v>
      </c>
      <c r="BA2024" t="s">
        <v>88</v>
      </c>
      <c r="BB2024" t="s">
        <v>88</v>
      </c>
      <c r="BC2024" t="s">
        <v>88</v>
      </c>
      <c r="BD2024" t="s">
        <v>88</v>
      </c>
      <c r="BE2024" t="s">
        <v>88</v>
      </c>
    </row>
    <row r="2025" spans="1:57">
      <c r="A2025" t="s">
        <v>4229</v>
      </c>
      <c r="B2025" t="s">
        <v>80</v>
      </c>
      <c r="C2025" t="s">
        <v>4230</v>
      </c>
      <c r="D2025" t="s">
        <v>82</v>
      </c>
      <c r="E2025" s="2" t="str">
        <f>HYPERLINK("capsilon://?command=openfolder&amp;siteaddress=FAM.docvelocity-na8.net&amp;folderid=FXB3A4461A-F1D8-9481-AC2E-1B88A17FF51B","FX21119068")</f>
        <v>FX21119068</v>
      </c>
      <c r="F2025" t="s">
        <v>19</v>
      </c>
      <c r="G2025" t="s">
        <v>19</v>
      </c>
      <c r="H2025" t="s">
        <v>83</v>
      </c>
      <c r="I2025" t="s">
        <v>4231</v>
      </c>
      <c r="J2025">
        <v>132</v>
      </c>
      <c r="K2025" t="s">
        <v>85</v>
      </c>
      <c r="L2025" t="s">
        <v>86</v>
      </c>
      <c r="M2025" t="s">
        <v>87</v>
      </c>
      <c r="N2025">
        <v>1</v>
      </c>
      <c r="O2025" s="1">
        <v>44518.662002314813</v>
      </c>
      <c r="P2025" s="1">
        <v>44518.789131944446</v>
      </c>
      <c r="Q2025">
        <v>10235</v>
      </c>
      <c r="R2025">
        <v>749</v>
      </c>
      <c r="S2025" t="b">
        <v>0</v>
      </c>
      <c r="T2025" t="s">
        <v>88</v>
      </c>
      <c r="U2025" t="b">
        <v>0</v>
      </c>
      <c r="V2025" t="s">
        <v>131</v>
      </c>
      <c r="W2025" s="1">
        <v>44518.789131944446</v>
      </c>
      <c r="X2025">
        <v>453</v>
      </c>
      <c r="Y2025">
        <v>52</v>
      </c>
      <c r="Z2025">
        <v>0</v>
      </c>
      <c r="AA2025">
        <v>52</v>
      </c>
      <c r="AB2025">
        <v>0</v>
      </c>
      <c r="AC2025">
        <v>0</v>
      </c>
      <c r="AD2025">
        <v>80</v>
      </c>
      <c r="AE2025">
        <v>54</v>
      </c>
      <c r="AF2025">
        <v>0</v>
      </c>
      <c r="AG2025">
        <v>3</v>
      </c>
      <c r="AH2025" t="s">
        <v>88</v>
      </c>
      <c r="AI2025" t="s">
        <v>88</v>
      </c>
      <c r="AJ2025" t="s">
        <v>88</v>
      </c>
      <c r="AK2025" t="s">
        <v>88</v>
      </c>
      <c r="AL2025" t="s">
        <v>88</v>
      </c>
      <c r="AM2025" t="s">
        <v>88</v>
      </c>
      <c r="AN2025" t="s">
        <v>88</v>
      </c>
      <c r="AO2025" t="s">
        <v>88</v>
      </c>
      <c r="AP2025" t="s">
        <v>88</v>
      </c>
      <c r="AQ2025" t="s">
        <v>88</v>
      </c>
      <c r="AR2025" t="s">
        <v>88</v>
      </c>
      <c r="AS2025" t="s">
        <v>88</v>
      </c>
      <c r="AT2025" t="s">
        <v>88</v>
      </c>
      <c r="AU2025" t="s">
        <v>88</v>
      </c>
      <c r="AV2025" t="s">
        <v>88</v>
      </c>
      <c r="AW2025" t="s">
        <v>88</v>
      </c>
      <c r="AX2025" t="s">
        <v>88</v>
      </c>
      <c r="AY2025" t="s">
        <v>88</v>
      </c>
      <c r="AZ2025" t="s">
        <v>88</v>
      </c>
      <c r="BA2025" t="s">
        <v>88</v>
      </c>
      <c r="BB2025" t="s">
        <v>88</v>
      </c>
      <c r="BC2025" t="s">
        <v>88</v>
      </c>
      <c r="BD2025" t="s">
        <v>88</v>
      </c>
      <c r="BE2025" t="s">
        <v>88</v>
      </c>
    </row>
    <row r="2026" spans="1:57">
      <c r="A2026" t="s">
        <v>4232</v>
      </c>
      <c r="B2026" t="s">
        <v>80</v>
      </c>
      <c r="C2026" t="s">
        <v>4233</v>
      </c>
      <c r="D2026" t="s">
        <v>82</v>
      </c>
      <c r="E2026" s="2" t="str">
        <f>HYPERLINK("capsilon://?command=openfolder&amp;siteaddress=FAM.docvelocity-na8.net&amp;folderid=FXE12A3352-CCC1-A5C2-A0F1-2A08A0B96CB5","FX21118170")</f>
        <v>FX21118170</v>
      </c>
      <c r="F2026" t="s">
        <v>19</v>
      </c>
      <c r="G2026" t="s">
        <v>19</v>
      </c>
      <c r="H2026" t="s">
        <v>83</v>
      </c>
      <c r="I2026" t="s">
        <v>4234</v>
      </c>
      <c r="J2026">
        <v>82</v>
      </c>
      <c r="K2026" t="s">
        <v>85</v>
      </c>
      <c r="L2026" t="s">
        <v>86</v>
      </c>
      <c r="M2026" t="s">
        <v>87</v>
      </c>
      <c r="N2026">
        <v>1</v>
      </c>
      <c r="O2026" s="1">
        <v>44518.673159722224</v>
      </c>
      <c r="P2026" s="1">
        <v>44519.169664351852</v>
      </c>
      <c r="Q2026">
        <v>42517</v>
      </c>
      <c r="R2026">
        <v>381</v>
      </c>
      <c r="S2026" t="b">
        <v>0</v>
      </c>
      <c r="T2026" t="s">
        <v>88</v>
      </c>
      <c r="U2026" t="b">
        <v>0</v>
      </c>
      <c r="V2026" t="s">
        <v>190</v>
      </c>
      <c r="W2026" s="1">
        <v>44519.169664351852</v>
      </c>
      <c r="X2026">
        <v>176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82</v>
      </c>
      <c r="AE2026">
        <v>70</v>
      </c>
      <c r="AF2026">
        <v>0</v>
      </c>
      <c r="AG2026">
        <v>4</v>
      </c>
      <c r="AH2026" t="s">
        <v>88</v>
      </c>
      <c r="AI2026" t="s">
        <v>88</v>
      </c>
      <c r="AJ2026" t="s">
        <v>88</v>
      </c>
      <c r="AK2026" t="s">
        <v>88</v>
      </c>
      <c r="AL2026" t="s">
        <v>88</v>
      </c>
      <c r="AM2026" t="s">
        <v>88</v>
      </c>
      <c r="AN2026" t="s">
        <v>88</v>
      </c>
      <c r="AO2026" t="s">
        <v>88</v>
      </c>
      <c r="AP2026" t="s">
        <v>88</v>
      </c>
      <c r="AQ2026" t="s">
        <v>88</v>
      </c>
      <c r="AR2026" t="s">
        <v>88</v>
      </c>
      <c r="AS2026" t="s">
        <v>88</v>
      </c>
      <c r="AT2026" t="s">
        <v>88</v>
      </c>
      <c r="AU2026" t="s">
        <v>88</v>
      </c>
      <c r="AV2026" t="s">
        <v>88</v>
      </c>
      <c r="AW2026" t="s">
        <v>88</v>
      </c>
      <c r="AX2026" t="s">
        <v>88</v>
      </c>
      <c r="AY2026" t="s">
        <v>88</v>
      </c>
      <c r="AZ2026" t="s">
        <v>88</v>
      </c>
      <c r="BA2026" t="s">
        <v>88</v>
      </c>
      <c r="BB2026" t="s">
        <v>88</v>
      </c>
      <c r="BC2026" t="s">
        <v>88</v>
      </c>
      <c r="BD2026" t="s">
        <v>88</v>
      </c>
      <c r="BE2026" t="s">
        <v>88</v>
      </c>
    </row>
    <row r="2027" spans="1:57">
      <c r="A2027" t="s">
        <v>4235</v>
      </c>
      <c r="B2027" t="s">
        <v>80</v>
      </c>
      <c r="C2027" t="s">
        <v>1027</v>
      </c>
      <c r="D2027" t="s">
        <v>82</v>
      </c>
      <c r="E2027" s="2" t="str">
        <f>HYPERLINK("capsilon://?command=openfolder&amp;siteaddress=FAM.docvelocity-na8.net&amp;folderid=FX62BD8034-D50E-D17C-47EA-20D44EC26B5F","FX211013670")</f>
        <v>FX211013670</v>
      </c>
      <c r="F2027" t="s">
        <v>19</v>
      </c>
      <c r="G2027" t="s">
        <v>19</v>
      </c>
      <c r="H2027" t="s">
        <v>83</v>
      </c>
      <c r="I2027" t="s">
        <v>4236</v>
      </c>
      <c r="J2027">
        <v>166</v>
      </c>
      <c r="K2027" t="s">
        <v>85</v>
      </c>
      <c r="L2027" t="s">
        <v>86</v>
      </c>
      <c r="M2027" t="s">
        <v>87</v>
      </c>
      <c r="N2027">
        <v>1</v>
      </c>
      <c r="O2027" s="1">
        <v>44518.674826388888</v>
      </c>
      <c r="P2027" s="1">
        <v>44519.199652777781</v>
      </c>
      <c r="Q2027">
        <v>44398</v>
      </c>
      <c r="R2027">
        <v>947</v>
      </c>
      <c r="S2027" t="b">
        <v>0</v>
      </c>
      <c r="T2027" t="s">
        <v>88</v>
      </c>
      <c r="U2027" t="b">
        <v>0</v>
      </c>
      <c r="V2027" t="s">
        <v>190</v>
      </c>
      <c r="W2027" s="1">
        <v>44519.199652777781</v>
      </c>
      <c r="X2027">
        <v>745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166</v>
      </c>
      <c r="AE2027">
        <v>140</v>
      </c>
      <c r="AF2027">
        <v>0</v>
      </c>
      <c r="AG2027">
        <v>5</v>
      </c>
      <c r="AH2027" t="s">
        <v>88</v>
      </c>
      <c r="AI2027" t="s">
        <v>88</v>
      </c>
      <c r="AJ2027" t="s">
        <v>88</v>
      </c>
      <c r="AK2027" t="s">
        <v>88</v>
      </c>
      <c r="AL2027" t="s">
        <v>88</v>
      </c>
      <c r="AM2027" t="s">
        <v>88</v>
      </c>
      <c r="AN2027" t="s">
        <v>88</v>
      </c>
      <c r="AO2027" t="s">
        <v>88</v>
      </c>
      <c r="AP2027" t="s">
        <v>88</v>
      </c>
      <c r="AQ2027" t="s">
        <v>88</v>
      </c>
      <c r="AR2027" t="s">
        <v>88</v>
      </c>
      <c r="AS2027" t="s">
        <v>88</v>
      </c>
      <c r="AT2027" t="s">
        <v>88</v>
      </c>
      <c r="AU2027" t="s">
        <v>88</v>
      </c>
      <c r="AV2027" t="s">
        <v>88</v>
      </c>
      <c r="AW2027" t="s">
        <v>88</v>
      </c>
      <c r="AX2027" t="s">
        <v>88</v>
      </c>
      <c r="AY2027" t="s">
        <v>88</v>
      </c>
      <c r="AZ2027" t="s">
        <v>88</v>
      </c>
      <c r="BA2027" t="s">
        <v>88</v>
      </c>
      <c r="BB2027" t="s">
        <v>88</v>
      </c>
      <c r="BC2027" t="s">
        <v>88</v>
      </c>
      <c r="BD2027" t="s">
        <v>88</v>
      </c>
      <c r="BE2027" t="s">
        <v>88</v>
      </c>
    </row>
    <row r="2028" spans="1:57">
      <c r="A2028" t="s">
        <v>4237</v>
      </c>
      <c r="B2028" t="s">
        <v>80</v>
      </c>
      <c r="C2028" t="s">
        <v>4238</v>
      </c>
      <c r="D2028" t="s">
        <v>82</v>
      </c>
      <c r="E2028" s="2" t="str">
        <f>HYPERLINK("capsilon://?command=openfolder&amp;siteaddress=FAM.docvelocity-na8.net&amp;folderid=FXAE276863-50E6-F011-F9ED-5CAFD6CCB5B1","FX21112576")</f>
        <v>FX21112576</v>
      </c>
      <c r="F2028" t="s">
        <v>19</v>
      </c>
      <c r="G2028" t="s">
        <v>19</v>
      </c>
      <c r="H2028" t="s">
        <v>83</v>
      </c>
      <c r="I2028" t="s">
        <v>4239</v>
      </c>
      <c r="J2028">
        <v>103</v>
      </c>
      <c r="K2028" t="s">
        <v>85</v>
      </c>
      <c r="L2028" t="s">
        <v>86</v>
      </c>
      <c r="M2028" t="s">
        <v>87</v>
      </c>
      <c r="N2028">
        <v>1</v>
      </c>
      <c r="O2028" s="1">
        <v>44518.699699074074</v>
      </c>
      <c r="P2028" s="1">
        <v>44519.208124999997</v>
      </c>
      <c r="Q2028">
        <v>43619</v>
      </c>
      <c r="R2028">
        <v>309</v>
      </c>
      <c r="S2028" t="b">
        <v>0</v>
      </c>
      <c r="T2028" t="s">
        <v>88</v>
      </c>
      <c r="U2028" t="b">
        <v>0</v>
      </c>
      <c r="V2028" t="s">
        <v>190</v>
      </c>
      <c r="W2028" s="1">
        <v>44519.208124999997</v>
      </c>
      <c r="X2028">
        <v>164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103</v>
      </c>
      <c r="AE2028">
        <v>91</v>
      </c>
      <c r="AF2028">
        <v>0</v>
      </c>
      <c r="AG2028">
        <v>3</v>
      </c>
      <c r="AH2028" t="s">
        <v>88</v>
      </c>
      <c r="AI2028" t="s">
        <v>88</v>
      </c>
      <c r="AJ2028" t="s">
        <v>88</v>
      </c>
      <c r="AK2028" t="s">
        <v>88</v>
      </c>
      <c r="AL2028" t="s">
        <v>88</v>
      </c>
      <c r="AM2028" t="s">
        <v>88</v>
      </c>
      <c r="AN2028" t="s">
        <v>88</v>
      </c>
      <c r="AO2028" t="s">
        <v>88</v>
      </c>
      <c r="AP2028" t="s">
        <v>88</v>
      </c>
      <c r="AQ2028" t="s">
        <v>88</v>
      </c>
      <c r="AR2028" t="s">
        <v>88</v>
      </c>
      <c r="AS2028" t="s">
        <v>88</v>
      </c>
      <c r="AT2028" t="s">
        <v>88</v>
      </c>
      <c r="AU2028" t="s">
        <v>88</v>
      </c>
      <c r="AV2028" t="s">
        <v>88</v>
      </c>
      <c r="AW2028" t="s">
        <v>88</v>
      </c>
      <c r="AX2028" t="s">
        <v>88</v>
      </c>
      <c r="AY2028" t="s">
        <v>88</v>
      </c>
      <c r="AZ2028" t="s">
        <v>88</v>
      </c>
      <c r="BA2028" t="s">
        <v>88</v>
      </c>
      <c r="BB2028" t="s">
        <v>88</v>
      </c>
      <c r="BC2028" t="s">
        <v>88</v>
      </c>
      <c r="BD2028" t="s">
        <v>88</v>
      </c>
      <c r="BE2028" t="s">
        <v>88</v>
      </c>
    </row>
    <row r="2029" spans="1:57">
      <c r="A2029" t="s">
        <v>4240</v>
      </c>
      <c r="B2029" t="s">
        <v>80</v>
      </c>
      <c r="C2029" t="s">
        <v>4241</v>
      </c>
      <c r="D2029" t="s">
        <v>82</v>
      </c>
      <c r="E2029" s="2" t="str">
        <f>HYPERLINK("capsilon://?command=openfolder&amp;siteaddress=FAM.docvelocity-na8.net&amp;folderid=FXEFC0640B-DBDF-5331-490F-FF1CC5B5A962","FX21112928")</f>
        <v>FX21112928</v>
      </c>
      <c r="F2029" t="s">
        <v>19</v>
      </c>
      <c r="G2029" t="s">
        <v>19</v>
      </c>
      <c r="H2029" t="s">
        <v>83</v>
      </c>
      <c r="I2029" t="s">
        <v>4242</v>
      </c>
      <c r="J2029">
        <v>169</v>
      </c>
      <c r="K2029" t="s">
        <v>85</v>
      </c>
      <c r="L2029" t="s">
        <v>86</v>
      </c>
      <c r="M2029" t="s">
        <v>87</v>
      </c>
      <c r="N2029">
        <v>1</v>
      </c>
      <c r="O2029" s="1">
        <v>44518.721145833333</v>
      </c>
      <c r="P2029" s="1">
        <v>44519.206226851849</v>
      </c>
      <c r="Q2029">
        <v>40837</v>
      </c>
      <c r="R2029">
        <v>1074</v>
      </c>
      <c r="S2029" t="b">
        <v>0</v>
      </c>
      <c r="T2029" t="s">
        <v>88</v>
      </c>
      <c r="U2029" t="b">
        <v>0</v>
      </c>
      <c r="V2029" t="s">
        <v>190</v>
      </c>
      <c r="W2029" s="1">
        <v>44519.206226851849</v>
      </c>
      <c r="X2029">
        <v>331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169</v>
      </c>
      <c r="AE2029">
        <v>145</v>
      </c>
      <c r="AF2029">
        <v>0</v>
      </c>
      <c r="AG2029">
        <v>11</v>
      </c>
      <c r="AH2029" t="s">
        <v>88</v>
      </c>
      <c r="AI2029" t="s">
        <v>88</v>
      </c>
      <c r="AJ2029" t="s">
        <v>88</v>
      </c>
      <c r="AK2029" t="s">
        <v>88</v>
      </c>
      <c r="AL2029" t="s">
        <v>88</v>
      </c>
      <c r="AM2029" t="s">
        <v>88</v>
      </c>
      <c r="AN2029" t="s">
        <v>88</v>
      </c>
      <c r="AO2029" t="s">
        <v>88</v>
      </c>
      <c r="AP2029" t="s">
        <v>88</v>
      </c>
      <c r="AQ2029" t="s">
        <v>88</v>
      </c>
      <c r="AR2029" t="s">
        <v>88</v>
      </c>
      <c r="AS2029" t="s">
        <v>88</v>
      </c>
      <c r="AT2029" t="s">
        <v>88</v>
      </c>
      <c r="AU2029" t="s">
        <v>88</v>
      </c>
      <c r="AV2029" t="s">
        <v>88</v>
      </c>
      <c r="AW2029" t="s">
        <v>88</v>
      </c>
      <c r="AX2029" t="s">
        <v>88</v>
      </c>
      <c r="AY2029" t="s">
        <v>88</v>
      </c>
      <c r="AZ2029" t="s">
        <v>88</v>
      </c>
      <c r="BA2029" t="s">
        <v>88</v>
      </c>
      <c r="BB2029" t="s">
        <v>88</v>
      </c>
      <c r="BC2029" t="s">
        <v>88</v>
      </c>
      <c r="BD2029" t="s">
        <v>88</v>
      </c>
      <c r="BE2029" t="s">
        <v>88</v>
      </c>
    </row>
    <row r="2030" spans="1:57">
      <c r="A2030" t="s">
        <v>4243</v>
      </c>
      <c r="B2030" t="s">
        <v>80</v>
      </c>
      <c r="C2030" t="s">
        <v>4244</v>
      </c>
      <c r="D2030" t="s">
        <v>82</v>
      </c>
      <c r="E2030" s="2" t="str">
        <f>HYPERLINK("capsilon://?command=openfolder&amp;siteaddress=FAM.docvelocity-na8.net&amp;folderid=FX1824D28F-7160-F96B-7B60-5C2079B49954","FX21119363")</f>
        <v>FX21119363</v>
      </c>
      <c r="F2030" t="s">
        <v>19</v>
      </c>
      <c r="G2030" t="s">
        <v>19</v>
      </c>
      <c r="H2030" t="s">
        <v>83</v>
      </c>
      <c r="I2030" t="s">
        <v>4245</v>
      </c>
      <c r="J2030">
        <v>38</v>
      </c>
      <c r="K2030" t="s">
        <v>85</v>
      </c>
      <c r="L2030" t="s">
        <v>86</v>
      </c>
      <c r="M2030" t="s">
        <v>87</v>
      </c>
      <c r="N2030">
        <v>1</v>
      </c>
      <c r="O2030" s="1">
        <v>44518.730347222219</v>
      </c>
      <c r="P2030" s="1">
        <v>44518.798252314817</v>
      </c>
      <c r="Q2030">
        <v>5662</v>
      </c>
      <c r="R2030">
        <v>205</v>
      </c>
      <c r="S2030" t="b">
        <v>0</v>
      </c>
      <c r="T2030" t="s">
        <v>88</v>
      </c>
      <c r="U2030" t="b">
        <v>0</v>
      </c>
      <c r="V2030" t="s">
        <v>131</v>
      </c>
      <c r="W2030" s="1">
        <v>44518.798252314817</v>
      </c>
      <c r="X2030">
        <v>146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38</v>
      </c>
      <c r="AE2030">
        <v>145</v>
      </c>
      <c r="AF2030">
        <v>0</v>
      </c>
      <c r="AG2030">
        <v>2</v>
      </c>
      <c r="AH2030" t="s">
        <v>88</v>
      </c>
      <c r="AI2030" t="s">
        <v>88</v>
      </c>
      <c r="AJ2030" t="s">
        <v>88</v>
      </c>
      <c r="AK2030" t="s">
        <v>88</v>
      </c>
      <c r="AL2030" t="s">
        <v>88</v>
      </c>
      <c r="AM2030" t="s">
        <v>88</v>
      </c>
      <c r="AN2030" t="s">
        <v>88</v>
      </c>
      <c r="AO2030" t="s">
        <v>88</v>
      </c>
      <c r="AP2030" t="s">
        <v>88</v>
      </c>
      <c r="AQ2030" t="s">
        <v>88</v>
      </c>
      <c r="AR2030" t="s">
        <v>88</v>
      </c>
      <c r="AS2030" t="s">
        <v>88</v>
      </c>
      <c r="AT2030" t="s">
        <v>88</v>
      </c>
      <c r="AU2030" t="s">
        <v>88</v>
      </c>
      <c r="AV2030" t="s">
        <v>88</v>
      </c>
      <c r="AW2030" t="s">
        <v>88</v>
      </c>
      <c r="AX2030" t="s">
        <v>88</v>
      </c>
      <c r="AY2030" t="s">
        <v>88</v>
      </c>
      <c r="AZ2030" t="s">
        <v>88</v>
      </c>
      <c r="BA2030" t="s">
        <v>88</v>
      </c>
      <c r="BB2030" t="s">
        <v>88</v>
      </c>
      <c r="BC2030" t="s">
        <v>88</v>
      </c>
      <c r="BD2030" t="s">
        <v>88</v>
      </c>
      <c r="BE2030" t="s">
        <v>88</v>
      </c>
    </row>
    <row r="2031" spans="1:57">
      <c r="A2031" t="s">
        <v>4246</v>
      </c>
      <c r="B2031" t="s">
        <v>80</v>
      </c>
      <c r="C2031" t="s">
        <v>4247</v>
      </c>
      <c r="D2031" t="s">
        <v>82</v>
      </c>
      <c r="E2031" s="2" t="str">
        <f>HYPERLINK("capsilon://?command=openfolder&amp;siteaddress=FAM.docvelocity-na8.net&amp;folderid=FXE72B0DD8-D2B1-25A7-8F35-266DBBD93677","FX21117333")</f>
        <v>FX21117333</v>
      </c>
      <c r="F2031" t="s">
        <v>19</v>
      </c>
      <c r="G2031" t="s">
        <v>19</v>
      </c>
      <c r="H2031" t="s">
        <v>83</v>
      </c>
      <c r="I2031" t="s">
        <v>4248</v>
      </c>
      <c r="J2031">
        <v>111</v>
      </c>
      <c r="K2031" t="s">
        <v>85</v>
      </c>
      <c r="L2031" t="s">
        <v>86</v>
      </c>
      <c r="M2031" t="s">
        <v>87</v>
      </c>
      <c r="N2031">
        <v>1</v>
      </c>
      <c r="O2031" s="1">
        <v>44518.732361111113</v>
      </c>
      <c r="P2031" s="1">
        <v>44519.223796296297</v>
      </c>
      <c r="Q2031">
        <v>41064</v>
      </c>
      <c r="R2031">
        <v>1396</v>
      </c>
      <c r="S2031" t="b">
        <v>0</v>
      </c>
      <c r="T2031" t="s">
        <v>88</v>
      </c>
      <c r="U2031" t="b">
        <v>0</v>
      </c>
      <c r="V2031" t="s">
        <v>190</v>
      </c>
      <c r="W2031" s="1">
        <v>44519.223796296297</v>
      </c>
      <c r="X2031">
        <v>1293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111</v>
      </c>
      <c r="AE2031">
        <v>99</v>
      </c>
      <c r="AF2031">
        <v>0</v>
      </c>
      <c r="AG2031">
        <v>18</v>
      </c>
      <c r="AH2031" t="s">
        <v>88</v>
      </c>
      <c r="AI2031" t="s">
        <v>88</v>
      </c>
      <c r="AJ2031" t="s">
        <v>88</v>
      </c>
      <c r="AK2031" t="s">
        <v>88</v>
      </c>
      <c r="AL2031" t="s">
        <v>88</v>
      </c>
      <c r="AM2031" t="s">
        <v>88</v>
      </c>
      <c r="AN2031" t="s">
        <v>88</v>
      </c>
      <c r="AO2031" t="s">
        <v>88</v>
      </c>
      <c r="AP2031" t="s">
        <v>88</v>
      </c>
      <c r="AQ2031" t="s">
        <v>88</v>
      </c>
      <c r="AR2031" t="s">
        <v>88</v>
      </c>
      <c r="AS2031" t="s">
        <v>88</v>
      </c>
      <c r="AT2031" t="s">
        <v>88</v>
      </c>
      <c r="AU2031" t="s">
        <v>88</v>
      </c>
      <c r="AV2031" t="s">
        <v>88</v>
      </c>
      <c r="AW2031" t="s">
        <v>88</v>
      </c>
      <c r="AX2031" t="s">
        <v>88</v>
      </c>
      <c r="AY2031" t="s">
        <v>88</v>
      </c>
      <c r="AZ2031" t="s">
        <v>88</v>
      </c>
      <c r="BA2031" t="s">
        <v>88</v>
      </c>
      <c r="BB2031" t="s">
        <v>88</v>
      </c>
      <c r="BC2031" t="s">
        <v>88</v>
      </c>
      <c r="BD2031" t="s">
        <v>88</v>
      </c>
      <c r="BE2031" t="s">
        <v>88</v>
      </c>
    </row>
    <row r="2032" spans="1:57">
      <c r="A2032" t="s">
        <v>4249</v>
      </c>
      <c r="B2032" t="s">
        <v>80</v>
      </c>
      <c r="C2032" t="s">
        <v>4250</v>
      </c>
      <c r="D2032" t="s">
        <v>82</v>
      </c>
      <c r="E2032" s="2" t="str">
        <f>HYPERLINK("capsilon://?command=openfolder&amp;siteaddress=FAM.docvelocity-na8.net&amp;folderid=FX4E282E8E-77E0-04C5-BA63-180C861D934A","FX21118755")</f>
        <v>FX21118755</v>
      </c>
      <c r="F2032" t="s">
        <v>19</v>
      </c>
      <c r="G2032" t="s">
        <v>19</v>
      </c>
      <c r="H2032" t="s">
        <v>83</v>
      </c>
      <c r="I2032" t="s">
        <v>4251</v>
      </c>
      <c r="J2032">
        <v>295</v>
      </c>
      <c r="K2032" t="s">
        <v>85</v>
      </c>
      <c r="L2032" t="s">
        <v>86</v>
      </c>
      <c r="M2032" t="s">
        <v>87</v>
      </c>
      <c r="N2032">
        <v>2</v>
      </c>
      <c r="O2032" s="1">
        <v>44518.752916666665</v>
      </c>
      <c r="P2032" s="1">
        <v>44519.203125</v>
      </c>
      <c r="Q2032">
        <v>35285</v>
      </c>
      <c r="R2032">
        <v>3613</v>
      </c>
      <c r="S2032" t="b">
        <v>0</v>
      </c>
      <c r="T2032" t="s">
        <v>88</v>
      </c>
      <c r="U2032" t="b">
        <v>0</v>
      </c>
      <c r="V2032" t="s">
        <v>218</v>
      </c>
      <c r="W2032" s="1">
        <v>44518.770486111112</v>
      </c>
      <c r="X2032">
        <v>1162</v>
      </c>
      <c r="Y2032">
        <v>231</v>
      </c>
      <c r="Z2032">
        <v>0</v>
      </c>
      <c r="AA2032">
        <v>231</v>
      </c>
      <c r="AB2032">
        <v>0</v>
      </c>
      <c r="AC2032">
        <v>96</v>
      </c>
      <c r="AD2032">
        <v>64</v>
      </c>
      <c r="AE2032">
        <v>0</v>
      </c>
      <c r="AF2032">
        <v>0</v>
      </c>
      <c r="AG2032">
        <v>0</v>
      </c>
      <c r="AH2032" t="s">
        <v>106</v>
      </c>
      <c r="AI2032" s="1">
        <v>44519.203125</v>
      </c>
      <c r="AJ2032">
        <v>2407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64</v>
      </c>
      <c r="AQ2032">
        <v>0</v>
      </c>
      <c r="AR2032">
        <v>0</v>
      </c>
      <c r="AS2032">
        <v>0</v>
      </c>
      <c r="AT2032" t="s">
        <v>88</v>
      </c>
      <c r="AU2032" t="s">
        <v>88</v>
      </c>
      <c r="AV2032" t="s">
        <v>88</v>
      </c>
      <c r="AW2032" t="s">
        <v>88</v>
      </c>
      <c r="AX2032" t="s">
        <v>88</v>
      </c>
      <c r="AY2032" t="s">
        <v>88</v>
      </c>
      <c r="AZ2032" t="s">
        <v>88</v>
      </c>
      <c r="BA2032" t="s">
        <v>88</v>
      </c>
      <c r="BB2032" t="s">
        <v>88</v>
      </c>
      <c r="BC2032" t="s">
        <v>88</v>
      </c>
      <c r="BD2032" t="s">
        <v>88</v>
      </c>
      <c r="BE2032" t="s">
        <v>88</v>
      </c>
    </row>
    <row r="2033" spans="1:57">
      <c r="A2033" t="s">
        <v>4252</v>
      </c>
      <c r="B2033" t="s">
        <v>80</v>
      </c>
      <c r="C2033" t="s">
        <v>4253</v>
      </c>
      <c r="D2033" t="s">
        <v>82</v>
      </c>
      <c r="E2033" s="2" t="str">
        <f>HYPERLINK("capsilon://?command=openfolder&amp;siteaddress=FAM.docvelocity-na8.net&amp;folderid=FX3870C303-FDB9-29E7-DA2C-5C10160CF473","FX21118243")</f>
        <v>FX21118243</v>
      </c>
      <c r="F2033" t="s">
        <v>19</v>
      </c>
      <c r="G2033" t="s">
        <v>19</v>
      </c>
      <c r="H2033" t="s">
        <v>83</v>
      </c>
      <c r="I2033" t="s">
        <v>4254</v>
      </c>
      <c r="J2033">
        <v>119</v>
      </c>
      <c r="K2033" t="s">
        <v>85</v>
      </c>
      <c r="L2033" t="s">
        <v>86</v>
      </c>
      <c r="M2033" t="s">
        <v>87</v>
      </c>
      <c r="N2033">
        <v>1</v>
      </c>
      <c r="O2033" s="1">
        <v>44518.756527777776</v>
      </c>
      <c r="P2033" s="1">
        <v>44519.231435185182</v>
      </c>
      <c r="Q2033">
        <v>40314</v>
      </c>
      <c r="R2033">
        <v>718</v>
      </c>
      <c r="S2033" t="b">
        <v>0</v>
      </c>
      <c r="T2033" t="s">
        <v>88</v>
      </c>
      <c r="U2033" t="b">
        <v>0</v>
      </c>
      <c r="V2033" t="s">
        <v>190</v>
      </c>
      <c r="W2033" s="1">
        <v>44519.231435185182</v>
      </c>
      <c r="X2033">
        <v>574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119</v>
      </c>
      <c r="AE2033">
        <v>107</v>
      </c>
      <c r="AF2033">
        <v>0</v>
      </c>
      <c r="AG2033">
        <v>4</v>
      </c>
      <c r="AH2033" t="s">
        <v>88</v>
      </c>
      <c r="AI2033" t="s">
        <v>88</v>
      </c>
      <c r="AJ2033" t="s">
        <v>88</v>
      </c>
      <c r="AK2033" t="s">
        <v>88</v>
      </c>
      <c r="AL2033" t="s">
        <v>88</v>
      </c>
      <c r="AM2033" t="s">
        <v>88</v>
      </c>
      <c r="AN2033" t="s">
        <v>88</v>
      </c>
      <c r="AO2033" t="s">
        <v>88</v>
      </c>
      <c r="AP2033" t="s">
        <v>88</v>
      </c>
      <c r="AQ2033" t="s">
        <v>88</v>
      </c>
      <c r="AR2033" t="s">
        <v>88</v>
      </c>
      <c r="AS2033" t="s">
        <v>88</v>
      </c>
      <c r="AT2033" t="s">
        <v>88</v>
      </c>
      <c r="AU2033" t="s">
        <v>88</v>
      </c>
      <c r="AV2033" t="s">
        <v>88</v>
      </c>
      <c r="AW2033" t="s">
        <v>88</v>
      </c>
      <c r="AX2033" t="s">
        <v>88</v>
      </c>
      <c r="AY2033" t="s">
        <v>88</v>
      </c>
      <c r="AZ2033" t="s">
        <v>88</v>
      </c>
      <c r="BA2033" t="s">
        <v>88</v>
      </c>
      <c r="BB2033" t="s">
        <v>88</v>
      </c>
      <c r="BC2033" t="s">
        <v>88</v>
      </c>
      <c r="BD2033" t="s">
        <v>88</v>
      </c>
      <c r="BE2033" t="s">
        <v>88</v>
      </c>
    </row>
    <row r="2034" spans="1:57">
      <c r="A2034" t="s">
        <v>4255</v>
      </c>
      <c r="B2034" t="s">
        <v>80</v>
      </c>
      <c r="C2034" t="s">
        <v>4256</v>
      </c>
      <c r="D2034" t="s">
        <v>82</v>
      </c>
      <c r="E2034" s="2" t="str">
        <f>HYPERLINK("capsilon://?command=openfolder&amp;siteaddress=FAM.docvelocity-na8.net&amp;folderid=FX0B9D7D60-14C0-356B-6C4A-966C9909E886","FX21119200")</f>
        <v>FX21119200</v>
      </c>
      <c r="F2034" t="s">
        <v>19</v>
      </c>
      <c r="G2034" t="s">
        <v>19</v>
      </c>
      <c r="H2034" t="s">
        <v>83</v>
      </c>
      <c r="I2034" t="s">
        <v>4257</v>
      </c>
      <c r="J2034">
        <v>88</v>
      </c>
      <c r="K2034" t="s">
        <v>85</v>
      </c>
      <c r="L2034" t="s">
        <v>86</v>
      </c>
      <c r="M2034" t="s">
        <v>87</v>
      </c>
      <c r="N2034">
        <v>1</v>
      </c>
      <c r="O2034" s="1">
        <v>44518.762962962966</v>
      </c>
      <c r="P2034" s="1">
        <v>44519.236168981479</v>
      </c>
      <c r="Q2034">
        <v>40412</v>
      </c>
      <c r="R2034">
        <v>473</v>
      </c>
      <c r="S2034" t="b">
        <v>0</v>
      </c>
      <c r="T2034" t="s">
        <v>88</v>
      </c>
      <c r="U2034" t="b">
        <v>0</v>
      </c>
      <c r="V2034" t="s">
        <v>190</v>
      </c>
      <c r="W2034" s="1">
        <v>44519.236168981479</v>
      </c>
      <c r="X2034">
        <v>378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88</v>
      </c>
      <c r="AE2034">
        <v>76</v>
      </c>
      <c r="AF2034">
        <v>0</v>
      </c>
      <c r="AG2034">
        <v>5</v>
      </c>
      <c r="AH2034" t="s">
        <v>88</v>
      </c>
      <c r="AI2034" t="s">
        <v>88</v>
      </c>
      <c r="AJ2034" t="s">
        <v>88</v>
      </c>
      <c r="AK2034" t="s">
        <v>88</v>
      </c>
      <c r="AL2034" t="s">
        <v>88</v>
      </c>
      <c r="AM2034" t="s">
        <v>88</v>
      </c>
      <c r="AN2034" t="s">
        <v>88</v>
      </c>
      <c r="AO2034" t="s">
        <v>88</v>
      </c>
      <c r="AP2034" t="s">
        <v>88</v>
      </c>
      <c r="AQ2034" t="s">
        <v>88</v>
      </c>
      <c r="AR2034" t="s">
        <v>88</v>
      </c>
      <c r="AS2034" t="s">
        <v>88</v>
      </c>
      <c r="AT2034" t="s">
        <v>88</v>
      </c>
      <c r="AU2034" t="s">
        <v>88</v>
      </c>
      <c r="AV2034" t="s">
        <v>88</v>
      </c>
      <c r="AW2034" t="s">
        <v>88</v>
      </c>
      <c r="AX2034" t="s">
        <v>88</v>
      </c>
      <c r="AY2034" t="s">
        <v>88</v>
      </c>
      <c r="AZ2034" t="s">
        <v>88</v>
      </c>
      <c r="BA2034" t="s">
        <v>88</v>
      </c>
      <c r="BB2034" t="s">
        <v>88</v>
      </c>
      <c r="BC2034" t="s">
        <v>88</v>
      </c>
      <c r="BD2034" t="s">
        <v>88</v>
      </c>
      <c r="BE2034" t="s">
        <v>88</v>
      </c>
    </row>
    <row r="2035" spans="1:57">
      <c r="A2035" t="s">
        <v>4258</v>
      </c>
      <c r="B2035" t="s">
        <v>80</v>
      </c>
      <c r="C2035" t="s">
        <v>3164</v>
      </c>
      <c r="D2035" t="s">
        <v>82</v>
      </c>
      <c r="E2035" s="2" t="str">
        <f>HYPERLINK("capsilon://?command=openfolder&amp;siteaddress=FAM.docvelocity-na8.net&amp;folderid=FXF1B33B2B-B1AE-1E20-3928-A2047B56AA7A","FX21117339")</f>
        <v>FX21117339</v>
      </c>
      <c r="F2035" t="s">
        <v>19</v>
      </c>
      <c r="G2035" t="s">
        <v>19</v>
      </c>
      <c r="H2035" t="s">
        <v>83</v>
      </c>
      <c r="I2035" t="s">
        <v>4259</v>
      </c>
      <c r="J2035">
        <v>30</v>
      </c>
      <c r="K2035" t="s">
        <v>85</v>
      </c>
      <c r="L2035" t="s">
        <v>86</v>
      </c>
      <c r="M2035" t="s">
        <v>87</v>
      </c>
      <c r="N2035">
        <v>2</v>
      </c>
      <c r="O2035" s="1">
        <v>44518.775393518517</v>
      </c>
      <c r="P2035" s="1">
        <v>44519.178287037037</v>
      </c>
      <c r="Q2035">
        <v>34458</v>
      </c>
      <c r="R2035">
        <v>352</v>
      </c>
      <c r="S2035" t="b">
        <v>0</v>
      </c>
      <c r="T2035" t="s">
        <v>88</v>
      </c>
      <c r="U2035" t="b">
        <v>0</v>
      </c>
      <c r="V2035" t="s">
        <v>1625</v>
      </c>
      <c r="W2035" s="1">
        <v>44518.782916666663</v>
      </c>
      <c r="X2035">
        <v>101</v>
      </c>
      <c r="Y2035">
        <v>9</v>
      </c>
      <c r="Z2035">
        <v>0</v>
      </c>
      <c r="AA2035">
        <v>9</v>
      </c>
      <c r="AB2035">
        <v>0</v>
      </c>
      <c r="AC2035">
        <v>8</v>
      </c>
      <c r="AD2035">
        <v>21</v>
      </c>
      <c r="AE2035">
        <v>0</v>
      </c>
      <c r="AF2035">
        <v>0</v>
      </c>
      <c r="AG2035">
        <v>0</v>
      </c>
      <c r="AH2035" t="s">
        <v>1043</v>
      </c>
      <c r="AI2035" s="1">
        <v>44519.178287037037</v>
      </c>
      <c r="AJ2035">
        <v>222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21</v>
      </c>
      <c r="AQ2035">
        <v>0</v>
      </c>
      <c r="AR2035">
        <v>0</v>
      </c>
      <c r="AS2035">
        <v>0</v>
      </c>
      <c r="AT2035" t="s">
        <v>88</v>
      </c>
      <c r="AU2035" t="s">
        <v>88</v>
      </c>
      <c r="AV2035" t="s">
        <v>88</v>
      </c>
      <c r="AW2035" t="s">
        <v>88</v>
      </c>
      <c r="AX2035" t="s">
        <v>88</v>
      </c>
      <c r="AY2035" t="s">
        <v>88</v>
      </c>
      <c r="AZ2035" t="s">
        <v>88</v>
      </c>
      <c r="BA2035" t="s">
        <v>88</v>
      </c>
      <c r="BB2035" t="s">
        <v>88</v>
      </c>
      <c r="BC2035" t="s">
        <v>88</v>
      </c>
      <c r="BD2035" t="s">
        <v>88</v>
      </c>
      <c r="BE2035" t="s">
        <v>88</v>
      </c>
    </row>
    <row r="2036" spans="1:57">
      <c r="A2036" t="s">
        <v>4260</v>
      </c>
      <c r="B2036" t="s">
        <v>80</v>
      </c>
      <c r="C2036" t="s">
        <v>4261</v>
      </c>
      <c r="D2036" t="s">
        <v>82</v>
      </c>
      <c r="E2036" s="2" t="str">
        <f>HYPERLINK("capsilon://?command=openfolder&amp;siteaddress=FAM.docvelocity-na8.net&amp;folderid=FXE3DFF677-CBD8-261B-757D-3BEF03ECBF1B","FX21118962")</f>
        <v>FX21118962</v>
      </c>
      <c r="F2036" t="s">
        <v>19</v>
      </c>
      <c r="G2036" t="s">
        <v>19</v>
      </c>
      <c r="H2036" t="s">
        <v>83</v>
      </c>
      <c r="I2036" t="s">
        <v>4262</v>
      </c>
      <c r="J2036">
        <v>991</v>
      </c>
      <c r="K2036" t="s">
        <v>85</v>
      </c>
      <c r="L2036" t="s">
        <v>86</v>
      </c>
      <c r="M2036" t="s">
        <v>87</v>
      </c>
      <c r="N2036">
        <v>1</v>
      </c>
      <c r="O2036" s="1">
        <v>44518.78597222222</v>
      </c>
      <c r="P2036" s="1">
        <v>44519.252569444441</v>
      </c>
      <c r="Q2036">
        <v>38772</v>
      </c>
      <c r="R2036">
        <v>1542</v>
      </c>
      <c r="S2036" t="b">
        <v>0</v>
      </c>
      <c r="T2036" t="s">
        <v>88</v>
      </c>
      <c r="U2036" t="b">
        <v>0</v>
      </c>
      <c r="V2036" t="s">
        <v>190</v>
      </c>
      <c r="W2036" s="1">
        <v>44519.252569444441</v>
      </c>
      <c r="X2036">
        <v>1386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991</v>
      </c>
      <c r="AE2036">
        <v>863</v>
      </c>
      <c r="AF2036">
        <v>0</v>
      </c>
      <c r="AG2036">
        <v>46</v>
      </c>
      <c r="AH2036" t="s">
        <v>88</v>
      </c>
      <c r="AI2036" t="s">
        <v>88</v>
      </c>
      <c r="AJ2036" t="s">
        <v>88</v>
      </c>
      <c r="AK2036" t="s">
        <v>88</v>
      </c>
      <c r="AL2036" t="s">
        <v>88</v>
      </c>
      <c r="AM2036" t="s">
        <v>88</v>
      </c>
      <c r="AN2036" t="s">
        <v>88</v>
      </c>
      <c r="AO2036" t="s">
        <v>88</v>
      </c>
      <c r="AP2036" t="s">
        <v>88</v>
      </c>
      <c r="AQ2036" t="s">
        <v>88</v>
      </c>
      <c r="AR2036" t="s">
        <v>88</v>
      </c>
      <c r="AS2036" t="s">
        <v>88</v>
      </c>
      <c r="AT2036" t="s">
        <v>88</v>
      </c>
      <c r="AU2036" t="s">
        <v>88</v>
      </c>
      <c r="AV2036" t="s">
        <v>88</v>
      </c>
      <c r="AW2036" t="s">
        <v>88</v>
      </c>
      <c r="AX2036" t="s">
        <v>88</v>
      </c>
      <c r="AY2036" t="s">
        <v>88</v>
      </c>
      <c r="AZ2036" t="s">
        <v>88</v>
      </c>
      <c r="BA2036" t="s">
        <v>88</v>
      </c>
      <c r="BB2036" t="s">
        <v>88</v>
      </c>
      <c r="BC2036" t="s">
        <v>88</v>
      </c>
      <c r="BD2036" t="s">
        <v>88</v>
      </c>
      <c r="BE2036" t="s">
        <v>88</v>
      </c>
    </row>
    <row r="2037" spans="1:57">
      <c r="A2037" t="s">
        <v>4263</v>
      </c>
      <c r="B2037" t="s">
        <v>80</v>
      </c>
      <c r="C2037" t="s">
        <v>4230</v>
      </c>
      <c r="D2037" t="s">
        <v>82</v>
      </c>
      <c r="E2037" s="2" t="str">
        <f>HYPERLINK("capsilon://?command=openfolder&amp;siteaddress=FAM.docvelocity-na8.net&amp;folderid=FXB3A4461A-F1D8-9481-AC2E-1B88A17FF51B","FX21119068")</f>
        <v>FX21119068</v>
      </c>
      <c r="F2037" t="s">
        <v>19</v>
      </c>
      <c r="G2037" t="s">
        <v>19</v>
      </c>
      <c r="H2037" t="s">
        <v>83</v>
      </c>
      <c r="I2037" t="s">
        <v>4231</v>
      </c>
      <c r="J2037">
        <v>94</v>
      </c>
      <c r="K2037" t="s">
        <v>85</v>
      </c>
      <c r="L2037" t="s">
        <v>86</v>
      </c>
      <c r="M2037" t="s">
        <v>87</v>
      </c>
      <c r="N2037">
        <v>2</v>
      </c>
      <c r="O2037" s="1">
        <v>44518.790277777778</v>
      </c>
      <c r="P2037" s="1">
        <v>44518.817395833335</v>
      </c>
      <c r="Q2037">
        <v>1111</v>
      </c>
      <c r="R2037">
        <v>1232</v>
      </c>
      <c r="S2037" t="b">
        <v>0</v>
      </c>
      <c r="T2037" t="s">
        <v>88</v>
      </c>
      <c r="U2037" t="b">
        <v>1</v>
      </c>
      <c r="V2037" t="s">
        <v>1625</v>
      </c>
      <c r="W2037" s="1">
        <v>44518.801111111112</v>
      </c>
      <c r="X2037">
        <v>529</v>
      </c>
      <c r="Y2037">
        <v>136</v>
      </c>
      <c r="Z2037">
        <v>0</v>
      </c>
      <c r="AA2037">
        <v>136</v>
      </c>
      <c r="AB2037">
        <v>0</v>
      </c>
      <c r="AC2037">
        <v>68</v>
      </c>
      <c r="AD2037">
        <v>-42</v>
      </c>
      <c r="AE2037">
        <v>0</v>
      </c>
      <c r="AF2037">
        <v>0</v>
      </c>
      <c r="AG2037">
        <v>0</v>
      </c>
      <c r="AH2037" t="s">
        <v>118</v>
      </c>
      <c r="AI2037" s="1">
        <v>44518.817395833335</v>
      </c>
      <c r="AJ2037">
        <v>703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-42</v>
      </c>
      <c r="AQ2037">
        <v>0</v>
      </c>
      <c r="AR2037">
        <v>0</v>
      </c>
      <c r="AS2037">
        <v>0</v>
      </c>
      <c r="AT2037" t="s">
        <v>88</v>
      </c>
      <c r="AU2037" t="s">
        <v>88</v>
      </c>
      <c r="AV2037" t="s">
        <v>88</v>
      </c>
      <c r="AW2037" t="s">
        <v>88</v>
      </c>
      <c r="AX2037" t="s">
        <v>88</v>
      </c>
      <c r="AY2037" t="s">
        <v>88</v>
      </c>
      <c r="AZ2037" t="s">
        <v>88</v>
      </c>
      <c r="BA2037" t="s">
        <v>88</v>
      </c>
      <c r="BB2037" t="s">
        <v>88</v>
      </c>
      <c r="BC2037" t="s">
        <v>88</v>
      </c>
      <c r="BD2037" t="s">
        <v>88</v>
      </c>
      <c r="BE2037" t="s">
        <v>88</v>
      </c>
    </row>
    <row r="2038" spans="1:57">
      <c r="A2038" t="s">
        <v>4264</v>
      </c>
      <c r="B2038" t="s">
        <v>80</v>
      </c>
      <c r="C2038" t="s">
        <v>3597</v>
      </c>
      <c r="D2038" t="s">
        <v>82</v>
      </c>
      <c r="E2038" s="2" t="str">
        <f>HYPERLINK("capsilon://?command=openfolder&amp;siteaddress=FAM.docvelocity-na8.net&amp;folderid=FX63761464-F011-CC45-456A-FD4FB7F15B67","FX21113352")</f>
        <v>FX21113352</v>
      </c>
      <c r="F2038" t="s">
        <v>19</v>
      </c>
      <c r="G2038" t="s">
        <v>19</v>
      </c>
      <c r="H2038" t="s">
        <v>83</v>
      </c>
      <c r="I2038" t="s">
        <v>4265</v>
      </c>
      <c r="J2038">
        <v>197</v>
      </c>
      <c r="K2038" t="s">
        <v>85</v>
      </c>
      <c r="L2038" t="s">
        <v>86</v>
      </c>
      <c r="M2038" t="s">
        <v>87</v>
      </c>
      <c r="N2038">
        <v>1</v>
      </c>
      <c r="O2038" s="1">
        <v>44518.796620370369</v>
      </c>
      <c r="P2038" s="1">
        <v>44519.258344907408</v>
      </c>
      <c r="Q2038">
        <v>39293</v>
      </c>
      <c r="R2038">
        <v>600</v>
      </c>
      <c r="S2038" t="b">
        <v>0</v>
      </c>
      <c r="T2038" t="s">
        <v>88</v>
      </c>
      <c r="U2038" t="b">
        <v>0</v>
      </c>
      <c r="V2038" t="s">
        <v>190</v>
      </c>
      <c r="W2038" s="1">
        <v>44519.258344907408</v>
      </c>
      <c r="X2038">
        <v>471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197</v>
      </c>
      <c r="AE2038">
        <v>166</v>
      </c>
      <c r="AF2038">
        <v>0</v>
      </c>
      <c r="AG2038">
        <v>13</v>
      </c>
      <c r="AH2038" t="s">
        <v>88</v>
      </c>
      <c r="AI2038" t="s">
        <v>88</v>
      </c>
      <c r="AJ2038" t="s">
        <v>88</v>
      </c>
      <c r="AK2038" t="s">
        <v>88</v>
      </c>
      <c r="AL2038" t="s">
        <v>88</v>
      </c>
      <c r="AM2038" t="s">
        <v>88</v>
      </c>
      <c r="AN2038" t="s">
        <v>88</v>
      </c>
      <c r="AO2038" t="s">
        <v>88</v>
      </c>
      <c r="AP2038" t="s">
        <v>88</v>
      </c>
      <c r="AQ2038" t="s">
        <v>88</v>
      </c>
      <c r="AR2038" t="s">
        <v>88</v>
      </c>
      <c r="AS2038" t="s">
        <v>88</v>
      </c>
      <c r="AT2038" t="s">
        <v>88</v>
      </c>
      <c r="AU2038" t="s">
        <v>88</v>
      </c>
      <c r="AV2038" t="s">
        <v>88</v>
      </c>
      <c r="AW2038" t="s">
        <v>88</v>
      </c>
      <c r="AX2038" t="s">
        <v>88</v>
      </c>
      <c r="AY2038" t="s">
        <v>88</v>
      </c>
      <c r="AZ2038" t="s">
        <v>88</v>
      </c>
      <c r="BA2038" t="s">
        <v>88</v>
      </c>
      <c r="BB2038" t="s">
        <v>88</v>
      </c>
      <c r="BC2038" t="s">
        <v>88</v>
      </c>
      <c r="BD2038" t="s">
        <v>88</v>
      </c>
      <c r="BE2038" t="s">
        <v>88</v>
      </c>
    </row>
    <row r="2039" spans="1:57">
      <c r="A2039" t="s">
        <v>4266</v>
      </c>
      <c r="B2039" t="s">
        <v>80</v>
      </c>
      <c r="C2039" t="s">
        <v>4267</v>
      </c>
      <c r="D2039" t="s">
        <v>82</v>
      </c>
      <c r="E2039" s="2" t="str">
        <f>HYPERLINK("capsilon://?command=openfolder&amp;siteaddress=FAM.docvelocity-na8.net&amp;folderid=FX3A1C6038-156E-FEC5-4AF2-2B5FE244E26D","FX21117726")</f>
        <v>FX21117726</v>
      </c>
      <c r="F2039" t="s">
        <v>19</v>
      </c>
      <c r="G2039" t="s">
        <v>19</v>
      </c>
      <c r="H2039" t="s">
        <v>83</v>
      </c>
      <c r="I2039" t="s">
        <v>4268</v>
      </c>
      <c r="J2039">
        <v>91</v>
      </c>
      <c r="K2039" t="s">
        <v>85</v>
      </c>
      <c r="L2039" t="s">
        <v>86</v>
      </c>
      <c r="M2039" t="s">
        <v>87</v>
      </c>
      <c r="N2039">
        <v>2</v>
      </c>
      <c r="O2039" s="1">
        <v>44518.797708333332</v>
      </c>
      <c r="P2039" s="1">
        <v>44519.180914351855</v>
      </c>
      <c r="Q2039">
        <v>32703</v>
      </c>
      <c r="R2039">
        <v>406</v>
      </c>
      <c r="S2039" t="b">
        <v>0</v>
      </c>
      <c r="T2039" t="s">
        <v>88</v>
      </c>
      <c r="U2039" t="b">
        <v>0</v>
      </c>
      <c r="V2039" t="s">
        <v>1625</v>
      </c>
      <c r="W2039" s="1">
        <v>44518.803900462961</v>
      </c>
      <c r="X2039">
        <v>163</v>
      </c>
      <c r="Y2039">
        <v>66</v>
      </c>
      <c r="Z2039">
        <v>0</v>
      </c>
      <c r="AA2039">
        <v>66</v>
      </c>
      <c r="AB2039">
        <v>0</v>
      </c>
      <c r="AC2039">
        <v>33</v>
      </c>
      <c r="AD2039">
        <v>25</v>
      </c>
      <c r="AE2039">
        <v>0</v>
      </c>
      <c r="AF2039">
        <v>0</v>
      </c>
      <c r="AG2039">
        <v>0</v>
      </c>
      <c r="AH2039" t="s">
        <v>1043</v>
      </c>
      <c r="AI2039" s="1">
        <v>44519.180914351855</v>
      </c>
      <c r="AJ2039">
        <v>226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25</v>
      </c>
      <c r="AQ2039">
        <v>0</v>
      </c>
      <c r="AR2039">
        <v>0</v>
      </c>
      <c r="AS2039">
        <v>0</v>
      </c>
      <c r="AT2039" t="s">
        <v>88</v>
      </c>
      <c r="AU2039" t="s">
        <v>88</v>
      </c>
      <c r="AV2039" t="s">
        <v>88</v>
      </c>
      <c r="AW2039" t="s">
        <v>88</v>
      </c>
      <c r="AX2039" t="s">
        <v>88</v>
      </c>
      <c r="AY2039" t="s">
        <v>88</v>
      </c>
      <c r="AZ2039" t="s">
        <v>88</v>
      </c>
      <c r="BA2039" t="s">
        <v>88</v>
      </c>
      <c r="BB2039" t="s">
        <v>88</v>
      </c>
      <c r="BC2039" t="s">
        <v>88</v>
      </c>
      <c r="BD2039" t="s">
        <v>88</v>
      </c>
      <c r="BE2039" t="s">
        <v>88</v>
      </c>
    </row>
    <row r="2040" spans="1:57">
      <c r="A2040" t="s">
        <v>4269</v>
      </c>
      <c r="B2040" t="s">
        <v>80</v>
      </c>
      <c r="C2040" t="s">
        <v>4267</v>
      </c>
      <c r="D2040" t="s">
        <v>82</v>
      </c>
      <c r="E2040" s="2" t="str">
        <f>HYPERLINK("capsilon://?command=openfolder&amp;siteaddress=FAM.docvelocity-na8.net&amp;folderid=FX3A1C6038-156E-FEC5-4AF2-2B5FE244E26D","FX21117726")</f>
        <v>FX21117726</v>
      </c>
      <c r="F2040" t="s">
        <v>19</v>
      </c>
      <c r="G2040" t="s">
        <v>19</v>
      </c>
      <c r="H2040" t="s">
        <v>83</v>
      </c>
      <c r="I2040" t="s">
        <v>4270</v>
      </c>
      <c r="J2040">
        <v>91</v>
      </c>
      <c r="K2040" t="s">
        <v>85</v>
      </c>
      <c r="L2040" t="s">
        <v>86</v>
      </c>
      <c r="M2040" t="s">
        <v>87</v>
      </c>
      <c r="N2040">
        <v>2</v>
      </c>
      <c r="O2040" s="1">
        <v>44518.79824074074</v>
      </c>
      <c r="P2040" s="1">
        <v>44519.184131944443</v>
      </c>
      <c r="Q2040">
        <v>32715</v>
      </c>
      <c r="R2040">
        <v>626</v>
      </c>
      <c r="S2040" t="b">
        <v>0</v>
      </c>
      <c r="T2040" t="s">
        <v>88</v>
      </c>
      <c r="U2040" t="b">
        <v>0</v>
      </c>
      <c r="V2040" t="s">
        <v>1625</v>
      </c>
      <c r="W2040" s="1">
        <v>44518.811956018515</v>
      </c>
      <c r="X2040">
        <v>195</v>
      </c>
      <c r="Y2040">
        <v>66</v>
      </c>
      <c r="Z2040">
        <v>0</v>
      </c>
      <c r="AA2040">
        <v>66</v>
      </c>
      <c r="AB2040">
        <v>0</v>
      </c>
      <c r="AC2040">
        <v>34</v>
      </c>
      <c r="AD2040">
        <v>25</v>
      </c>
      <c r="AE2040">
        <v>0</v>
      </c>
      <c r="AF2040">
        <v>0</v>
      </c>
      <c r="AG2040">
        <v>0</v>
      </c>
      <c r="AH2040" t="s">
        <v>90</v>
      </c>
      <c r="AI2040" s="1">
        <v>44519.184131944443</v>
      </c>
      <c r="AJ2040">
        <v>417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25</v>
      </c>
      <c r="AQ2040">
        <v>0</v>
      </c>
      <c r="AR2040">
        <v>0</v>
      </c>
      <c r="AS2040">
        <v>0</v>
      </c>
      <c r="AT2040" t="s">
        <v>88</v>
      </c>
      <c r="AU2040" t="s">
        <v>88</v>
      </c>
      <c r="AV2040" t="s">
        <v>88</v>
      </c>
      <c r="AW2040" t="s">
        <v>88</v>
      </c>
      <c r="AX2040" t="s">
        <v>88</v>
      </c>
      <c r="AY2040" t="s">
        <v>88</v>
      </c>
      <c r="AZ2040" t="s">
        <v>88</v>
      </c>
      <c r="BA2040" t="s">
        <v>88</v>
      </c>
      <c r="BB2040" t="s">
        <v>88</v>
      </c>
      <c r="BC2040" t="s">
        <v>88</v>
      </c>
      <c r="BD2040" t="s">
        <v>88</v>
      </c>
      <c r="BE2040" t="s">
        <v>88</v>
      </c>
    </row>
    <row r="2041" spans="1:57">
      <c r="A2041" t="s">
        <v>4271</v>
      </c>
      <c r="B2041" t="s">
        <v>80</v>
      </c>
      <c r="C2041" t="s">
        <v>4267</v>
      </c>
      <c r="D2041" t="s">
        <v>82</v>
      </c>
      <c r="E2041" s="2" t="str">
        <f>HYPERLINK("capsilon://?command=openfolder&amp;siteaddress=FAM.docvelocity-na8.net&amp;folderid=FX3A1C6038-156E-FEC5-4AF2-2B5FE244E26D","FX21117726")</f>
        <v>FX21117726</v>
      </c>
      <c r="F2041" t="s">
        <v>19</v>
      </c>
      <c r="G2041" t="s">
        <v>19</v>
      </c>
      <c r="H2041" t="s">
        <v>83</v>
      </c>
      <c r="I2041" t="s">
        <v>4272</v>
      </c>
      <c r="J2041">
        <v>91</v>
      </c>
      <c r="K2041" t="s">
        <v>85</v>
      </c>
      <c r="L2041" t="s">
        <v>86</v>
      </c>
      <c r="M2041" t="s">
        <v>87</v>
      </c>
      <c r="N2041">
        <v>2</v>
      </c>
      <c r="O2041" s="1">
        <v>44518.798819444448</v>
      </c>
      <c r="P2041" s="1">
        <v>44519.184374999997</v>
      </c>
      <c r="Q2041">
        <v>32827</v>
      </c>
      <c r="R2041">
        <v>485</v>
      </c>
      <c r="S2041" t="b">
        <v>0</v>
      </c>
      <c r="T2041" t="s">
        <v>88</v>
      </c>
      <c r="U2041" t="b">
        <v>0</v>
      </c>
      <c r="V2041" t="s">
        <v>1625</v>
      </c>
      <c r="W2041" s="1">
        <v>44518.814004629632</v>
      </c>
      <c r="X2041">
        <v>176</v>
      </c>
      <c r="Y2041">
        <v>66</v>
      </c>
      <c r="Z2041">
        <v>0</v>
      </c>
      <c r="AA2041">
        <v>66</v>
      </c>
      <c r="AB2041">
        <v>0</v>
      </c>
      <c r="AC2041">
        <v>37</v>
      </c>
      <c r="AD2041">
        <v>25</v>
      </c>
      <c r="AE2041">
        <v>0</v>
      </c>
      <c r="AF2041">
        <v>0</v>
      </c>
      <c r="AG2041">
        <v>0</v>
      </c>
      <c r="AH2041" t="s">
        <v>1043</v>
      </c>
      <c r="AI2041" s="1">
        <v>44519.184374999997</v>
      </c>
      <c r="AJ2041">
        <v>299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25</v>
      </c>
      <c r="AQ2041">
        <v>0</v>
      </c>
      <c r="AR2041">
        <v>0</v>
      </c>
      <c r="AS2041">
        <v>0</v>
      </c>
      <c r="AT2041" t="s">
        <v>88</v>
      </c>
      <c r="AU2041" t="s">
        <v>88</v>
      </c>
      <c r="AV2041" t="s">
        <v>88</v>
      </c>
      <c r="AW2041" t="s">
        <v>88</v>
      </c>
      <c r="AX2041" t="s">
        <v>88</v>
      </c>
      <c r="AY2041" t="s">
        <v>88</v>
      </c>
      <c r="AZ2041" t="s">
        <v>88</v>
      </c>
      <c r="BA2041" t="s">
        <v>88</v>
      </c>
      <c r="BB2041" t="s">
        <v>88</v>
      </c>
      <c r="BC2041" t="s">
        <v>88</v>
      </c>
      <c r="BD2041" t="s">
        <v>88</v>
      </c>
      <c r="BE2041" t="s">
        <v>88</v>
      </c>
    </row>
    <row r="2042" spans="1:57">
      <c r="A2042" t="s">
        <v>4273</v>
      </c>
      <c r="B2042" t="s">
        <v>80</v>
      </c>
      <c r="C2042" t="s">
        <v>4267</v>
      </c>
      <c r="D2042" t="s">
        <v>82</v>
      </c>
      <c r="E2042" s="2" t="str">
        <f>HYPERLINK("capsilon://?command=openfolder&amp;siteaddress=FAM.docvelocity-na8.net&amp;folderid=FX3A1C6038-156E-FEC5-4AF2-2B5FE244E26D","FX21117726")</f>
        <v>FX21117726</v>
      </c>
      <c r="F2042" t="s">
        <v>19</v>
      </c>
      <c r="G2042" t="s">
        <v>19</v>
      </c>
      <c r="H2042" t="s">
        <v>83</v>
      </c>
      <c r="I2042" t="s">
        <v>4274</v>
      </c>
      <c r="J2042">
        <v>91</v>
      </c>
      <c r="K2042" t="s">
        <v>85</v>
      </c>
      <c r="L2042" t="s">
        <v>86</v>
      </c>
      <c r="M2042" t="s">
        <v>87</v>
      </c>
      <c r="N2042">
        <v>2</v>
      </c>
      <c r="O2042" s="1">
        <v>44518.799270833333</v>
      </c>
      <c r="P2042" s="1">
        <v>44519.187685185185</v>
      </c>
      <c r="Q2042">
        <v>32738</v>
      </c>
      <c r="R2042">
        <v>821</v>
      </c>
      <c r="S2042" t="b">
        <v>0</v>
      </c>
      <c r="T2042" t="s">
        <v>88</v>
      </c>
      <c r="U2042" t="b">
        <v>0</v>
      </c>
      <c r="V2042" t="s">
        <v>218</v>
      </c>
      <c r="W2042" s="1">
        <v>44518.818067129629</v>
      </c>
      <c r="X2042">
        <v>509</v>
      </c>
      <c r="Y2042">
        <v>66</v>
      </c>
      <c r="Z2042">
        <v>0</v>
      </c>
      <c r="AA2042">
        <v>66</v>
      </c>
      <c r="AB2042">
        <v>0</v>
      </c>
      <c r="AC2042">
        <v>35</v>
      </c>
      <c r="AD2042">
        <v>25</v>
      </c>
      <c r="AE2042">
        <v>0</v>
      </c>
      <c r="AF2042">
        <v>0</v>
      </c>
      <c r="AG2042">
        <v>0</v>
      </c>
      <c r="AH2042" t="s">
        <v>90</v>
      </c>
      <c r="AI2042" s="1">
        <v>44519.187685185185</v>
      </c>
      <c r="AJ2042">
        <v>306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25</v>
      </c>
      <c r="AQ2042">
        <v>0</v>
      </c>
      <c r="AR2042">
        <v>0</v>
      </c>
      <c r="AS2042">
        <v>0</v>
      </c>
      <c r="AT2042" t="s">
        <v>88</v>
      </c>
      <c r="AU2042" t="s">
        <v>88</v>
      </c>
      <c r="AV2042" t="s">
        <v>88</v>
      </c>
      <c r="AW2042" t="s">
        <v>88</v>
      </c>
      <c r="AX2042" t="s">
        <v>88</v>
      </c>
      <c r="AY2042" t="s">
        <v>88</v>
      </c>
      <c r="AZ2042" t="s">
        <v>88</v>
      </c>
      <c r="BA2042" t="s">
        <v>88</v>
      </c>
      <c r="BB2042" t="s">
        <v>88</v>
      </c>
      <c r="BC2042" t="s">
        <v>88</v>
      </c>
      <c r="BD2042" t="s">
        <v>88</v>
      </c>
      <c r="BE2042" t="s">
        <v>88</v>
      </c>
    </row>
    <row r="2043" spans="1:57">
      <c r="A2043" t="s">
        <v>4275</v>
      </c>
      <c r="B2043" t="s">
        <v>80</v>
      </c>
      <c r="C2043" t="s">
        <v>4267</v>
      </c>
      <c r="D2043" t="s">
        <v>82</v>
      </c>
      <c r="E2043" s="2" t="str">
        <f>HYPERLINK("capsilon://?command=openfolder&amp;siteaddress=FAM.docvelocity-na8.net&amp;folderid=FX3A1C6038-156E-FEC5-4AF2-2B5FE244E26D","FX21117726")</f>
        <v>FX21117726</v>
      </c>
      <c r="F2043" t="s">
        <v>19</v>
      </c>
      <c r="G2043" t="s">
        <v>19</v>
      </c>
      <c r="H2043" t="s">
        <v>83</v>
      </c>
      <c r="I2043" t="s">
        <v>4276</v>
      </c>
      <c r="J2043">
        <v>86</v>
      </c>
      <c r="K2043" t="s">
        <v>85</v>
      </c>
      <c r="L2043" t="s">
        <v>86</v>
      </c>
      <c r="M2043" t="s">
        <v>87</v>
      </c>
      <c r="N2043">
        <v>2</v>
      </c>
      <c r="O2043" s="1">
        <v>44518.799895833334</v>
      </c>
      <c r="P2043" s="1">
        <v>44519.186655092592</v>
      </c>
      <c r="Q2043">
        <v>33060</v>
      </c>
      <c r="R2043">
        <v>356</v>
      </c>
      <c r="S2043" t="b">
        <v>0</v>
      </c>
      <c r="T2043" t="s">
        <v>88</v>
      </c>
      <c r="U2043" t="b">
        <v>0</v>
      </c>
      <c r="V2043" t="s">
        <v>1625</v>
      </c>
      <c r="W2043" s="1">
        <v>44518.81585648148</v>
      </c>
      <c r="X2043">
        <v>160</v>
      </c>
      <c r="Y2043">
        <v>61</v>
      </c>
      <c r="Z2043">
        <v>0</v>
      </c>
      <c r="AA2043">
        <v>61</v>
      </c>
      <c r="AB2043">
        <v>0</v>
      </c>
      <c r="AC2043">
        <v>31</v>
      </c>
      <c r="AD2043">
        <v>25</v>
      </c>
      <c r="AE2043">
        <v>0</v>
      </c>
      <c r="AF2043">
        <v>0</v>
      </c>
      <c r="AG2043">
        <v>0</v>
      </c>
      <c r="AH2043" t="s">
        <v>1043</v>
      </c>
      <c r="AI2043" s="1">
        <v>44519.186655092592</v>
      </c>
      <c r="AJ2043">
        <v>196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25</v>
      </c>
      <c r="AQ2043">
        <v>0</v>
      </c>
      <c r="AR2043">
        <v>0</v>
      </c>
      <c r="AS2043">
        <v>0</v>
      </c>
      <c r="AT2043" t="s">
        <v>88</v>
      </c>
      <c r="AU2043" t="s">
        <v>88</v>
      </c>
      <c r="AV2043" t="s">
        <v>88</v>
      </c>
      <c r="AW2043" t="s">
        <v>88</v>
      </c>
      <c r="AX2043" t="s">
        <v>88</v>
      </c>
      <c r="AY2043" t="s">
        <v>88</v>
      </c>
      <c r="AZ2043" t="s">
        <v>88</v>
      </c>
      <c r="BA2043" t="s">
        <v>88</v>
      </c>
      <c r="BB2043" t="s">
        <v>88</v>
      </c>
      <c r="BC2043" t="s">
        <v>88</v>
      </c>
      <c r="BD2043" t="s">
        <v>88</v>
      </c>
      <c r="BE2043" t="s">
        <v>88</v>
      </c>
    </row>
    <row r="2044" spans="1:57">
      <c r="A2044" t="s">
        <v>4277</v>
      </c>
      <c r="B2044" t="s">
        <v>80</v>
      </c>
      <c r="C2044" t="s">
        <v>4267</v>
      </c>
      <c r="D2044" t="s">
        <v>82</v>
      </c>
      <c r="E2044" s="2" t="str">
        <f>HYPERLINK("capsilon://?command=openfolder&amp;siteaddress=FAM.docvelocity-na8.net&amp;folderid=FX3A1C6038-156E-FEC5-4AF2-2B5FE244E26D","FX21117726")</f>
        <v>FX21117726</v>
      </c>
      <c r="F2044" t="s">
        <v>19</v>
      </c>
      <c r="G2044" t="s">
        <v>19</v>
      </c>
      <c r="H2044" t="s">
        <v>83</v>
      </c>
      <c r="I2044" t="s">
        <v>4278</v>
      </c>
      <c r="J2044">
        <v>86</v>
      </c>
      <c r="K2044" t="s">
        <v>85</v>
      </c>
      <c r="L2044" t="s">
        <v>86</v>
      </c>
      <c r="M2044" t="s">
        <v>87</v>
      </c>
      <c r="N2044">
        <v>2</v>
      </c>
      <c r="O2044" s="1">
        <v>44518.800347222219</v>
      </c>
      <c r="P2044" s="1">
        <v>44519.189027777778</v>
      </c>
      <c r="Q2044">
        <v>33237</v>
      </c>
      <c r="R2044">
        <v>345</v>
      </c>
      <c r="S2044" t="b">
        <v>0</v>
      </c>
      <c r="T2044" t="s">
        <v>88</v>
      </c>
      <c r="U2044" t="b">
        <v>0</v>
      </c>
      <c r="V2044" t="s">
        <v>1625</v>
      </c>
      <c r="W2044" s="1">
        <v>44518.817488425928</v>
      </c>
      <c r="X2044">
        <v>141</v>
      </c>
      <c r="Y2044">
        <v>61</v>
      </c>
      <c r="Z2044">
        <v>0</v>
      </c>
      <c r="AA2044">
        <v>61</v>
      </c>
      <c r="AB2044">
        <v>0</v>
      </c>
      <c r="AC2044">
        <v>32</v>
      </c>
      <c r="AD2044">
        <v>25</v>
      </c>
      <c r="AE2044">
        <v>0</v>
      </c>
      <c r="AF2044">
        <v>0</v>
      </c>
      <c r="AG2044">
        <v>0</v>
      </c>
      <c r="AH2044" t="s">
        <v>1043</v>
      </c>
      <c r="AI2044" s="1">
        <v>44519.189027777778</v>
      </c>
      <c r="AJ2044">
        <v>204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25</v>
      </c>
      <c r="AQ2044">
        <v>0</v>
      </c>
      <c r="AR2044">
        <v>0</v>
      </c>
      <c r="AS2044">
        <v>0</v>
      </c>
      <c r="AT2044" t="s">
        <v>88</v>
      </c>
      <c r="AU2044" t="s">
        <v>88</v>
      </c>
      <c r="AV2044" t="s">
        <v>88</v>
      </c>
      <c r="AW2044" t="s">
        <v>88</v>
      </c>
      <c r="AX2044" t="s">
        <v>88</v>
      </c>
      <c r="AY2044" t="s">
        <v>88</v>
      </c>
      <c r="AZ2044" t="s">
        <v>88</v>
      </c>
      <c r="BA2044" t="s">
        <v>88</v>
      </c>
      <c r="BB2044" t="s">
        <v>88</v>
      </c>
      <c r="BC2044" t="s">
        <v>88</v>
      </c>
      <c r="BD2044" t="s">
        <v>88</v>
      </c>
      <c r="BE2044" t="s">
        <v>88</v>
      </c>
    </row>
    <row r="2045" spans="1:57">
      <c r="A2045" t="s">
        <v>4279</v>
      </c>
      <c r="B2045" t="s">
        <v>80</v>
      </c>
      <c r="C2045" t="s">
        <v>4267</v>
      </c>
      <c r="D2045" t="s">
        <v>82</v>
      </c>
      <c r="E2045" s="2" t="str">
        <f>HYPERLINK("capsilon://?command=openfolder&amp;siteaddress=FAM.docvelocity-na8.net&amp;folderid=FX3A1C6038-156E-FEC5-4AF2-2B5FE244E26D","FX21117726")</f>
        <v>FX21117726</v>
      </c>
      <c r="F2045" t="s">
        <v>19</v>
      </c>
      <c r="G2045" t="s">
        <v>19</v>
      </c>
      <c r="H2045" t="s">
        <v>83</v>
      </c>
      <c r="I2045" t="s">
        <v>4280</v>
      </c>
      <c r="J2045">
        <v>86</v>
      </c>
      <c r="K2045" t="s">
        <v>85</v>
      </c>
      <c r="L2045" t="s">
        <v>86</v>
      </c>
      <c r="M2045" t="s">
        <v>87</v>
      </c>
      <c r="N2045">
        <v>2</v>
      </c>
      <c r="O2045" s="1">
        <v>44518.800949074073</v>
      </c>
      <c r="P2045" s="1">
        <v>44519.191365740742</v>
      </c>
      <c r="Q2045">
        <v>33372</v>
      </c>
      <c r="R2045">
        <v>360</v>
      </c>
      <c r="S2045" t="b">
        <v>0</v>
      </c>
      <c r="T2045" t="s">
        <v>88</v>
      </c>
      <c r="U2045" t="b">
        <v>0</v>
      </c>
      <c r="V2045" t="s">
        <v>1625</v>
      </c>
      <c r="W2045" s="1">
        <v>44518.819293981483</v>
      </c>
      <c r="X2045">
        <v>155</v>
      </c>
      <c r="Y2045">
        <v>61</v>
      </c>
      <c r="Z2045">
        <v>0</v>
      </c>
      <c r="AA2045">
        <v>61</v>
      </c>
      <c r="AB2045">
        <v>0</v>
      </c>
      <c r="AC2045">
        <v>32</v>
      </c>
      <c r="AD2045">
        <v>25</v>
      </c>
      <c r="AE2045">
        <v>0</v>
      </c>
      <c r="AF2045">
        <v>0</v>
      </c>
      <c r="AG2045">
        <v>0</v>
      </c>
      <c r="AH2045" t="s">
        <v>1043</v>
      </c>
      <c r="AI2045" s="1">
        <v>44519.191365740742</v>
      </c>
      <c r="AJ2045">
        <v>201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25</v>
      </c>
      <c r="AQ2045">
        <v>0</v>
      </c>
      <c r="AR2045">
        <v>0</v>
      </c>
      <c r="AS2045">
        <v>0</v>
      </c>
      <c r="AT2045" t="s">
        <v>88</v>
      </c>
      <c r="AU2045" t="s">
        <v>88</v>
      </c>
      <c r="AV2045" t="s">
        <v>88</v>
      </c>
      <c r="AW2045" t="s">
        <v>88</v>
      </c>
      <c r="AX2045" t="s">
        <v>88</v>
      </c>
      <c r="AY2045" t="s">
        <v>88</v>
      </c>
      <c r="AZ2045" t="s">
        <v>88</v>
      </c>
      <c r="BA2045" t="s">
        <v>88</v>
      </c>
      <c r="BB2045" t="s">
        <v>88</v>
      </c>
      <c r="BC2045" t="s">
        <v>88</v>
      </c>
      <c r="BD2045" t="s">
        <v>88</v>
      </c>
      <c r="BE2045" t="s">
        <v>88</v>
      </c>
    </row>
    <row r="2046" spans="1:57">
      <c r="A2046" t="s">
        <v>4281</v>
      </c>
      <c r="B2046" t="s">
        <v>80</v>
      </c>
      <c r="C2046" t="s">
        <v>4267</v>
      </c>
      <c r="D2046" t="s">
        <v>82</v>
      </c>
      <c r="E2046" s="2" t="str">
        <f>HYPERLINK("capsilon://?command=openfolder&amp;siteaddress=FAM.docvelocity-na8.net&amp;folderid=FX3A1C6038-156E-FEC5-4AF2-2B5FE244E26D","FX21117726")</f>
        <v>FX21117726</v>
      </c>
      <c r="F2046" t="s">
        <v>19</v>
      </c>
      <c r="G2046" t="s">
        <v>19</v>
      </c>
      <c r="H2046" t="s">
        <v>83</v>
      </c>
      <c r="I2046" t="s">
        <v>4282</v>
      </c>
      <c r="J2046">
        <v>86</v>
      </c>
      <c r="K2046" t="s">
        <v>85</v>
      </c>
      <c r="L2046" t="s">
        <v>86</v>
      </c>
      <c r="M2046" t="s">
        <v>87</v>
      </c>
      <c r="N2046">
        <v>2</v>
      </c>
      <c r="O2046" s="1">
        <v>44518.801342592589</v>
      </c>
      <c r="P2046" s="1">
        <v>44519.193842592591</v>
      </c>
      <c r="Q2046">
        <v>33270</v>
      </c>
      <c r="R2046">
        <v>642</v>
      </c>
      <c r="S2046" t="b">
        <v>0</v>
      </c>
      <c r="T2046" t="s">
        <v>88</v>
      </c>
      <c r="U2046" t="b">
        <v>0</v>
      </c>
      <c r="V2046" t="s">
        <v>218</v>
      </c>
      <c r="W2046" s="1">
        <v>44518.82303240741</v>
      </c>
      <c r="X2046">
        <v>429</v>
      </c>
      <c r="Y2046">
        <v>61</v>
      </c>
      <c r="Z2046">
        <v>0</v>
      </c>
      <c r="AA2046">
        <v>61</v>
      </c>
      <c r="AB2046">
        <v>0</v>
      </c>
      <c r="AC2046">
        <v>33</v>
      </c>
      <c r="AD2046">
        <v>25</v>
      </c>
      <c r="AE2046">
        <v>0</v>
      </c>
      <c r="AF2046">
        <v>0</v>
      </c>
      <c r="AG2046">
        <v>0</v>
      </c>
      <c r="AH2046" t="s">
        <v>1043</v>
      </c>
      <c r="AI2046" s="1">
        <v>44519.193842592591</v>
      </c>
      <c r="AJ2046">
        <v>213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25</v>
      </c>
      <c r="AQ2046">
        <v>0</v>
      </c>
      <c r="AR2046">
        <v>0</v>
      </c>
      <c r="AS2046">
        <v>0</v>
      </c>
      <c r="AT2046" t="s">
        <v>88</v>
      </c>
      <c r="AU2046" t="s">
        <v>88</v>
      </c>
      <c r="AV2046" t="s">
        <v>88</v>
      </c>
      <c r="AW2046" t="s">
        <v>88</v>
      </c>
      <c r="AX2046" t="s">
        <v>88</v>
      </c>
      <c r="AY2046" t="s">
        <v>88</v>
      </c>
      <c r="AZ2046" t="s">
        <v>88</v>
      </c>
      <c r="BA2046" t="s">
        <v>88</v>
      </c>
      <c r="BB2046" t="s">
        <v>88</v>
      </c>
      <c r="BC2046" t="s">
        <v>88</v>
      </c>
      <c r="BD2046" t="s">
        <v>88</v>
      </c>
      <c r="BE2046" t="s">
        <v>88</v>
      </c>
    </row>
    <row r="2047" spans="1:57">
      <c r="A2047" t="s">
        <v>4283</v>
      </c>
      <c r="B2047" t="s">
        <v>80</v>
      </c>
      <c r="C2047" t="s">
        <v>4267</v>
      </c>
      <c r="D2047" t="s">
        <v>82</v>
      </c>
      <c r="E2047" s="2" t="str">
        <f>HYPERLINK("capsilon://?command=openfolder&amp;siteaddress=FAM.docvelocity-na8.net&amp;folderid=FX3A1C6038-156E-FEC5-4AF2-2B5FE244E26D","FX21117726")</f>
        <v>FX21117726</v>
      </c>
      <c r="F2047" t="s">
        <v>19</v>
      </c>
      <c r="G2047" t="s">
        <v>19</v>
      </c>
      <c r="H2047" t="s">
        <v>83</v>
      </c>
      <c r="I2047" t="s">
        <v>4284</v>
      </c>
      <c r="J2047">
        <v>56</v>
      </c>
      <c r="K2047" t="s">
        <v>85</v>
      </c>
      <c r="L2047" t="s">
        <v>86</v>
      </c>
      <c r="M2047" t="s">
        <v>87</v>
      </c>
      <c r="N2047">
        <v>1</v>
      </c>
      <c r="O2047" s="1">
        <v>44518.802453703705</v>
      </c>
      <c r="P2047" s="1">
        <v>44519.260462962964</v>
      </c>
      <c r="Q2047">
        <v>39367</v>
      </c>
      <c r="R2047">
        <v>205</v>
      </c>
      <c r="S2047" t="b">
        <v>0</v>
      </c>
      <c r="T2047" t="s">
        <v>88</v>
      </c>
      <c r="U2047" t="b">
        <v>0</v>
      </c>
      <c r="V2047" t="s">
        <v>190</v>
      </c>
      <c r="W2047" s="1">
        <v>44519.260462962964</v>
      </c>
      <c r="X2047">
        <v>150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56</v>
      </c>
      <c r="AE2047">
        <v>42</v>
      </c>
      <c r="AF2047">
        <v>0</v>
      </c>
      <c r="AG2047">
        <v>6</v>
      </c>
      <c r="AH2047" t="s">
        <v>88</v>
      </c>
      <c r="AI2047" t="s">
        <v>88</v>
      </c>
      <c r="AJ2047" t="s">
        <v>88</v>
      </c>
      <c r="AK2047" t="s">
        <v>88</v>
      </c>
      <c r="AL2047" t="s">
        <v>88</v>
      </c>
      <c r="AM2047" t="s">
        <v>88</v>
      </c>
      <c r="AN2047" t="s">
        <v>88</v>
      </c>
      <c r="AO2047" t="s">
        <v>88</v>
      </c>
      <c r="AP2047" t="s">
        <v>88</v>
      </c>
      <c r="AQ2047" t="s">
        <v>88</v>
      </c>
      <c r="AR2047" t="s">
        <v>88</v>
      </c>
      <c r="AS2047" t="s">
        <v>88</v>
      </c>
      <c r="AT2047" t="s">
        <v>88</v>
      </c>
      <c r="AU2047" t="s">
        <v>88</v>
      </c>
      <c r="AV2047" t="s">
        <v>88</v>
      </c>
      <c r="AW2047" t="s">
        <v>88</v>
      </c>
      <c r="AX2047" t="s">
        <v>88</v>
      </c>
      <c r="AY2047" t="s">
        <v>88</v>
      </c>
      <c r="AZ2047" t="s">
        <v>88</v>
      </c>
      <c r="BA2047" t="s">
        <v>88</v>
      </c>
      <c r="BB2047" t="s">
        <v>88</v>
      </c>
      <c r="BC2047" t="s">
        <v>88</v>
      </c>
      <c r="BD2047" t="s">
        <v>88</v>
      </c>
      <c r="BE2047" t="s">
        <v>88</v>
      </c>
    </row>
    <row r="2048" spans="1:57">
      <c r="A2048" t="s">
        <v>4285</v>
      </c>
      <c r="B2048" t="s">
        <v>80</v>
      </c>
      <c r="C2048" t="s">
        <v>4267</v>
      </c>
      <c r="D2048" t="s">
        <v>82</v>
      </c>
      <c r="E2048" s="2" t="str">
        <f>HYPERLINK("capsilon://?command=openfolder&amp;siteaddress=FAM.docvelocity-na8.net&amp;folderid=FX3A1C6038-156E-FEC5-4AF2-2B5FE244E26D","FX21117726")</f>
        <v>FX21117726</v>
      </c>
      <c r="F2048" t="s">
        <v>19</v>
      </c>
      <c r="G2048" t="s">
        <v>19</v>
      </c>
      <c r="H2048" t="s">
        <v>83</v>
      </c>
      <c r="I2048" t="s">
        <v>4286</v>
      </c>
      <c r="J2048">
        <v>28</v>
      </c>
      <c r="K2048" t="s">
        <v>85</v>
      </c>
      <c r="L2048" t="s">
        <v>86</v>
      </c>
      <c r="M2048" t="s">
        <v>87</v>
      </c>
      <c r="N2048">
        <v>1</v>
      </c>
      <c r="O2048" s="1">
        <v>44518.802939814814</v>
      </c>
      <c r="P2048" s="1">
        <v>44519.265833333331</v>
      </c>
      <c r="Q2048">
        <v>39459</v>
      </c>
      <c r="R2048">
        <v>535</v>
      </c>
      <c r="S2048" t="b">
        <v>0</v>
      </c>
      <c r="T2048" t="s">
        <v>88</v>
      </c>
      <c r="U2048" t="b">
        <v>0</v>
      </c>
      <c r="V2048" t="s">
        <v>190</v>
      </c>
      <c r="W2048" s="1">
        <v>44519.265833333331</v>
      </c>
      <c r="X2048">
        <v>464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28</v>
      </c>
      <c r="AE2048">
        <v>21</v>
      </c>
      <c r="AF2048">
        <v>0</v>
      </c>
      <c r="AG2048">
        <v>2</v>
      </c>
      <c r="AH2048" t="s">
        <v>88</v>
      </c>
      <c r="AI2048" t="s">
        <v>88</v>
      </c>
      <c r="AJ2048" t="s">
        <v>88</v>
      </c>
      <c r="AK2048" t="s">
        <v>88</v>
      </c>
      <c r="AL2048" t="s">
        <v>88</v>
      </c>
      <c r="AM2048" t="s">
        <v>88</v>
      </c>
      <c r="AN2048" t="s">
        <v>88</v>
      </c>
      <c r="AO2048" t="s">
        <v>88</v>
      </c>
      <c r="AP2048" t="s">
        <v>88</v>
      </c>
      <c r="AQ2048" t="s">
        <v>88</v>
      </c>
      <c r="AR2048" t="s">
        <v>88</v>
      </c>
      <c r="AS2048" t="s">
        <v>88</v>
      </c>
      <c r="AT2048" t="s">
        <v>88</v>
      </c>
      <c r="AU2048" t="s">
        <v>88</v>
      </c>
      <c r="AV2048" t="s">
        <v>88</v>
      </c>
      <c r="AW2048" t="s">
        <v>88</v>
      </c>
      <c r="AX2048" t="s">
        <v>88</v>
      </c>
      <c r="AY2048" t="s">
        <v>88</v>
      </c>
      <c r="AZ2048" t="s">
        <v>88</v>
      </c>
      <c r="BA2048" t="s">
        <v>88</v>
      </c>
      <c r="BB2048" t="s">
        <v>88</v>
      </c>
      <c r="BC2048" t="s">
        <v>88</v>
      </c>
      <c r="BD2048" t="s">
        <v>88</v>
      </c>
      <c r="BE2048" t="s">
        <v>88</v>
      </c>
    </row>
    <row r="2049" spans="1:57">
      <c r="A2049" t="s">
        <v>4287</v>
      </c>
      <c r="B2049" t="s">
        <v>80</v>
      </c>
      <c r="C2049" t="s">
        <v>4244</v>
      </c>
      <c r="D2049" t="s">
        <v>82</v>
      </c>
      <c r="E2049" s="2" t="str">
        <f>HYPERLINK("capsilon://?command=openfolder&amp;siteaddress=FAM.docvelocity-na8.net&amp;folderid=FX1824D28F-7160-F96B-7B60-5C2079B49954","FX21119363")</f>
        <v>FX21119363</v>
      </c>
      <c r="F2049" t="s">
        <v>19</v>
      </c>
      <c r="G2049" t="s">
        <v>19</v>
      </c>
      <c r="H2049" t="s">
        <v>83</v>
      </c>
      <c r="I2049" t="s">
        <v>4245</v>
      </c>
      <c r="J2049">
        <v>76</v>
      </c>
      <c r="K2049" t="s">
        <v>85</v>
      </c>
      <c r="L2049" t="s">
        <v>86</v>
      </c>
      <c r="M2049" t="s">
        <v>87</v>
      </c>
      <c r="N2049">
        <v>2</v>
      </c>
      <c r="O2049" s="1">
        <v>44518.803402777776</v>
      </c>
      <c r="P2049" s="1">
        <v>44518.81827546296</v>
      </c>
      <c r="Q2049">
        <v>386</v>
      </c>
      <c r="R2049">
        <v>899</v>
      </c>
      <c r="S2049" t="b">
        <v>0</v>
      </c>
      <c r="T2049" t="s">
        <v>88</v>
      </c>
      <c r="U2049" t="b">
        <v>1</v>
      </c>
      <c r="V2049" t="s">
        <v>1625</v>
      </c>
      <c r="W2049" s="1">
        <v>44518.809687499997</v>
      </c>
      <c r="X2049">
        <v>499</v>
      </c>
      <c r="Y2049">
        <v>66</v>
      </c>
      <c r="Z2049">
        <v>0</v>
      </c>
      <c r="AA2049">
        <v>66</v>
      </c>
      <c r="AB2049">
        <v>0</v>
      </c>
      <c r="AC2049">
        <v>14</v>
      </c>
      <c r="AD2049">
        <v>10</v>
      </c>
      <c r="AE2049">
        <v>0</v>
      </c>
      <c r="AF2049">
        <v>0</v>
      </c>
      <c r="AG2049">
        <v>0</v>
      </c>
      <c r="AH2049" t="s">
        <v>90</v>
      </c>
      <c r="AI2049" s="1">
        <v>44518.81827546296</v>
      </c>
      <c r="AJ2049">
        <v>400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10</v>
      </c>
      <c r="AQ2049">
        <v>0</v>
      </c>
      <c r="AR2049">
        <v>0</v>
      </c>
      <c r="AS2049">
        <v>0</v>
      </c>
      <c r="AT2049" t="s">
        <v>88</v>
      </c>
      <c r="AU2049" t="s">
        <v>88</v>
      </c>
      <c r="AV2049" t="s">
        <v>88</v>
      </c>
      <c r="AW2049" t="s">
        <v>88</v>
      </c>
      <c r="AX2049" t="s">
        <v>88</v>
      </c>
      <c r="AY2049" t="s">
        <v>88</v>
      </c>
      <c r="AZ2049" t="s">
        <v>88</v>
      </c>
      <c r="BA2049" t="s">
        <v>88</v>
      </c>
      <c r="BB2049" t="s">
        <v>88</v>
      </c>
      <c r="BC2049" t="s">
        <v>88</v>
      </c>
      <c r="BD2049" t="s">
        <v>88</v>
      </c>
      <c r="BE2049" t="s">
        <v>88</v>
      </c>
    </row>
    <row r="2050" spans="1:57">
      <c r="A2050" t="s">
        <v>4288</v>
      </c>
      <c r="B2050" t="s">
        <v>80</v>
      </c>
      <c r="C2050" t="s">
        <v>4289</v>
      </c>
      <c r="D2050" t="s">
        <v>82</v>
      </c>
      <c r="E2050" s="2" t="str">
        <f>HYPERLINK("capsilon://?command=openfolder&amp;siteaddress=FAM.docvelocity-na8.net&amp;folderid=FXA7C1E394-781C-056A-B5C3-2AE39E6CF74E","FX21118680")</f>
        <v>FX21118680</v>
      </c>
      <c r="F2050" t="s">
        <v>19</v>
      </c>
      <c r="G2050" t="s">
        <v>19</v>
      </c>
      <c r="H2050" t="s">
        <v>83</v>
      </c>
      <c r="I2050" t="s">
        <v>4290</v>
      </c>
      <c r="J2050">
        <v>107</v>
      </c>
      <c r="K2050" t="s">
        <v>85</v>
      </c>
      <c r="L2050" t="s">
        <v>86</v>
      </c>
      <c r="M2050" t="s">
        <v>87</v>
      </c>
      <c r="N2050">
        <v>1</v>
      </c>
      <c r="O2050" s="1">
        <v>44518.8047337963</v>
      </c>
      <c r="P2050" s="1">
        <v>44519.272905092592</v>
      </c>
      <c r="Q2050">
        <v>39925</v>
      </c>
      <c r="R2050">
        <v>525</v>
      </c>
      <c r="S2050" t="b">
        <v>0</v>
      </c>
      <c r="T2050" t="s">
        <v>88</v>
      </c>
      <c r="U2050" t="b">
        <v>0</v>
      </c>
      <c r="V2050" t="s">
        <v>190</v>
      </c>
      <c r="W2050" s="1">
        <v>44519.272905092592</v>
      </c>
      <c r="X2050">
        <v>473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107</v>
      </c>
      <c r="AE2050">
        <v>90</v>
      </c>
      <c r="AF2050">
        <v>0</v>
      </c>
      <c r="AG2050">
        <v>5</v>
      </c>
      <c r="AH2050" t="s">
        <v>88</v>
      </c>
      <c r="AI2050" t="s">
        <v>88</v>
      </c>
      <c r="AJ2050" t="s">
        <v>88</v>
      </c>
      <c r="AK2050" t="s">
        <v>88</v>
      </c>
      <c r="AL2050" t="s">
        <v>88</v>
      </c>
      <c r="AM2050" t="s">
        <v>88</v>
      </c>
      <c r="AN2050" t="s">
        <v>88</v>
      </c>
      <c r="AO2050" t="s">
        <v>88</v>
      </c>
      <c r="AP2050" t="s">
        <v>88</v>
      </c>
      <c r="AQ2050" t="s">
        <v>88</v>
      </c>
      <c r="AR2050" t="s">
        <v>88</v>
      </c>
      <c r="AS2050" t="s">
        <v>88</v>
      </c>
      <c r="AT2050" t="s">
        <v>88</v>
      </c>
      <c r="AU2050" t="s">
        <v>88</v>
      </c>
      <c r="AV2050" t="s">
        <v>88</v>
      </c>
      <c r="AW2050" t="s">
        <v>88</v>
      </c>
      <c r="AX2050" t="s">
        <v>88</v>
      </c>
      <c r="AY2050" t="s">
        <v>88</v>
      </c>
      <c r="AZ2050" t="s">
        <v>88</v>
      </c>
      <c r="BA2050" t="s">
        <v>88</v>
      </c>
      <c r="BB2050" t="s">
        <v>88</v>
      </c>
      <c r="BC2050" t="s">
        <v>88</v>
      </c>
      <c r="BD2050" t="s">
        <v>88</v>
      </c>
      <c r="BE2050" t="s">
        <v>88</v>
      </c>
    </row>
    <row r="2051" spans="1:57">
      <c r="A2051" t="s">
        <v>4291</v>
      </c>
      <c r="B2051" t="s">
        <v>80</v>
      </c>
      <c r="C2051" t="s">
        <v>4292</v>
      </c>
      <c r="D2051" t="s">
        <v>82</v>
      </c>
      <c r="E2051" s="2" t="str">
        <f>HYPERLINK("capsilon://?command=openfolder&amp;siteaddress=FAM.docvelocity-na8.net&amp;folderid=FX1F74B4DF-6482-4018-6B95-2AC31E7F59B0","FX21119059")</f>
        <v>FX21119059</v>
      </c>
      <c r="F2051" t="s">
        <v>19</v>
      </c>
      <c r="G2051" t="s">
        <v>19</v>
      </c>
      <c r="H2051" t="s">
        <v>83</v>
      </c>
      <c r="I2051" t="s">
        <v>4293</v>
      </c>
      <c r="J2051">
        <v>32</v>
      </c>
      <c r="K2051" t="s">
        <v>85</v>
      </c>
      <c r="L2051" t="s">
        <v>86</v>
      </c>
      <c r="M2051" t="s">
        <v>87</v>
      </c>
      <c r="N2051">
        <v>1</v>
      </c>
      <c r="O2051" s="1">
        <v>44518.811759259261</v>
      </c>
      <c r="P2051" s="1">
        <v>44519.273981481485</v>
      </c>
      <c r="Q2051">
        <v>39825</v>
      </c>
      <c r="R2051">
        <v>111</v>
      </c>
      <c r="S2051" t="b">
        <v>0</v>
      </c>
      <c r="T2051" t="s">
        <v>88</v>
      </c>
      <c r="U2051" t="b">
        <v>0</v>
      </c>
      <c r="V2051" t="s">
        <v>190</v>
      </c>
      <c r="W2051" s="1">
        <v>44519.273981481485</v>
      </c>
      <c r="X2051">
        <v>92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32</v>
      </c>
      <c r="AE2051">
        <v>27</v>
      </c>
      <c r="AF2051">
        <v>0</v>
      </c>
      <c r="AG2051">
        <v>2</v>
      </c>
      <c r="AH2051" t="s">
        <v>88</v>
      </c>
      <c r="AI2051" t="s">
        <v>88</v>
      </c>
      <c r="AJ2051" t="s">
        <v>88</v>
      </c>
      <c r="AK2051" t="s">
        <v>88</v>
      </c>
      <c r="AL2051" t="s">
        <v>88</v>
      </c>
      <c r="AM2051" t="s">
        <v>88</v>
      </c>
      <c r="AN2051" t="s">
        <v>88</v>
      </c>
      <c r="AO2051" t="s">
        <v>88</v>
      </c>
      <c r="AP2051" t="s">
        <v>88</v>
      </c>
      <c r="AQ2051" t="s">
        <v>88</v>
      </c>
      <c r="AR2051" t="s">
        <v>88</v>
      </c>
      <c r="AS2051" t="s">
        <v>88</v>
      </c>
      <c r="AT2051" t="s">
        <v>88</v>
      </c>
      <c r="AU2051" t="s">
        <v>88</v>
      </c>
      <c r="AV2051" t="s">
        <v>88</v>
      </c>
      <c r="AW2051" t="s">
        <v>88</v>
      </c>
      <c r="AX2051" t="s">
        <v>88</v>
      </c>
      <c r="AY2051" t="s">
        <v>88</v>
      </c>
      <c r="AZ2051" t="s">
        <v>88</v>
      </c>
      <c r="BA2051" t="s">
        <v>88</v>
      </c>
      <c r="BB2051" t="s">
        <v>88</v>
      </c>
      <c r="BC2051" t="s">
        <v>88</v>
      </c>
      <c r="BD2051" t="s">
        <v>88</v>
      </c>
      <c r="BE2051" t="s">
        <v>88</v>
      </c>
    </row>
    <row r="2052" spans="1:57">
      <c r="A2052" t="s">
        <v>4294</v>
      </c>
      <c r="B2052" t="s">
        <v>80</v>
      </c>
      <c r="C2052" t="s">
        <v>3567</v>
      </c>
      <c r="D2052" t="s">
        <v>82</v>
      </c>
      <c r="E2052" s="2" t="str">
        <f>HYPERLINK("capsilon://?command=openfolder&amp;siteaddress=FAM.docvelocity-na8.net&amp;folderid=FX89AC299C-FD72-08FD-705E-6F8E86D66B29","FX21117531")</f>
        <v>FX21117531</v>
      </c>
      <c r="F2052" t="s">
        <v>19</v>
      </c>
      <c r="G2052" t="s">
        <v>19</v>
      </c>
      <c r="H2052" t="s">
        <v>83</v>
      </c>
      <c r="I2052" t="s">
        <v>4295</v>
      </c>
      <c r="J2052">
        <v>41</v>
      </c>
      <c r="K2052" t="s">
        <v>85</v>
      </c>
      <c r="L2052" t="s">
        <v>86</v>
      </c>
      <c r="M2052" t="s">
        <v>87</v>
      </c>
      <c r="N2052">
        <v>1</v>
      </c>
      <c r="O2052" s="1">
        <v>44518.831087962964</v>
      </c>
      <c r="P2052" s="1">
        <v>44519.276655092595</v>
      </c>
      <c r="Q2052">
        <v>38248</v>
      </c>
      <c r="R2052">
        <v>249</v>
      </c>
      <c r="S2052" t="b">
        <v>0</v>
      </c>
      <c r="T2052" t="s">
        <v>88</v>
      </c>
      <c r="U2052" t="b">
        <v>0</v>
      </c>
      <c r="V2052" t="s">
        <v>190</v>
      </c>
      <c r="W2052" s="1">
        <v>44519.276655092595</v>
      </c>
      <c r="X2052">
        <v>231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41</v>
      </c>
      <c r="AE2052">
        <v>36</v>
      </c>
      <c r="AF2052">
        <v>0</v>
      </c>
      <c r="AG2052">
        <v>3</v>
      </c>
      <c r="AH2052" t="s">
        <v>88</v>
      </c>
      <c r="AI2052" t="s">
        <v>88</v>
      </c>
      <c r="AJ2052" t="s">
        <v>88</v>
      </c>
      <c r="AK2052" t="s">
        <v>88</v>
      </c>
      <c r="AL2052" t="s">
        <v>88</v>
      </c>
      <c r="AM2052" t="s">
        <v>88</v>
      </c>
      <c r="AN2052" t="s">
        <v>88</v>
      </c>
      <c r="AO2052" t="s">
        <v>88</v>
      </c>
      <c r="AP2052" t="s">
        <v>88</v>
      </c>
      <c r="AQ2052" t="s">
        <v>88</v>
      </c>
      <c r="AR2052" t="s">
        <v>88</v>
      </c>
      <c r="AS2052" t="s">
        <v>88</v>
      </c>
      <c r="AT2052" t="s">
        <v>88</v>
      </c>
      <c r="AU2052" t="s">
        <v>88</v>
      </c>
      <c r="AV2052" t="s">
        <v>88</v>
      </c>
      <c r="AW2052" t="s">
        <v>88</v>
      </c>
      <c r="AX2052" t="s">
        <v>88</v>
      </c>
      <c r="AY2052" t="s">
        <v>88</v>
      </c>
      <c r="AZ2052" t="s">
        <v>88</v>
      </c>
      <c r="BA2052" t="s">
        <v>88</v>
      </c>
      <c r="BB2052" t="s">
        <v>88</v>
      </c>
      <c r="BC2052" t="s">
        <v>88</v>
      </c>
      <c r="BD2052" t="s">
        <v>88</v>
      </c>
      <c r="BE2052" t="s">
        <v>88</v>
      </c>
    </row>
    <row r="2053" spans="1:57">
      <c r="A2053" t="s">
        <v>4296</v>
      </c>
      <c r="B2053" t="s">
        <v>80</v>
      </c>
      <c r="C2053" t="s">
        <v>3628</v>
      </c>
      <c r="D2053" t="s">
        <v>82</v>
      </c>
      <c r="E2053" s="2" t="str">
        <f>HYPERLINK("capsilon://?command=openfolder&amp;siteaddress=FAM.docvelocity-na8.net&amp;folderid=FX01E787D9-71D5-2F81-1828-B653695CF0EE","FX21117989")</f>
        <v>FX21117989</v>
      </c>
      <c r="F2053" t="s">
        <v>19</v>
      </c>
      <c r="G2053" t="s">
        <v>19</v>
      </c>
      <c r="H2053" t="s">
        <v>83</v>
      </c>
      <c r="I2053" t="s">
        <v>4297</v>
      </c>
      <c r="J2053">
        <v>65</v>
      </c>
      <c r="K2053" t="s">
        <v>85</v>
      </c>
      <c r="L2053" t="s">
        <v>86</v>
      </c>
      <c r="M2053" t="s">
        <v>87</v>
      </c>
      <c r="N2053">
        <v>1</v>
      </c>
      <c r="O2053" s="1">
        <v>44518.913912037038</v>
      </c>
      <c r="P2053" s="1">
        <v>44519.279270833336</v>
      </c>
      <c r="Q2053">
        <v>31374</v>
      </c>
      <c r="R2053">
        <v>193</v>
      </c>
      <c r="S2053" t="b">
        <v>0</v>
      </c>
      <c r="T2053" t="s">
        <v>88</v>
      </c>
      <c r="U2053" t="b">
        <v>0</v>
      </c>
      <c r="V2053" t="s">
        <v>190</v>
      </c>
      <c r="W2053" s="1">
        <v>44519.279270833336</v>
      </c>
      <c r="X2053">
        <v>134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65</v>
      </c>
      <c r="AE2053">
        <v>53</v>
      </c>
      <c r="AF2053">
        <v>0</v>
      </c>
      <c r="AG2053">
        <v>3</v>
      </c>
      <c r="AH2053" t="s">
        <v>88</v>
      </c>
      <c r="AI2053" t="s">
        <v>88</v>
      </c>
      <c r="AJ2053" t="s">
        <v>88</v>
      </c>
      <c r="AK2053" t="s">
        <v>88</v>
      </c>
      <c r="AL2053" t="s">
        <v>88</v>
      </c>
      <c r="AM2053" t="s">
        <v>88</v>
      </c>
      <c r="AN2053" t="s">
        <v>88</v>
      </c>
      <c r="AO2053" t="s">
        <v>88</v>
      </c>
      <c r="AP2053" t="s">
        <v>88</v>
      </c>
      <c r="AQ2053" t="s">
        <v>88</v>
      </c>
      <c r="AR2053" t="s">
        <v>88</v>
      </c>
      <c r="AS2053" t="s">
        <v>88</v>
      </c>
      <c r="AT2053" t="s">
        <v>88</v>
      </c>
      <c r="AU2053" t="s">
        <v>88</v>
      </c>
      <c r="AV2053" t="s">
        <v>88</v>
      </c>
      <c r="AW2053" t="s">
        <v>88</v>
      </c>
      <c r="AX2053" t="s">
        <v>88</v>
      </c>
      <c r="AY2053" t="s">
        <v>88</v>
      </c>
      <c r="AZ2053" t="s">
        <v>88</v>
      </c>
      <c r="BA2053" t="s">
        <v>88</v>
      </c>
      <c r="BB2053" t="s">
        <v>88</v>
      </c>
      <c r="BC2053" t="s">
        <v>88</v>
      </c>
      <c r="BD2053" t="s">
        <v>88</v>
      </c>
      <c r="BE2053" t="s">
        <v>88</v>
      </c>
    </row>
    <row r="2054" spans="1:57">
      <c r="A2054" t="s">
        <v>4298</v>
      </c>
      <c r="B2054" t="s">
        <v>80</v>
      </c>
      <c r="C2054" t="s">
        <v>4299</v>
      </c>
      <c r="D2054" t="s">
        <v>82</v>
      </c>
      <c r="E2054" s="2" t="str">
        <f>HYPERLINK("capsilon://?command=openfolder&amp;siteaddress=FAM.docvelocity-na8.net&amp;folderid=FX13F721CC-377D-CC5B-AFDD-812FB9102D76","FX21119201")</f>
        <v>FX21119201</v>
      </c>
      <c r="F2054" t="s">
        <v>19</v>
      </c>
      <c r="G2054" t="s">
        <v>19</v>
      </c>
      <c r="H2054" t="s">
        <v>83</v>
      </c>
      <c r="I2054" t="s">
        <v>4300</v>
      </c>
      <c r="J2054">
        <v>239</v>
      </c>
      <c r="K2054" t="s">
        <v>85</v>
      </c>
      <c r="L2054" t="s">
        <v>86</v>
      </c>
      <c r="M2054" t="s">
        <v>87</v>
      </c>
      <c r="N2054">
        <v>1</v>
      </c>
      <c r="O2054" s="1">
        <v>44518.91510416667</v>
      </c>
      <c r="P2054" s="1">
        <v>44519.292013888888</v>
      </c>
      <c r="Q2054">
        <v>32098</v>
      </c>
      <c r="R2054">
        <v>467</v>
      </c>
      <c r="S2054" t="b">
        <v>0</v>
      </c>
      <c r="T2054" t="s">
        <v>88</v>
      </c>
      <c r="U2054" t="b">
        <v>0</v>
      </c>
      <c r="V2054" t="s">
        <v>190</v>
      </c>
      <c r="W2054" s="1">
        <v>44519.292013888888</v>
      </c>
      <c r="X2054">
        <v>449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239</v>
      </c>
      <c r="AE2054">
        <v>201</v>
      </c>
      <c r="AF2054">
        <v>0</v>
      </c>
      <c r="AG2054">
        <v>24</v>
      </c>
      <c r="AH2054" t="s">
        <v>88</v>
      </c>
      <c r="AI2054" t="s">
        <v>88</v>
      </c>
      <c r="AJ2054" t="s">
        <v>88</v>
      </c>
      <c r="AK2054" t="s">
        <v>88</v>
      </c>
      <c r="AL2054" t="s">
        <v>88</v>
      </c>
      <c r="AM2054" t="s">
        <v>88</v>
      </c>
      <c r="AN2054" t="s">
        <v>88</v>
      </c>
      <c r="AO2054" t="s">
        <v>88</v>
      </c>
      <c r="AP2054" t="s">
        <v>88</v>
      </c>
      <c r="AQ2054" t="s">
        <v>88</v>
      </c>
      <c r="AR2054" t="s">
        <v>88</v>
      </c>
      <c r="AS2054" t="s">
        <v>88</v>
      </c>
      <c r="AT2054" t="s">
        <v>88</v>
      </c>
      <c r="AU2054" t="s">
        <v>88</v>
      </c>
      <c r="AV2054" t="s">
        <v>88</v>
      </c>
      <c r="AW2054" t="s">
        <v>88</v>
      </c>
      <c r="AX2054" t="s">
        <v>88</v>
      </c>
      <c r="AY2054" t="s">
        <v>88</v>
      </c>
      <c r="AZ2054" t="s">
        <v>88</v>
      </c>
      <c r="BA2054" t="s">
        <v>88</v>
      </c>
      <c r="BB2054" t="s">
        <v>88</v>
      </c>
      <c r="BC2054" t="s">
        <v>88</v>
      </c>
      <c r="BD2054" t="s">
        <v>88</v>
      </c>
      <c r="BE2054" t="s">
        <v>88</v>
      </c>
    </row>
    <row r="2055" spans="1:57">
      <c r="A2055" t="s">
        <v>4301</v>
      </c>
      <c r="B2055" t="s">
        <v>80</v>
      </c>
      <c r="C2055" t="s">
        <v>4289</v>
      </c>
      <c r="D2055" t="s">
        <v>82</v>
      </c>
      <c r="E2055" s="2" t="str">
        <f>HYPERLINK("capsilon://?command=openfolder&amp;siteaddress=FAM.docvelocity-na8.net&amp;folderid=FXA7C1E394-781C-056A-B5C3-2AE39E6CF74E","FX21118680")</f>
        <v>FX21118680</v>
      </c>
      <c r="F2055" t="s">
        <v>19</v>
      </c>
      <c r="G2055" t="s">
        <v>19</v>
      </c>
      <c r="H2055" t="s">
        <v>83</v>
      </c>
      <c r="I2055" t="s">
        <v>4302</v>
      </c>
      <c r="J2055">
        <v>28</v>
      </c>
      <c r="K2055" t="s">
        <v>85</v>
      </c>
      <c r="L2055" t="s">
        <v>86</v>
      </c>
      <c r="M2055" t="s">
        <v>87</v>
      </c>
      <c r="N2055">
        <v>2</v>
      </c>
      <c r="O2055" s="1">
        <v>44518.952962962961</v>
      </c>
      <c r="P2055" s="1">
        <v>44519.315798611111</v>
      </c>
      <c r="Q2055">
        <v>30925</v>
      </c>
      <c r="R2055">
        <v>424</v>
      </c>
      <c r="S2055" t="b">
        <v>0</v>
      </c>
      <c r="T2055" t="s">
        <v>88</v>
      </c>
      <c r="U2055" t="b">
        <v>0</v>
      </c>
      <c r="V2055" t="s">
        <v>190</v>
      </c>
      <c r="W2055" s="1">
        <v>44519.293564814812</v>
      </c>
      <c r="X2055">
        <v>133</v>
      </c>
      <c r="Y2055">
        <v>21</v>
      </c>
      <c r="Z2055">
        <v>0</v>
      </c>
      <c r="AA2055">
        <v>21</v>
      </c>
      <c r="AB2055">
        <v>0</v>
      </c>
      <c r="AC2055">
        <v>4</v>
      </c>
      <c r="AD2055">
        <v>7</v>
      </c>
      <c r="AE2055">
        <v>0</v>
      </c>
      <c r="AF2055">
        <v>0</v>
      </c>
      <c r="AG2055">
        <v>0</v>
      </c>
      <c r="AH2055" t="s">
        <v>1043</v>
      </c>
      <c r="AI2055" s="1">
        <v>44519.315798611111</v>
      </c>
      <c r="AJ2055">
        <v>291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7</v>
      </c>
      <c r="AQ2055">
        <v>0</v>
      </c>
      <c r="AR2055">
        <v>0</v>
      </c>
      <c r="AS2055">
        <v>0</v>
      </c>
      <c r="AT2055" t="s">
        <v>88</v>
      </c>
      <c r="AU2055" t="s">
        <v>88</v>
      </c>
      <c r="AV2055" t="s">
        <v>88</v>
      </c>
      <c r="AW2055" t="s">
        <v>88</v>
      </c>
      <c r="AX2055" t="s">
        <v>88</v>
      </c>
      <c r="AY2055" t="s">
        <v>88</v>
      </c>
      <c r="AZ2055" t="s">
        <v>88</v>
      </c>
      <c r="BA2055" t="s">
        <v>88</v>
      </c>
      <c r="BB2055" t="s">
        <v>88</v>
      </c>
      <c r="BC2055" t="s">
        <v>88</v>
      </c>
      <c r="BD2055" t="s">
        <v>88</v>
      </c>
      <c r="BE2055" t="s">
        <v>88</v>
      </c>
    </row>
    <row r="2056" spans="1:57">
      <c r="A2056" t="s">
        <v>4303</v>
      </c>
      <c r="B2056" t="s">
        <v>80</v>
      </c>
      <c r="C2056" t="s">
        <v>4304</v>
      </c>
      <c r="D2056" t="s">
        <v>82</v>
      </c>
      <c r="E2056" s="2" t="str">
        <f>HYPERLINK("capsilon://?command=openfolder&amp;siteaddress=FAM.docvelocity-na8.net&amp;folderid=FXF02BF898-9DC5-CE60-C2FD-41F362E22C9E","FX21118207")</f>
        <v>FX21118207</v>
      </c>
      <c r="F2056" t="s">
        <v>19</v>
      </c>
      <c r="G2056" t="s">
        <v>19</v>
      </c>
      <c r="H2056" t="s">
        <v>83</v>
      </c>
      <c r="I2056" t="s">
        <v>4305</v>
      </c>
      <c r="J2056">
        <v>110</v>
      </c>
      <c r="K2056" t="s">
        <v>85</v>
      </c>
      <c r="L2056" t="s">
        <v>86</v>
      </c>
      <c r="M2056" t="s">
        <v>87</v>
      </c>
      <c r="N2056">
        <v>1</v>
      </c>
      <c r="O2056" s="1">
        <v>44518.957627314812</v>
      </c>
      <c r="P2056" s="1">
        <v>44519.295451388891</v>
      </c>
      <c r="Q2056">
        <v>29025</v>
      </c>
      <c r="R2056">
        <v>163</v>
      </c>
      <c r="S2056" t="b">
        <v>0</v>
      </c>
      <c r="T2056" t="s">
        <v>88</v>
      </c>
      <c r="U2056" t="b">
        <v>0</v>
      </c>
      <c r="V2056" t="s">
        <v>190</v>
      </c>
      <c r="W2056" s="1">
        <v>44519.295451388891</v>
      </c>
      <c r="X2056">
        <v>163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110</v>
      </c>
      <c r="AE2056">
        <v>100</v>
      </c>
      <c r="AF2056">
        <v>0</v>
      </c>
      <c r="AG2056">
        <v>7</v>
      </c>
      <c r="AH2056" t="s">
        <v>88</v>
      </c>
      <c r="AI2056" t="s">
        <v>88</v>
      </c>
      <c r="AJ2056" t="s">
        <v>88</v>
      </c>
      <c r="AK2056" t="s">
        <v>88</v>
      </c>
      <c r="AL2056" t="s">
        <v>88</v>
      </c>
      <c r="AM2056" t="s">
        <v>88</v>
      </c>
      <c r="AN2056" t="s">
        <v>88</v>
      </c>
      <c r="AO2056" t="s">
        <v>88</v>
      </c>
      <c r="AP2056" t="s">
        <v>88</v>
      </c>
      <c r="AQ2056" t="s">
        <v>88</v>
      </c>
      <c r="AR2056" t="s">
        <v>88</v>
      </c>
      <c r="AS2056" t="s">
        <v>88</v>
      </c>
      <c r="AT2056" t="s">
        <v>88</v>
      </c>
      <c r="AU2056" t="s">
        <v>88</v>
      </c>
      <c r="AV2056" t="s">
        <v>88</v>
      </c>
      <c r="AW2056" t="s">
        <v>88</v>
      </c>
      <c r="AX2056" t="s">
        <v>88</v>
      </c>
      <c r="AY2056" t="s">
        <v>88</v>
      </c>
      <c r="AZ2056" t="s">
        <v>88</v>
      </c>
      <c r="BA2056" t="s">
        <v>88</v>
      </c>
      <c r="BB2056" t="s">
        <v>88</v>
      </c>
      <c r="BC2056" t="s">
        <v>88</v>
      </c>
      <c r="BD2056" t="s">
        <v>88</v>
      </c>
      <c r="BE2056" t="s">
        <v>88</v>
      </c>
    </row>
    <row r="2057" spans="1:57">
      <c r="A2057" t="s">
        <v>4306</v>
      </c>
      <c r="B2057" t="s">
        <v>80</v>
      </c>
      <c r="C2057" t="s">
        <v>4307</v>
      </c>
      <c r="D2057" t="s">
        <v>82</v>
      </c>
      <c r="E2057" s="2" t="str">
        <f>HYPERLINK("capsilon://?command=openfolder&amp;siteaddress=FAM.docvelocity-na8.net&amp;folderid=FX07A9518E-C2B6-6557-CAE3-1D4781BF70DD","FX21119206")</f>
        <v>FX21119206</v>
      </c>
      <c r="F2057" t="s">
        <v>19</v>
      </c>
      <c r="G2057" t="s">
        <v>19</v>
      </c>
      <c r="H2057" t="s">
        <v>83</v>
      </c>
      <c r="I2057" t="s">
        <v>4308</v>
      </c>
      <c r="J2057">
        <v>60</v>
      </c>
      <c r="K2057" t="s">
        <v>85</v>
      </c>
      <c r="L2057" t="s">
        <v>86</v>
      </c>
      <c r="M2057" t="s">
        <v>87</v>
      </c>
      <c r="N2057">
        <v>1</v>
      </c>
      <c r="O2057" s="1">
        <v>44518.993472222224</v>
      </c>
      <c r="P2057" s="1">
        <v>44519.297384259262</v>
      </c>
      <c r="Q2057">
        <v>26092</v>
      </c>
      <c r="R2057">
        <v>166</v>
      </c>
      <c r="S2057" t="b">
        <v>0</v>
      </c>
      <c r="T2057" t="s">
        <v>88</v>
      </c>
      <c r="U2057" t="b">
        <v>0</v>
      </c>
      <c r="V2057" t="s">
        <v>190</v>
      </c>
      <c r="W2057" s="1">
        <v>44519.297384259262</v>
      </c>
      <c r="X2057">
        <v>166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60</v>
      </c>
      <c r="AE2057">
        <v>48</v>
      </c>
      <c r="AF2057">
        <v>0</v>
      </c>
      <c r="AG2057">
        <v>6</v>
      </c>
      <c r="AH2057" t="s">
        <v>88</v>
      </c>
      <c r="AI2057" t="s">
        <v>88</v>
      </c>
      <c r="AJ2057" t="s">
        <v>88</v>
      </c>
      <c r="AK2057" t="s">
        <v>88</v>
      </c>
      <c r="AL2057" t="s">
        <v>88</v>
      </c>
      <c r="AM2057" t="s">
        <v>88</v>
      </c>
      <c r="AN2057" t="s">
        <v>88</v>
      </c>
      <c r="AO2057" t="s">
        <v>88</v>
      </c>
      <c r="AP2057" t="s">
        <v>88</v>
      </c>
      <c r="AQ2057" t="s">
        <v>88</v>
      </c>
      <c r="AR2057" t="s">
        <v>88</v>
      </c>
      <c r="AS2057" t="s">
        <v>88</v>
      </c>
      <c r="AT2057" t="s">
        <v>88</v>
      </c>
      <c r="AU2057" t="s">
        <v>88</v>
      </c>
      <c r="AV2057" t="s">
        <v>88</v>
      </c>
      <c r="AW2057" t="s">
        <v>88</v>
      </c>
      <c r="AX2057" t="s">
        <v>88</v>
      </c>
      <c r="AY2057" t="s">
        <v>88</v>
      </c>
      <c r="AZ2057" t="s">
        <v>88</v>
      </c>
      <c r="BA2057" t="s">
        <v>88</v>
      </c>
      <c r="BB2057" t="s">
        <v>88</v>
      </c>
      <c r="BC2057" t="s">
        <v>88</v>
      </c>
      <c r="BD2057" t="s">
        <v>88</v>
      </c>
      <c r="BE2057" t="s">
        <v>88</v>
      </c>
    </row>
    <row r="2058" spans="1:57">
      <c r="A2058" t="s">
        <v>4309</v>
      </c>
      <c r="B2058" t="s">
        <v>80</v>
      </c>
      <c r="C2058" t="s">
        <v>4307</v>
      </c>
      <c r="D2058" t="s">
        <v>82</v>
      </c>
      <c r="E2058" s="2" t="str">
        <f>HYPERLINK("capsilon://?command=openfolder&amp;siteaddress=FAM.docvelocity-na8.net&amp;folderid=FX07A9518E-C2B6-6557-CAE3-1D4781BF70DD","FX21119206")</f>
        <v>FX21119206</v>
      </c>
      <c r="F2058" t="s">
        <v>19</v>
      </c>
      <c r="G2058" t="s">
        <v>19</v>
      </c>
      <c r="H2058" t="s">
        <v>83</v>
      </c>
      <c r="I2058" t="s">
        <v>4310</v>
      </c>
      <c r="J2058">
        <v>32</v>
      </c>
      <c r="K2058" t="s">
        <v>85</v>
      </c>
      <c r="L2058" t="s">
        <v>86</v>
      </c>
      <c r="M2058" t="s">
        <v>87</v>
      </c>
      <c r="N2058">
        <v>2</v>
      </c>
      <c r="O2058" s="1">
        <v>44519.019918981481</v>
      </c>
      <c r="P2058" s="1">
        <v>44519.537743055553</v>
      </c>
      <c r="Q2058">
        <v>43348</v>
      </c>
      <c r="R2058">
        <v>1392</v>
      </c>
      <c r="S2058" t="b">
        <v>0</v>
      </c>
      <c r="T2058" t="s">
        <v>88</v>
      </c>
      <c r="U2058" t="b">
        <v>0</v>
      </c>
      <c r="V2058" t="s">
        <v>153</v>
      </c>
      <c r="W2058" s="1">
        <v>44519.497627314813</v>
      </c>
      <c r="X2058">
        <v>1069</v>
      </c>
      <c r="Y2058">
        <v>133</v>
      </c>
      <c r="Z2058">
        <v>0</v>
      </c>
      <c r="AA2058">
        <v>133</v>
      </c>
      <c r="AB2058">
        <v>0</v>
      </c>
      <c r="AC2058">
        <v>83</v>
      </c>
      <c r="AD2058">
        <v>-101</v>
      </c>
      <c r="AE2058">
        <v>0</v>
      </c>
      <c r="AF2058">
        <v>0</v>
      </c>
      <c r="AG2058">
        <v>0</v>
      </c>
      <c r="AH2058" t="s">
        <v>118</v>
      </c>
      <c r="AI2058" s="1">
        <v>44519.537743055553</v>
      </c>
      <c r="AJ2058">
        <v>313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-101</v>
      </c>
      <c r="AQ2058">
        <v>0</v>
      </c>
      <c r="AR2058">
        <v>0</v>
      </c>
      <c r="AS2058">
        <v>0</v>
      </c>
      <c r="AT2058" t="s">
        <v>88</v>
      </c>
      <c r="AU2058" t="s">
        <v>88</v>
      </c>
      <c r="AV2058" t="s">
        <v>88</v>
      </c>
      <c r="AW2058" t="s">
        <v>88</v>
      </c>
      <c r="AX2058" t="s">
        <v>88</v>
      </c>
      <c r="AY2058" t="s">
        <v>88</v>
      </c>
      <c r="AZ2058" t="s">
        <v>88</v>
      </c>
      <c r="BA2058" t="s">
        <v>88</v>
      </c>
      <c r="BB2058" t="s">
        <v>88</v>
      </c>
      <c r="BC2058" t="s">
        <v>88</v>
      </c>
      <c r="BD2058" t="s">
        <v>88</v>
      </c>
      <c r="BE2058" t="s">
        <v>88</v>
      </c>
    </row>
    <row r="2059" spans="1:57">
      <c r="A2059" t="s">
        <v>4311</v>
      </c>
      <c r="B2059" t="s">
        <v>80</v>
      </c>
      <c r="C2059" t="s">
        <v>4307</v>
      </c>
      <c r="D2059" t="s">
        <v>82</v>
      </c>
      <c r="E2059" s="2" t="str">
        <f>HYPERLINK("capsilon://?command=openfolder&amp;siteaddress=FAM.docvelocity-na8.net&amp;folderid=FX07A9518E-C2B6-6557-CAE3-1D4781BF70DD","FX21119206")</f>
        <v>FX21119206</v>
      </c>
      <c r="F2059" t="s">
        <v>19</v>
      </c>
      <c r="G2059" t="s">
        <v>19</v>
      </c>
      <c r="H2059" t="s">
        <v>83</v>
      </c>
      <c r="I2059" t="s">
        <v>4312</v>
      </c>
      <c r="J2059">
        <v>32</v>
      </c>
      <c r="K2059" t="s">
        <v>85</v>
      </c>
      <c r="L2059" t="s">
        <v>86</v>
      </c>
      <c r="M2059" t="s">
        <v>87</v>
      </c>
      <c r="N2059">
        <v>2</v>
      </c>
      <c r="O2059" s="1">
        <v>44519.020312499997</v>
      </c>
      <c r="P2059" s="1">
        <v>44519.597546296296</v>
      </c>
      <c r="Q2059">
        <v>48607</v>
      </c>
      <c r="R2059">
        <v>1266</v>
      </c>
      <c r="S2059" t="b">
        <v>0</v>
      </c>
      <c r="T2059" t="s">
        <v>88</v>
      </c>
      <c r="U2059" t="b">
        <v>0</v>
      </c>
      <c r="V2059" t="s">
        <v>89</v>
      </c>
      <c r="W2059" s="1">
        <v>44519.49559027778</v>
      </c>
      <c r="X2059">
        <v>466</v>
      </c>
      <c r="Y2059">
        <v>133</v>
      </c>
      <c r="Z2059">
        <v>0</v>
      </c>
      <c r="AA2059">
        <v>133</v>
      </c>
      <c r="AB2059">
        <v>0</v>
      </c>
      <c r="AC2059">
        <v>118</v>
      </c>
      <c r="AD2059">
        <v>-101</v>
      </c>
      <c r="AE2059">
        <v>0</v>
      </c>
      <c r="AF2059">
        <v>0</v>
      </c>
      <c r="AG2059">
        <v>0</v>
      </c>
      <c r="AH2059" t="s">
        <v>606</v>
      </c>
      <c r="AI2059" s="1">
        <v>44519.597546296296</v>
      </c>
      <c r="AJ2059">
        <v>760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-101</v>
      </c>
      <c r="AQ2059">
        <v>0</v>
      </c>
      <c r="AR2059">
        <v>0</v>
      </c>
      <c r="AS2059">
        <v>0</v>
      </c>
      <c r="AT2059" t="s">
        <v>88</v>
      </c>
      <c r="AU2059" t="s">
        <v>88</v>
      </c>
      <c r="AV2059" t="s">
        <v>88</v>
      </c>
      <c r="AW2059" t="s">
        <v>88</v>
      </c>
      <c r="AX2059" t="s">
        <v>88</v>
      </c>
      <c r="AY2059" t="s">
        <v>88</v>
      </c>
      <c r="AZ2059" t="s">
        <v>88</v>
      </c>
      <c r="BA2059" t="s">
        <v>88</v>
      </c>
      <c r="BB2059" t="s">
        <v>88</v>
      </c>
      <c r="BC2059" t="s">
        <v>88</v>
      </c>
      <c r="BD2059" t="s">
        <v>88</v>
      </c>
      <c r="BE2059" t="s">
        <v>88</v>
      </c>
    </row>
    <row r="2060" spans="1:57">
      <c r="A2060" t="s">
        <v>4313</v>
      </c>
      <c r="B2060" t="s">
        <v>80</v>
      </c>
      <c r="C2060" t="s">
        <v>4307</v>
      </c>
      <c r="D2060" t="s">
        <v>82</v>
      </c>
      <c r="E2060" s="2" t="str">
        <f>HYPERLINK("capsilon://?command=openfolder&amp;siteaddress=FAM.docvelocity-na8.net&amp;folderid=FX07A9518E-C2B6-6557-CAE3-1D4781BF70DD","FX21119206")</f>
        <v>FX21119206</v>
      </c>
      <c r="F2060" t="s">
        <v>19</v>
      </c>
      <c r="G2060" t="s">
        <v>19</v>
      </c>
      <c r="H2060" t="s">
        <v>83</v>
      </c>
      <c r="I2060" t="s">
        <v>4314</v>
      </c>
      <c r="J2060">
        <v>32</v>
      </c>
      <c r="K2060" t="s">
        <v>85</v>
      </c>
      <c r="L2060" t="s">
        <v>86</v>
      </c>
      <c r="M2060" t="s">
        <v>87</v>
      </c>
      <c r="N2060">
        <v>2</v>
      </c>
      <c r="O2060" s="1">
        <v>44519.02134259259</v>
      </c>
      <c r="P2060" s="1">
        <v>44519.59511574074</v>
      </c>
      <c r="Q2060">
        <v>48181</v>
      </c>
      <c r="R2060">
        <v>1393</v>
      </c>
      <c r="S2060" t="b">
        <v>0</v>
      </c>
      <c r="T2060" t="s">
        <v>88</v>
      </c>
      <c r="U2060" t="b">
        <v>0</v>
      </c>
      <c r="V2060" t="s">
        <v>388</v>
      </c>
      <c r="W2060" s="1">
        <v>44519.504178240742</v>
      </c>
      <c r="X2060">
        <v>883</v>
      </c>
      <c r="Y2060">
        <v>133</v>
      </c>
      <c r="Z2060">
        <v>0</v>
      </c>
      <c r="AA2060">
        <v>133</v>
      </c>
      <c r="AB2060">
        <v>0</v>
      </c>
      <c r="AC2060">
        <v>121</v>
      </c>
      <c r="AD2060">
        <v>-101</v>
      </c>
      <c r="AE2060">
        <v>0</v>
      </c>
      <c r="AF2060">
        <v>0</v>
      </c>
      <c r="AG2060">
        <v>0</v>
      </c>
      <c r="AH2060" t="s">
        <v>118</v>
      </c>
      <c r="AI2060" s="1">
        <v>44519.59511574074</v>
      </c>
      <c r="AJ2060">
        <v>465</v>
      </c>
      <c r="AK2060">
        <v>6</v>
      </c>
      <c r="AL2060">
        <v>0</v>
      </c>
      <c r="AM2060">
        <v>6</v>
      </c>
      <c r="AN2060">
        <v>0</v>
      </c>
      <c r="AO2060">
        <v>6</v>
      </c>
      <c r="AP2060">
        <v>-107</v>
      </c>
      <c r="AQ2060">
        <v>0</v>
      </c>
      <c r="AR2060">
        <v>0</v>
      </c>
      <c r="AS2060">
        <v>0</v>
      </c>
      <c r="AT2060" t="s">
        <v>88</v>
      </c>
      <c r="AU2060" t="s">
        <v>88</v>
      </c>
      <c r="AV2060" t="s">
        <v>88</v>
      </c>
      <c r="AW2060" t="s">
        <v>88</v>
      </c>
      <c r="AX2060" t="s">
        <v>88</v>
      </c>
      <c r="AY2060" t="s">
        <v>88</v>
      </c>
      <c r="AZ2060" t="s">
        <v>88</v>
      </c>
      <c r="BA2060" t="s">
        <v>88</v>
      </c>
      <c r="BB2060" t="s">
        <v>88</v>
      </c>
      <c r="BC2060" t="s">
        <v>88</v>
      </c>
      <c r="BD2060" t="s">
        <v>88</v>
      </c>
      <c r="BE2060" t="s">
        <v>88</v>
      </c>
    </row>
    <row r="2061" spans="1:57">
      <c r="A2061" t="s">
        <v>4315</v>
      </c>
      <c r="B2061" t="s">
        <v>80</v>
      </c>
      <c r="C2061" t="s">
        <v>4307</v>
      </c>
      <c r="D2061" t="s">
        <v>82</v>
      </c>
      <c r="E2061" s="2" t="str">
        <f>HYPERLINK("capsilon://?command=openfolder&amp;siteaddress=FAM.docvelocity-na8.net&amp;folderid=FX07A9518E-C2B6-6557-CAE3-1D4781BF70DD","FX21119206")</f>
        <v>FX21119206</v>
      </c>
      <c r="F2061" t="s">
        <v>19</v>
      </c>
      <c r="G2061" t="s">
        <v>19</v>
      </c>
      <c r="H2061" t="s">
        <v>83</v>
      </c>
      <c r="I2061" t="s">
        <v>4316</v>
      </c>
      <c r="J2061">
        <v>32</v>
      </c>
      <c r="K2061" t="s">
        <v>85</v>
      </c>
      <c r="L2061" t="s">
        <v>86</v>
      </c>
      <c r="M2061" t="s">
        <v>87</v>
      </c>
      <c r="N2061">
        <v>2</v>
      </c>
      <c r="O2061" s="1">
        <v>44519.021909722222</v>
      </c>
      <c r="P2061" s="1">
        <v>44519.598865740743</v>
      </c>
      <c r="Q2061">
        <v>48487</v>
      </c>
      <c r="R2061">
        <v>1362</v>
      </c>
      <c r="S2061" t="b">
        <v>0</v>
      </c>
      <c r="T2061" t="s">
        <v>88</v>
      </c>
      <c r="U2061" t="b">
        <v>0</v>
      </c>
      <c r="V2061" t="s">
        <v>190</v>
      </c>
      <c r="W2061" s="1">
        <v>44519.437361111108</v>
      </c>
      <c r="X2061">
        <v>1023</v>
      </c>
      <c r="Y2061">
        <v>133</v>
      </c>
      <c r="Z2061">
        <v>0</v>
      </c>
      <c r="AA2061">
        <v>133</v>
      </c>
      <c r="AB2061">
        <v>0</v>
      </c>
      <c r="AC2061">
        <v>119</v>
      </c>
      <c r="AD2061">
        <v>-101</v>
      </c>
      <c r="AE2061">
        <v>0</v>
      </c>
      <c r="AF2061">
        <v>0</v>
      </c>
      <c r="AG2061">
        <v>0</v>
      </c>
      <c r="AH2061" t="s">
        <v>118</v>
      </c>
      <c r="AI2061" s="1">
        <v>44519.598865740743</v>
      </c>
      <c r="AJ2061">
        <v>323</v>
      </c>
      <c r="AK2061">
        <v>1</v>
      </c>
      <c r="AL2061">
        <v>0</v>
      </c>
      <c r="AM2061">
        <v>1</v>
      </c>
      <c r="AN2061">
        <v>0</v>
      </c>
      <c r="AO2061">
        <v>1</v>
      </c>
      <c r="AP2061">
        <v>-102</v>
      </c>
      <c r="AQ2061">
        <v>0</v>
      </c>
      <c r="AR2061">
        <v>0</v>
      </c>
      <c r="AS2061">
        <v>0</v>
      </c>
      <c r="AT2061" t="s">
        <v>88</v>
      </c>
      <c r="AU2061" t="s">
        <v>88</v>
      </c>
      <c r="AV2061" t="s">
        <v>88</v>
      </c>
      <c r="AW2061" t="s">
        <v>88</v>
      </c>
      <c r="AX2061" t="s">
        <v>88</v>
      </c>
      <c r="AY2061" t="s">
        <v>88</v>
      </c>
      <c r="AZ2061" t="s">
        <v>88</v>
      </c>
      <c r="BA2061" t="s">
        <v>88</v>
      </c>
      <c r="BB2061" t="s">
        <v>88</v>
      </c>
      <c r="BC2061" t="s">
        <v>88</v>
      </c>
      <c r="BD2061" t="s">
        <v>88</v>
      </c>
      <c r="BE2061" t="s">
        <v>88</v>
      </c>
    </row>
    <row r="2062" spans="1:57">
      <c r="A2062" t="s">
        <v>4317</v>
      </c>
      <c r="B2062" t="s">
        <v>80</v>
      </c>
      <c r="C2062" t="s">
        <v>4307</v>
      </c>
      <c r="D2062" t="s">
        <v>82</v>
      </c>
      <c r="E2062" s="2" t="str">
        <f>HYPERLINK("capsilon://?command=openfolder&amp;siteaddress=FAM.docvelocity-na8.net&amp;folderid=FX07A9518E-C2B6-6557-CAE3-1D4781BF70DD","FX21119206")</f>
        <v>FX21119206</v>
      </c>
      <c r="F2062" t="s">
        <v>19</v>
      </c>
      <c r="G2062" t="s">
        <v>19</v>
      </c>
      <c r="H2062" t="s">
        <v>83</v>
      </c>
      <c r="I2062" t="s">
        <v>4318</v>
      </c>
      <c r="J2062">
        <v>32</v>
      </c>
      <c r="K2062" t="s">
        <v>85</v>
      </c>
      <c r="L2062" t="s">
        <v>86</v>
      </c>
      <c r="M2062" t="s">
        <v>87</v>
      </c>
      <c r="N2062">
        <v>2</v>
      </c>
      <c r="O2062" s="1">
        <v>44519.022905092592</v>
      </c>
      <c r="P2062" s="1">
        <v>44519.602280092593</v>
      </c>
      <c r="Q2062">
        <v>49241</v>
      </c>
      <c r="R2062">
        <v>817</v>
      </c>
      <c r="S2062" t="b">
        <v>0</v>
      </c>
      <c r="T2062" t="s">
        <v>88</v>
      </c>
      <c r="U2062" t="b">
        <v>0</v>
      </c>
      <c r="V2062" t="s">
        <v>190</v>
      </c>
      <c r="W2062" s="1">
        <v>44519.44290509259</v>
      </c>
      <c r="X2062">
        <v>478</v>
      </c>
      <c r="Y2062">
        <v>133</v>
      </c>
      <c r="Z2062">
        <v>0</v>
      </c>
      <c r="AA2062">
        <v>133</v>
      </c>
      <c r="AB2062">
        <v>0</v>
      </c>
      <c r="AC2062">
        <v>108</v>
      </c>
      <c r="AD2062">
        <v>-101</v>
      </c>
      <c r="AE2062">
        <v>0</v>
      </c>
      <c r="AF2062">
        <v>0</v>
      </c>
      <c r="AG2062">
        <v>0</v>
      </c>
      <c r="AH2062" t="s">
        <v>118</v>
      </c>
      <c r="AI2062" s="1">
        <v>44519.602280092593</v>
      </c>
      <c r="AJ2062">
        <v>294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-101</v>
      </c>
      <c r="AQ2062">
        <v>0</v>
      </c>
      <c r="AR2062">
        <v>0</v>
      </c>
      <c r="AS2062">
        <v>0</v>
      </c>
      <c r="AT2062" t="s">
        <v>88</v>
      </c>
      <c r="AU2062" t="s">
        <v>88</v>
      </c>
      <c r="AV2062" t="s">
        <v>88</v>
      </c>
      <c r="AW2062" t="s">
        <v>88</v>
      </c>
      <c r="AX2062" t="s">
        <v>88</v>
      </c>
      <c r="AY2062" t="s">
        <v>88</v>
      </c>
      <c r="AZ2062" t="s">
        <v>88</v>
      </c>
      <c r="BA2062" t="s">
        <v>88</v>
      </c>
      <c r="BB2062" t="s">
        <v>88</v>
      </c>
      <c r="BC2062" t="s">
        <v>88</v>
      </c>
      <c r="BD2062" t="s">
        <v>88</v>
      </c>
      <c r="BE2062" t="s">
        <v>88</v>
      </c>
    </row>
    <row r="2063" spans="1:57">
      <c r="A2063" t="s">
        <v>4319</v>
      </c>
      <c r="B2063" t="s">
        <v>80</v>
      </c>
      <c r="C2063" t="s">
        <v>4320</v>
      </c>
      <c r="D2063" t="s">
        <v>82</v>
      </c>
      <c r="E2063" s="2" t="str">
        <f>HYPERLINK("capsilon://?command=openfolder&amp;siteaddress=FAM.docvelocity-na8.net&amp;folderid=FX3E01EF46-341C-8E13-E263-AD0B258CB4ED","FX21118529")</f>
        <v>FX21118529</v>
      </c>
      <c r="F2063" t="s">
        <v>19</v>
      </c>
      <c r="G2063" t="s">
        <v>19</v>
      </c>
      <c r="H2063" t="s">
        <v>83</v>
      </c>
      <c r="I2063" t="s">
        <v>4321</v>
      </c>
      <c r="J2063">
        <v>56</v>
      </c>
      <c r="K2063" t="s">
        <v>85</v>
      </c>
      <c r="L2063" t="s">
        <v>86</v>
      </c>
      <c r="M2063" t="s">
        <v>87</v>
      </c>
      <c r="N2063">
        <v>1</v>
      </c>
      <c r="O2063" s="1">
        <v>44519.02416666667</v>
      </c>
      <c r="P2063" s="1">
        <v>44519.444189814814</v>
      </c>
      <c r="Q2063">
        <v>36180</v>
      </c>
      <c r="R2063">
        <v>110</v>
      </c>
      <c r="S2063" t="b">
        <v>0</v>
      </c>
      <c r="T2063" t="s">
        <v>88</v>
      </c>
      <c r="U2063" t="b">
        <v>0</v>
      </c>
      <c r="V2063" t="s">
        <v>190</v>
      </c>
      <c r="W2063" s="1">
        <v>44519.444189814814</v>
      </c>
      <c r="X2063">
        <v>110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56</v>
      </c>
      <c r="AE2063">
        <v>51</v>
      </c>
      <c r="AF2063">
        <v>0</v>
      </c>
      <c r="AG2063">
        <v>4</v>
      </c>
      <c r="AH2063" t="s">
        <v>88</v>
      </c>
      <c r="AI2063" t="s">
        <v>88</v>
      </c>
      <c r="AJ2063" t="s">
        <v>88</v>
      </c>
      <c r="AK2063" t="s">
        <v>88</v>
      </c>
      <c r="AL2063" t="s">
        <v>88</v>
      </c>
      <c r="AM2063" t="s">
        <v>88</v>
      </c>
      <c r="AN2063" t="s">
        <v>88</v>
      </c>
      <c r="AO2063" t="s">
        <v>88</v>
      </c>
      <c r="AP2063" t="s">
        <v>88</v>
      </c>
      <c r="AQ2063" t="s">
        <v>88</v>
      </c>
      <c r="AR2063" t="s">
        <v>88</v>
      </c>
      <c r="AS2063" t="s">
        <v>88</v>
      </c>
      <c r="AT2063" t="s">
        <v>88</v>
      </c>
      <c r="AU2063" t="s">
        <v>88</v>
      </c>
      <c r="AV2063" t="s">
        <v>88</v>
      </c>
      <c r="AW2063" t="s">
        <v>88</v>
      </c>
      <c r="AX2063" t="s">
        <v>88</v>
      </c>
      <c r="AY2063" t="s">
        <v>88</v>
      </c>
      <c r="AZ2063" t="s">
        <v>88</v>
      </c>
      <c r="BA2063" t="s">
        <v>88</v>
      </c>
      <c r="BB2063" t="s">
        <v>88</v>
      </c>
      <c r="BC2063" t="s">
        <v>88</v>
      </c>
      <c r="BD2063" t="s">
        <v>88</v>
      </c>
      <c r="BE2063" t="s">
        <v>88</v>
      </c>
    </row>
    <row r="2064" spans="1:57">
      <c r="A2064" t="s">
        <v>4322</v>
      </c>
      <c r="B2064" t="s">
        <v>80</v>
      </c>
      <c r="C2064" t="s">
        <v>4307</v>
      </c>
      <c r="D2064" t="s">
        <v>82</v>
      </c>
      <c r="E2064" s="2" t="str">
        <f>HYPERLINK("capsilon://?command=openfolder&amp;siteaddress=FAM.docvelocity-na8.net&amp;folderid=FX07A9518E-C2B6-6557-CAE3-1D4781BF70DD","FX21119206")</f>
        <v>FX21119206</v>
      </c>
      <c r="F2064" t="s">
        <v>19</v>
      </c>
      <c r="G2064" t="s">
        <v>19</v>
      </c>
      <c r="H2064" t="s">
        <v>83</v>
      </c>
      <c r="I2064" t="s">
        <v>4323</v>
      </c>
      <c r="J2064">
        <v>32</v>
      </c>
      <c r="K2064" t="s">
        <v>85</v>
      </c>
      <c r="L2064" t="s">
        <v>86</v>
      </c>
      <c r="M2064" t="s">
        <v>87</v>
      </c>
      <c r="N2064">
        <v>2</v>
      </c>
      <c r="O2064" s="1">
        <v>44519.024525462963</v>
      </c>
      <c r="P2064" s="1">
        <v>44519.606122685182</v>
      </c>
      <c r="Q2064">
        <v>49306</v>
      </c>
      <c r="R2064">
        <v>944</v>
      </c>
      <c r="S2064" t="b">
        <v>0</v>
      </c>
      <c r="T2064" t="s">
        <v>88</v>
      </c>
      <c r="U2064" t="b">
        <v>0</v>
      </c>
      <c r="V2064" t="s">
        <v>190</v>
      </c>
      <c r="W2064" s="1">
        <v>44519.451296296298</v>
      </c>
      <c r="X2064">
        <v>613</v>
      </c>
      <c r="Y2064">
        <v>133</v>
      </c>
      <c r="Z2064">
        <v>0</v>
      </c>
      <c r="AA2064">
        <v>133</v>
      </c>
      <c r="AB2064">
        <v>0</v>
      </c>
      <c r="AC2064">
        <v>122</v>
      </c>
      <c r="AD2064">
        <v>-101</v>
      </c>
      <c r="AE2064">
        <v>-106</v>
      </c>
      <c r="AF2064">
        <v>0</v>
      </c>
      <c r="AG2064">
        <v>0</v>
      </c>
      <c r="AH2064" t="s">
        <v>118</v>
      </c>
      <c r="AI2064" s="1">
        <v>44519.606122685182</v>
      </c>
      <c r="AJ2064">
        <v>331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-101</v>
      </c>
      <c r="AQ2064">
        <v>0</v>
      </c>
      <c r="AR2064">
        <v>0</v>
      </c>
      <c r="AS2064">
        <v>0</v>
      </c>
      <c r="AT2064" t="s">
        <v>88</v>
      </c>
      <c r="AU2064" t="s">
        <v>88</v>
      </c>
      <c r="AV2064" t="s">
        <v>88</v>
      </c>
      <c r="AW2064" t="s">
        <v>88</v>
      </c>
      <c r="AX2064" t="s">
        <v>88</v>
      </c>
      <c r="AY2064" t="s">
        <v>88</v>
      </c>
      <c r="AZ2064" t="s">
        <v>88</v>
      </c>
      <c r="BA2064" t="s">
        <v>88</v>
      </c>
      <c r="BB2064" t="s">
        <v>88</v>
      </c>
      <c r="BC2064" t="s">
        <v>88</v>
      </c>
      <c r="BD2064" t="s">
        <v>88</v>
      </c>
      <c r="BE2064" t="s">
        <v>88</v>
      </c>
    </row>
    <row r="2065" spans="1:57">
      <c r="A2065" t="s">
        <v>4324</v>
      </c>
      <c r="B2065" t="s">
        <v>80</v>
      </c>
      <c r="C2065" t="s">
        <v>4325</v>
      </c>
      <c r="D2065" t="s">
        <v>82</v>
      </c>
      <c r="E2065" s="2" t="str">
        <f>HYPERLINK("capsilon://?command=openfolder&amp;siteaddress=FAM.docvelocity-na8.net&amp;folderid=FX36FE617A-438C-C195-D757-97FF70AD367A","FX21118812")</f>
        <v>FX21118812</v>
      </c>
      <c r="F2065" t="s">
        <v>19</v>
      </c>
      <c r="G2065" t="s">
        <v>19</v>
      </c>
      <c r="H2065" t="s">
        <v>83</v>
      </c>
      <c r="I2065" t="s">
        <v>4326</v>
      </c>
      <c r="J2065">
        <v>60</v>
      </c>
      <c r="K2065" t="s">
        <v>85</v>
      </c>
      <c r="L2065" t="s">
        <v>86</v>
      </c>
      <c r="M2065" t="s">
        <v>87</v>
      </c>
      <c r="N2065">
        <v>1</v>
      </c>
      <c r="O2065" s="1">
        <v>44519.026076388887</v>
      </c>
      <c r="P2065" s="1">
        <v>44519.457731481481</v>
      </c>
      <c r="Q2065">
        <v>37227</v>
      </c>
      <c r="R2065">
        <v>68</v>
      </c>
      <c r="S2065" t="b">
        <v>0</v>
      </c>
      <c r="T2065" t="s">
        <v>88</v>
      </c>
      <c r="U2065" t="b">
        <v>0</v>
      </c>
      <c r="V2065" t="s">
        <v>190</v>
      </c>
      <c r="W2065" s="1">
        <v>44519.457731481481</v>
      </c>
      <c r="X2065">
        <v>68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60</v>
      </c>
      <c r="AE2065">
        <v>55</v>
      </c>
      <c r="AF2065">
        <v>0</v>
      </c>
      <c r="AG2065">
        <v>2</v>
      </c>
      <c r="AH2065" t="s">
        <v>88</v>
      </c>
      <c r="AI2065" t="s">
        <v>88</v>
      </c>
      <c r="AJ2065" t="s">
        <v>88</v>
      </c>
      <c r="AK2065" t="s">
        <v>88</v>
      </c>
      <c r="AL2065" t="s">
        <v>88</v>
      </c>
      <c r="AM2065" t="s">
        <v>88</v>
      </c>
      <c r="AN2065" t="s">
        <v>88</v>
      </c>
      <c r="AO2065" t="s">
        <v>88</v>
      </c>
      <c r="AP2065" t="s">
        <v>88</v>
      </c>
      <c r="AQ2065" t="s">
        <v>88</v>
      </c>
      <c r="AR2065" t="s">
        <v>88</v>
      </c>
      <c r="AS2065" t="s">
        <v>88</v>
      </c>
      <c r="AT2065" t="s">
        <v>88</v>
      </c>
      <c r="AU2065" t="s">
        <v>88</v>
      </c>
      <c r="AV2065" t="s">
        <v>88</v>
      </c>
      <c r="AW2065" t="s">
        <v>88</v>
      </c>
      <c r="AX2065" t="s">
        <v>88</v>
      </c>
      <c r="AY2065" t="s">
        <v>88</v>
      </c>
      <c r="AZ2065" t="s">
        <v>88</v>
      </c>
      <c r="BA2065" t="s">
        <v>88</v>
      </c>
      <c r="BB2065" t="s">
        <v>88</v>
      </c>
      <c r="BC2065" t="s">
        <v>88</v>
      </c>
      <c r="BD2065" t="s">
        <v>88</v>
      </c>
      <c r="BE2065" t="s">
        <v>88</v>
      </c>
    </row>
    <row r="2066" spans="1:57">
      <c r="A2066" t="s">
        <v>4327</v>
      </c>
      <c r="B2066" t="s">
        <v>80</v>
      </c>
      <c r="C2066" t="s">
        <v>4325</v>
      </c>
      <c r="D2066" t="s">
        <v>82</v>
      </c>
      <c r="E2066" s="2" t="str">
        <f>HYPERLINK("capsilon://?command=openfolder&amp;siteaddress=FAM.docvelocity-na8.net&amp;folderid=FX36FE617A-438C-C195-D757-97FF70AD367A","FX21118812")</f>
        <v>FX21118812</v>
      </c>
      <c r="F2066" t="s">
        <v>19</v>
      </c>
      <c r="G2066" t="s">
        <v>19</v>
      </c>
      <c r="H2066" t="s">
        <v>83</v>
      </c>
      <c r="I2066" t="s">
        <v>4328</v>
      </c>
      <c r="J2066">
        <v>60</v>
      </c>
      <c r="K2066" t="s">
        <v>85</v>
      </c>
      <c r="L2066" t="s">
        <v>86</v>
      </c>
      <c r="M2066" t="s">
        <v>87</v>
      </c>
      <c r="N2066">
        <v>1</v>
      </c>
      <c r="O2066" s="1">
        <v>44519.02611111111</v>
      </c>
      <c r="P2066" s="1">
        <v>44519.458310185182</v>
      </c>
      <c r="Q2066">
        <v>37293</v>
      </c>
      <c r="R2066">
        <v>49</v>
      </c>
      <c r="S2066" t="b">
        <v>0</v>
      </c>
      <c r="T2066" t="s">
        <v>88</v>
      </c>
      <c r="U2066" t="b">
        <v>0</v>
      </c>
      <c r="V2066" t="s">
        <v>190</v>
      </c>
      <c r="W2066" s="1">
        <v>44519.458310185182</v>
      </c>
      <c r="X2066">
        <v>49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60</v>
      </c>
      <c r="AE2066">
        <v>55</v>
      </c>
      <c r="AF2066">
        <v>0</v>
      </c>
      <c r="AG2066">
        <v>2</v>
      </c>
      <c r="AH2066" t="s">
        <v>88</v>
      </c>
      <c r="AI2066" t="s">
        <v>88</v>
      </c>
      <c r="AJ2066" t="s">
        <v>88</v>
      </c>
      <c r="AK2066" t="s">
        <v>88</v>
      </c>
      <c r="AL2066" t="s">
        <v>88</v>
      </c>
      <c r="AM2066" t="s">
        <v>88</v>
      </c>
      <c r="AN2066" t="s">
        <v>88</v>
      </c>
      <c r="AO2066" t="s">
        <v>88</v>
      </c>
      <c r="AP2066" t="s">
        <v>88</v>
      </c>
      <c r="AQ2066" t="s">
        <v>88</v>
      </c>
      <c r="AR2066" t="s">
        <v>88</v>
      </c>
      <c r="AS2066" t="s">
        <v>88</v>
      </c>
      <c r="AT2066" t="s">
        <v>88</v>
      </c>
      <c r="AU2066" t="s">
        <v>88</v>
      </c>
      <c r="AV2066" t="s">
        <v>88</v>
      </c>
      <c r="AW2066" t="s">
        <v>88</v>
      </c>
      <c r="AX2066" t="s">
        <v>88</v>
      </c>
      <c r="AY2066" t="s">
        <v>88</v>
      </c>
      <c r="AZ2066" t="s">
        <v>88</v>
      </c>
      <c r="BA2066" t="s">
        <v>88</v>
      </c>
      <c r="BB2066" t="s">
        <v>88</v>
      </c>
      <c r="BC2066" t="s">
        <v>88</v>
      </c>
      <c r="BD2066" t="s">
        <v>88</v>
      </c>
      <c r="BE2066" t="s">
        <v>88</v>
      </c>
    </row>
    <row r="2067" spans="1:57">
      <c r="A2067" t="s">
        <v>4329</v>
      </c>
      <c r="B2067" t="s">
        <v>80</v>
      </c>
      <c r="C2067" t="s">
        <v>4325</v>
      </c>
      <c r="D2067" t="s">
        <v>82</v>
      </c>
      <c r="E2067" s="2" t="str">
        <f>HYPERLINK("capsilon://?command=openfolder&amp;siteaddress=FAM.docvelocity-na8.net&amp;folderid=FX36FE617A-438C-C195-D757-97FF70AD367A","FX21118812")</f>
        <v>FX21118812</v>
      </c>
      <c r="F2067" t="s">
        <v>19</v>
      </c>
      <c r="G2067" t="s">
        <v>19</v>
      </c>
      <c r="H2067" t="s">
        <v>83</v>
      </c>
      <c r="I2067" t="s">
        <v>4330</v>
      </c>
      <c r="J2067">
        <v>28</v>
      </c>
      <c r="K2067" t="s">
        <v>85</v>
      </c>
      <c r="L2067" t="s">
        <v>86</v>
      </c>
      <c r="M2067" t="s">
        <v>87</v>
      </c>
      <c r="N2067">
        <v>2</v>
      </c>
      <c r="O2067" s="1">
        <v>44519.026365740741</v>
      </c>
      <c r="P2067" s="1">
        <v>44519.72420138889</v>
      </c>
      <c r="Q2067">
        <v>59819</v>
      </c>
      <c r="R2067">
        <v>474</v>
      </c>
      <c r="S2067" t="b">
        <v>0</v>
      </c>
      <c r="T2067" t="s">
        <v>88</v>
      </c>
      <c r="U2067" t="b">
        <v>0</v>
      </c>
      <c r="V2067" t="s">
        <v>89</v>
      </c>
      <c r="W2067" s="1">
        <v>44519.496793981481</v>
      </c>
      <c r="X2067">
        <v>103</v>
      </c>
      <c r="Y2067">
        <v>21</v>
      </c>
      <c r="Z2067">
        <v>0</v>
      </c>
      <c r="AA2067">
        <v>21</v>
      </c>
      <c r="AB2067">
        <v>0</v>
      </c>
      <c r="AC2067">
        <v>2</v>
      </c>
      <c r="AD2067">
        <v>7</v>
      </c>
      <c r="AE2067">
        <v>0</v>
      </c>
      <c r="AF2067">
        <v>0</v>
      </c>
      <c r="AG2067">
        <v>0</v>
      </c>
      <c r="AH2067" t="s">
        <v>606</v>
      </c>
      <c r="AI2067" s="1">
        <v>44519.72420138889</v>
      </c>
      <c r="AJ2067">
        <v>332</v>
      </c>
      <c r="AK2067">
        <v>1</v>
      </c>
      <c r="AL2067">
        <v>0</v>
      </c>
      <c r="AM2067">
        <v>1</v>
      </c>
      <c r="AN2067">
        <v>0</v>
      </c>
      <c r="AO2067">
        <v>1</v>
      </c>
      <c r="AP2067">
        <v>6</v>
      </c>
      <c r="AQ2067">
        <v>0</v>
      </c>
      <c r="AR2067">
        <v>0</v>
      </c>
      <c r="AS2067">
        <v>0</v>
      </c>
      <c r="AT2067" t="s">
        <v>88</v>
      </c>
      <c r="AU2067" t="s">
        <v>88</v>
      </c>
      <c r="AV2067" t="s">
        <v>88</v>
      </c>
      <c r="AW2067" t="s">
        <v>88</v>
      </c>
      <c r="AX2067" t="s">
        <v>88</v>
      </c>
      <c r="AY2067" t="s">
        <v>88</v>
      </c>
      <c r="AZ2067" t="s">
        <v>88</v>
      </c>
      <c r="BA2067" t="s">
        <v>88</v>
      </c>
      <c r="BB2067" t="s">
        <v>88</v>
      </c>
      <c r="BC2067" t="s">
        <v>88</v>
      </c>
      <c r="BD2067" t="s">
        <v>88</v>
      </c>
      <c r="BE2067" t="s">
        <v>88</v>
      </c>
    </row>
    <row r="2068" spans="1:57">
      <c r="A2068" t="s">
        <v>4331</v>
      </c>
      <c r="B2068" t="s">
        <v>80</v>
      </c>
      <c r="C2068" t="s">
        <v>4332</v>
      </c>
      <c r="D2068" t="s">
        <v>82</v>
      </c>
      <c r="E2068" s="2" t="str">
        <f>HYPERLINK("capsilon://?command=openfolder&amp;siteaddress=FAM.docvelocity-na8.net&amp;folderid=FX67478582-594D-8DFC-EDEC-8CE49E8AAB85","FX21119510")</f>
        <v>FX21119510</v>
      </c>
      <c r="F2068" t="s">
        <v>19</v>
      </c>
      <c r="G2068" t="s">
        <v>19</v>
      </c>
      <c r="H2068" t="s">
        <v>83</v>
      </c>
      <c r="I2068" t="s">
        <v>4333</v>
      </c>
      <c r="J2068">
        <v>84</v>
      </c>
      <c r="K2068" t="s">
        <v>85</v>
      </c>
      <c r="L2068" t="s">
        <v>86</v>
      </c>
      <c r="M2068" t="s">
        <v>87</v>
      </c>
      <c r="N2068">
        <v>1</v>
      </c>
      <c r="O2068" s="1">
        <v>44519.029398148145</v>
      </c>
      <c r="P2068" s="1">
        <v>44519.516435185185</v>
      </c>
      <c r="Q2068">
        <v>41697</v>
      </c>
      <c r="R2068">
        <v>383</v>
      </c>
      <c r="S2068" t="b">
        <v>0</v>
      </c>
      <c r="T2068" t="s">
        <v>88</v>
      </c>
      <c r="U2068" t="b">
        <v>0</v>
      </c>
      <c r="V2068" t="s">
        <v>190</v>
      </c>
      <c r="W2068" s="1">
        <v>44519.516435185185</v>
      </c>
      <c r="X2068">
        <v>169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84</v>
      </c>
      <c r="AE2068">
        <v>72</v>
      </c>
      <c r="AF2068">
        <v>0</v>
      </c>
      <c r="AG2068">
        <v>4</v>
      </c>
      <c r="AH2068" t="s">
        <v>88</v>
      </c>
      <c r="AI2068" t="s">
        <v>88</v>
      </c>
      <c r="AJ2068" t="s">
        <v>88</v>
      </c>
      <c r="AK2068" t="s">
        <v>88</v>
      </c>
      <c r="AL2068" t="s">
        <v>88</v>
      </c>
      <c r="AM2068" t="s">
        <v>88</v>
      </c>
      <c r="AN2068" t="s">
        <v>88</v>
      </c>
      <c r="AO2068" t="s">
        <v>88</v>
      </c>
      <c r="AP2068" t="s">
        <v>88</v>
      </c>
      <c r="AQ2068" t="s">
        <v>88</v>
      </c>
      <c r="AR2068" t="s">
        <v>88</v>
      </c>
      <c r="AS2068" t="s">
        <v>88</v>
      </c>
      <c r="AT2068" t="s">
        <v>88</v>
      </c>
      <c r="AU2068" t="s">
        <v>88</v>
      </c>
      <c r="AV2068" t="s">
        <v>88</v>
      </c>
      <c r="AW2068" t="s">
        <v>88</v>
      </c>
      <c r="AX2068" t="s">
        <v>88</v>
      </c>
      <c r="AY2068" t="s">
        <v>88</v>
      </c>
      <c r="AZ2068" t="s">
        <v>88</v>
      </c>
      <c r="BA2068" t="s">
        <v>88</v>
      </c>
      <c r="BB2068" t="s">
        <v>88</v>
      </c>
      <c r="BC2068" t="s">
        <v>88</v>
      </c>
      <c r="BD2068" t="s">
        <v>88</v>
      </c>
      <c r="BE2068" t="s">
        <v>88</v>
      </c>
    </row>
    <row r="2069" spans="1:57">
      <c r="A2069" t="s">
        <v>4334</v>
      </c>
      <c r="B2069" t="s">
        <v>80</v>
      </c>
      <c r="C2069" t="s">
        <v>4335</v>
      </c>
      <c r="D2069" t="s">
        <v>82</v>
      </c>
      <c r="E2069" s="2" t="str">
        <f>HYPERLINK("capsilon://?command=openfolder&amp;siteaddress=FAM.docvelocity-na8.net&amp;folderid=FX715C1ECA-A6A7-6019-B17F-F336F29D8FF0","FX21118160")</f>
        <v>FX21118160</v>
      </c>
      <c r="F2069" t="s">
        <v>19</v>
      </c>
      <c r="G2069" t="s">
        <v>19</v>
      </c>
      <c r="H2069" t="s">
        <v>83</v>
      </c>
      <c r="I2069" t="s">
        <v>4336</v>
      </c>
      <c r="J2069">
        <v>60</v>
      </c>
      <c r="K2069" t="s">
        <v>85</v>
      </c>
      <c r="L2069" t="s">
        <v>86</v>
      </c>
      <c r="M2069" t="s">
        <v>87</v>
      </c>
      <c r="N2069">
        <v>1</v>
      </c>
      <c r="O2069" s="1">
        <v>44519.058796296296</v>
      </c>
      <c r="P2069" s="1">
        <v>44519.518587962964</v>
      </c>
      <c r="Q2069">
        <v>39202</v>
      </c>
      <c r="R2069">
        <v>524</v>
      </c>
      <c r="S2069" t="b">
        <v>0</v>
      </c>
      <c r="T2069" t="s">
        <v>88</v>
      </c>
      <c r="U2069" t="b">
        <v>0</v>
      </c>
      <c r="V2069" t="s">
        <v>190</v>
      </c>
      <c r="W2069" s="1">
        <v>44519.518587962964</v>
      </c>
      <c r="X2069">
        <v>185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60</v>
      </c>
      <c r="AE2069">
        <v>48</v>
      </c>
      <c r="AF2069">
        <v>0</v>
      </c>
      <c r="AG2069">
        <v>5</v>
      </c>
      <c r="AH2069" t="s">
        <v>88</v>
      </c>
      <c r="AI2069" t="s">
        <v>88</v>
      </c>
      <c r="AJ2069" t="s">
        <v>88</v>
      </c>
      <c r="AK2069" t="s">
        <v>88</v>
      </c>
      <c r="AL2069" t="s">
        <v>88</v>
      </c>
      <c r="AM2069" t="s">
        <v>88</v>
      </c>
      <c r="AN2069" t="s">
        <v>88</v>
      </c>
      <c r="AO2069" t="s">
        <v>88</v>
      </c>
      <c r="AP2069" t="s">
        <v>88</v>
      </c>
      <c r="AQ2069" t="s">
        <v>88</v>
      </c>
      <c r="AR2069" t="s">
        <v>88</v>
      </c>
      <c r="AS2069" t="s">
        <v>88</v>
      </c>
      <c r="AT2069" t="s">
        <v>88</v>
      </c>
      <c r="AU2069" t="s">
        <v>88</v>
      </c>
      <c r="AV2069" t="s">
        <v>88</v>
      </c>
      <c r="AW2069" t="s">
        <v>88</v>
      </c>
      <c r="AX2069" t="s">
        <v>88</v>
      </c>
      <c r="AY2069" t="s">
        <v>88</v>
      </c>
      <c r="AZ2069" t="s">
        <v>88</v>
      </c>
      <c r="BA2069" t="s">
        <v>88</v>
      </c>
      <c r="BB2069" t="s">
        <v>88</v>
      </c>
      <c r="BC2069" t="s">
        <v>88</v>
      </c>
      <c r="BD2069" t="s">
        <v>88</v>
      </c>
      <c r="BE2069" t="s">
        <v>88</v>
      </c>
    </row>
    <row r="2070" spans="1:57">
      <c r="A2070" t="s">
        <v>4337</v>
      </c>
      <c r="B2070" t="s">
        <v>80</v>
      </c>
      <c r="C2070" t="s">
        <v>4338</v>
      </c>
      <c r="D2070" t="s">
        <v>82</v>
      </c>
      <c r="E2070" s="2" t="str">
        <f>HYPERLINK("capsilon://?command=openfolder&amp;siteaddress=FAM.docvelocity-na8.net&amp;folderid=FX6B427F83-10E4-A472-841E-A75C97535698","FX2111795")</f>
        <v>FX2111795</v>
      </c>
      <c r="F2070" t="s">
        <v>19</v>
      </c>
      <c r="G2070" t="s">
        <v>19</v>
      </c>
      <c r="H2070" t="s">
        <v>83</v>
      </c>
      <c r="I2070" t="s">
        <v>4339</v>
      </c>
      <c r="J2070">
        <v>202</v>
      </c>
      <c r="K2070" t="s">
        <v>85</v>
      </c>
      <c r="L2070" t="s">
        <v>86</v>
      </c>
      <c r="M2070" t="s">
        <v>87</v>
      </c>
      <c r="N2070">
        <v>1</v>
      </c>
      <c r="O2070" s="1">
        <v>44502.528310185182</v>
      </c>
      <c r="P2070" s="1">
        <v>44502.542592592596</v>
      </c>
      <c r="Q2070">
        <v>806</v>
      </c>
      <c r="R2070">
        <v>428</v>
      </c>
      <c r="S2070" t="b">
        <v>0</v>
      </c>
      <c r="T2070" t="s">
        <v>88</v>
      </c>
      <c r="U2070" t="b">
        <v>0</v>
      </c>
      <c r="V2070" t="s">
        <v>94</v>
      </c>
      <c r="W2070" s="1">
        <v>44502.542592592596</v>
      </c>
      <c r="X2070">
        <v>357</v>
      </c>
      <c r="Y2070">
        <v>21</v>
      </c>
      <c r="Z2070">
        <v>0</v>
      </c>
      <c r="AA2070">
        <v>21</v>
      </c>
      <c r="AB2070">
        <v>0</v>
      </c>
      <c r="AC2070">
        <v>0</v>
      </c>
      <c r="AD2070">
        <v>181</v>
      </c>
      <c r="AE2070">
        <v>163</v>
      </c>
      <c r="AF2070">
        <v>0</v>
      </c>
      <c r="AG2070">
        <v>6</v>
      </c>
      <c r="AH2070" t="s">
        <v>88</v>
      </c>
      <c r="AI2070" t="s">
        <v>88</v>
      </c>
      <c r="AJ2070" t="s">
        <v>88</v>
      </c>
      <c r="AK2070" t="s">
        <v>88</v>
      </c>
      <c r="AL2070" t="s">
        <v>88</v>
      </c>
      <c r="AM2070" t="s">
        <v>88</v>
      </c>
      <c r="AN2070" t="s">
        <v>88</v>
      </c>
      <c r="AO2070" t="s">
        <v>88</v>
      </c>
      <c r="AP2070" t="s">
        <v>88</v>
      </c>
      <c r="AQ2070" t="s">
        <v>88</v>
      </c>
      <c r="AR2070" t="s">
        <v>88</v>
      </c>
      <c r="AS2070" t="s">
        <v>88</v>
      </c>
      <c r="AT2070" t="s">
        <v>88</v>
      </c>
      <c r="AU2070" t="s">
        <v>88</v>
      </c>
      <c r="AV2070" t="s">
        <v>88</v>
      </c>
      <c r="AW2070" t="s">
        <v>88</v>
      </c>
      <c r="AX2070" t="s">
        <v>88</v>
      </c>
      <c r="AY2070" t="s">
        <v>88</v>
      </c>
      <c r="AZ2070" t="s">
        <v>88</v>
      </c>
      <c r="BA2070" t="s">
        <v>88</v>
      </c>
      <c r="BB2070" t="s">
        <v>88</v>
      </c>
      <c r="BC2070" t="s">
        <v>88</v>
      </c>
      <c r="BD2070" t="s">
        <v>88</v>
      </c>
      <c r="BE2070" t="s">
        <v>88</v>
      </c>
    </row>
    <row r="2071" spans="1:57">
      <c r="A2071" t="s">
        <v>4340</v>
      </c>
      <c r="B2071" t="s">
        <v>80</v>
      </c>
      <c r="C2071" t="s">
        <v>4341</v>
      </c>
      <c r="D2071" t="s">
        <v>82</v>
      </c>
      <c r="E2071" s="2" t="str">
        <f>HYPERLINK("capsilon://?command=openfolder&amp;siteaddress=FAM.docvelocity-na8.net&amp;folderid=FXFFF135DB-8EF5-B3DE-9E82-CAC227251391","FX21119451")</f>
        <v>FX21119451</v>
      </c>
      <c r="F2071" t="s">
        <v>19</v>
      </c>
      <c r="G2071" t="s">
        <v>19</v>
      </c>
      <c r="H2071" t="s">
        <v>83</v>
      </c>
      <c r="I2071" t="s">
        <v>4342</v>
      </c>
      <c r="J2071">
        <v>187</v>
      </c>
      <c r="K2071" t="s">
        <v>85</v>
      </c>
      <c r="L2071" t="s">
        <v>86</v>
      </c>
      <c r="M2071" t="s">
        <v>87</v>
      </c>
      <c r="N2071">
        <v>1</v>
      </c>
      <c r="O2071" s="1">
        <v>44519.104386574072</v>
      </c>
      <c r="P2071" s="1">
        <v>44519.527141203704</v>
      </c>
      <c r="Q2071">
        <v>35548</v>
      </c>
      <c r="R2071">
        <v>978</v>
      </c>
      <c r="S2071" t="b">
        <v>0</v>
      </c>
      <c r="T2071" t="s">
        <v>88</v>
      </c>
      <c r="U2071" t="b">
        <v>0</v>
      </c>
      <c r="V2071" t="s">
        <v>190</v>
      </c>
      <c r="W2071" s="1">
        <v>44519.527141203704</v>
      </c>
      <c r="X2071">
        <v>738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187</v>
      </c>
      <c r="AE2071">
        <v>175</v>
      </c>
      <c r="AF2071">
        <v>0</v>
      </c>
      <c r="AG2071">
        <v>4</v>
      </c>
      <c r="AH2071" t="s">
        <v>88</v>
      </c>
      <c r="AI2071" t="s">
        <v>88</v>
      </c>
      <c r="AJ2071" t="s">
        <v>88</v>
      </c>
      <c r="AK2071" t="s">
        <v>88</v>
      </c>
      <c r="AL2071" t="s">
        <v>88</v>
      </c>
      <c r="AM2071" t="s">
        <v>88</v>
      </c>
      <c r="AN2071" t="s">
        <v>88</v>
      </c>
      <c r="AO2071" t="s">
        <v>88</v>
      </c>
      <c r="AP2071" t="s">
        <v>88</v>
      </c>
      <c r="AQ2071" t="s">
        <v>88</v>
      </c>
      <c r="AR2071" t="s">
        <v>88</v>
      </c>
      <c r="AS2071" t="s">
        <v>88</v>
      </c>
      <c r="AT2071" t="s">
        <v>88</v>
      </c>
      <c r="AU2071" t="s">
        <v>88</v>
      </c>
      <c r="AV2071" t="s">
        <v>88</v>
      </c>
      <c r="AW2071" t="s">
        <v>88</v>
      </c>
      <c r="AX2071" t="s">
        <v>88</v>
      </c>
      <c r="AY2071" t="s">
        <v>88</v>
      </c>
      <c r="AZ2071" t="s">
        <v>88</v>
      </c>
      <c r="BA2071" t="s">
        <v>88</v>
      </c>
      <c r="BB2071" t="s">
        <v>88</v>
      </c>
      <c r="BC2071" t="s">
        <v>88</v>
      </c>
      <c r="BD2071" t="s">
        <v>88</v>
      </c>
      <c r="BE2071" t="s">
        <v>88</v>
      </c>
    </row>
    <row r="2072" spans="1:57">
      <c r="A2072" t="s">
        <v>4343</v>
      </c>
      <c r="B2072" t="s">
        <v>80</v>
      </c>
      <c r="C2072" t="s">
        <v>4151</v>
      </c>
      <c r="D2072" t="s">
        <v>82</v>
      </c>
      <c r="E2072" s="2" t="str">
        <f>HYPERLINK("capsilon://?command=openfolder&amp;siteaddress=FAM.docvelocity-na8.net&amp;folderid=FXFBF6ED80-6620-630F-6212-84EA0ED73728","FX21116094")</f>
        <v>FX21116094</v>
      </c>
      <c r="F2072" t="s">
        <v>19</v>
      </c>
      <c r="G2072" t="s">
        <v>19</v>
      </c>
      <c r="H2072" t="s">
        <v>83</v>
      </c>
      <c r="I2072" t="s">
        <v>4152</v>
      </c>
      <c r="J2072">
        <v>344</v>
      </c>
      <c r="K2072" t="s">
        <v>85</v>
      </c>
      <c r="L2072" t="s">
        <v>86</v>
      </c>
      <c r="M2072" t="s">
        <v>87</v>
      </c>
      <c r="N2072">
        <v>2</v>
      </c>
      <c r="O2072" s="1">
        <v>44519.155439814815</v>
      </c>
      <c r="P2072" s="1">
        <v>44519.249201388891</v>
      </c>
      <c r="Q2072">
        <v>2243</v>
      </c>
      <c r="R2072">
        <v>5858</v>
      </c>
      <c r="S2072" t="b">
        <v>0</v>
      </c>
      <c r="T2072" t="s">
        <v>88</v>
      </c>
      <c r="U2072" t="b">
        <v>1</v>
      </c>
      <c r="V2072" t="s">
        <v>89</v>
      </c>
      <c r="W2072" s="1">
        <v>44519.207453703704</v>
      </c>
      <c r="X2072">
        <v>3813</v>
      </c>
      <c r="Y2072">
        <v>322</v>
      </c>
      <c r="Z2072">
        <v>0</v>
      </c>
      <c r="AA2072">
        <v>322</v>
      </c>
      <c r="AB2072">
        <v>0</v>
      </c>
      <c r="AC2072">
        <v>194</v>
      </c>
      <c r="AD2072">
        <v>22</v>
      </c>
      <c r="AE2072">
        <v>0</v>
      </c>
      <c r="AF2072">
        <v>0</v>
      </c>
      <c r="AG2072">
        <v>0</v>
      </c>
      <c r="AH2072" t="s">
        <v>99</v>
      </c>
      <c r="AI2072" s="1">
        <v>44519.249201388891</v>
      </c>
      <c r="AJ2072">
        <v>1923</v>
      </c>
      <c r="AK2072">
        <v>2</v>
      </c>
      <c r="AL2072">
        <v>0</v>
      </c>
      <c r="AM2072">
        <v>2</v>
      </c>
      <c r="AN2072">
        <v>0</v>
      </c>
      <c r="AO2072">
        <v>3</v>
      </c>
      <c r="AP2072">
        <v>20</v>
      </c>
      <c r="AQ2072">
        <v>0</v>
      </c>
      <c r="AR2072">
        <v>0</v>
      </c>
      <c r="AS2072">
        <v>0</v>
      </c>
      <c r="AT2072" t="s">
        <v>88</v>
      </c>
      <c r="AU2072" t="s">
        <v>88</v>
      </c>
      <c r="AV2072" t="s">
        <v>88</v>
      </c>
      <c r="AW2072" t="s">
        <v>88</v>
      </c>
      <c r="AX2072" t="s">
        <v>88</v>
      </c>
      <c r="AY2072" t="s">
        <v>88</v>
      </c>
      <c r="AZ2072" t="s">
        <v>88</v>
      </c>
      <c r="BA2072" t="s">
        <v>88</v>
      </c>
      <c r="BB2072" t="s">
        <v>88</v>
      </c>
      <c r="BC2072" t="s">
        <v>88</v>
      </c>
      <c r="BD2072" t="s">
        <v>88</v>
      </c>
      <c r="BE2072" t="s">
        <v>88</v>
      </c>
    </row>
    <row r="2073" spans="1:57">
      <c r="A2073" t="s">
        <v>4344</v>
      </c>
      <c r="B2073" t="s">
        <v>80</v>
      </c>
      <c r="C2073" t="s">
        <v>4159</v>
      </c>
      <c r="D2073" t="s">
        <v>82</v>
      </c>
      <c r="E2073" s="2" t="str">
        <f>HYPERLINK("capsilon://?command=openfolder&amp;siteaddress=FAM.docvelocity-na8.net&amp;folderid=FX25BCDAA7-26DA-F95C-A0A8-376088D7D7B7","FX21118722")</f>
        <v>FX21118722</v>
      </c>
      <c r="F2073" t="s">
        <v>19</v>
      </c>
      <c r="G2073" t="s">
        <v>19</v>
      </c>
      <c r="H2073" t="s">
        <v>83</v>
      </c>
      <c r="I2073" t="s">
        <v>4160</v>
      </c>
      <c r="J2073">
        <v>294</v>
      </c>
      <c r="K2073" t="s">
        <v>85</v>
      </c>
      <c r="L2073" t="s">
        <v>86</v>
      </c>
      <c r="M2073" t="s">
        <v>87</v>
      </c>
      <c r="N2073">
        <v>2</v>
      </c>
      <c r="O2073" s="1">
        <v>44519.160995370374</v>
      </c>
      <c r="P2073" s="1">
        <v>44519.260208333333</v>
      </c>
      <c r="Q2073">
        <v>3246</v>
      </c>
      <c r="R2073">
        <v>5326</v>
      </c>
      <c r="S2073" t="b">
        <v>0</v>
      </c>
      <c r="T2073" t="s">
        <v>88</v>
      </c>
      <c r="U2073" t="b">
        <v>1</v>
      </c>
      <c r="V2073" t="s">
        <v>110</v>
      </c>
      <c r="W2073" s="1">
        <v>44519.197534722225</v>
      </c>
      <c r="X2073">
        <v>2697</v>
      </c>
      <c r="Y2073">
        <v>256</v>
      </c>
      <c r="Z2073">
        <v>0</v>
      </c>
      <c r="AA2073">
        <v>256</v>
      </c>
      <c r="AB2073">
        <v>0</v>
      </c>
      <c r="AC2073">
        <v>108</v>
      </c>
      <c r="AD2073">
        <v>38</v>
      </c>
      <c r="AE2073">
        <v>0</v>
      </c>
      <c r="AF2073">
        <v>0</v>
      </c>
      <c r="AG2073">
        <v>0</v>
      </c>
      <c r="AH2073" t="s">
        <v>106</v>
      </c>
      <c r="AI2073" s="1">
        <v>44519.260208333333</v>
      </c>
      <c r="AJ2073">
        <v>2035</v>
      </c>
      <c r="AK2073">
        <v>3</v>
      </c>
      <c r="AL2073">
        <v>0</v>
      </c>
      <c r="AM2073">
        <v>3</v>
      </c>
      <c r="AN2073">
        <v>0</v>
      </c>
      <c r="AO2073">
        <v>1</v>
      </c>
      <c r="AP2073">
        <v>35</v>
      </c>
      <c r="AQ2073">
        <v>0</v>
      </c>
      <c r="AR2073">
        <v>0</v>
      </c>
      <c r="AS2073">
        <v>0</v>
      </c>
      <c r="AT2073" t="s">
        <v>88</v>
      </c>
      <c r="AU2073" t="s">
        <v>88</v>
      </c>
      <c r="AV2073" t="s">
        <v>88</v>
      </c>
      <c r="AW2073" t="s">
        <v>88</v>
      </c>
      <c r="AX2073" t="s">
        <v>88</v>
      </c>
      <c r="AY2073" t="s">
        <v>88</v>
      </c>
      <c r="AZ2073" t="s">
        <v>88</v>
      </c>
      <c r="BA2073" t="s">
        <v>88</v>
      </c>
      <c r="BB2073" t="s">
        <v>88</v>
      </c>
      <c r="BC2073" t="s">
        <v>88</v>
      </c>
      <c r="BD2073" t="s">
        <v>88</v>
      </c>
      <c r="BE2073" t="s">
        <v>88</v>
      </c>
    </row>
    <row r="2074" spans="1:57">
      <c r="A2074" t="s">
        <v>4345</v>
      </c>
      <c r="B2074" t="s">
        <v>80</v>
      </c>
      <c r="C2074" t="s">
        <v>4186</v>
      </c>
      <c r="D2074" t="s">
        <v>82</v>
      </c>
      <c r="E2074" s="2" t="str">
        <f>HYPERLINK("capsilon://?command=openfolder&amp;siteaddress=FAM.docvelocity-na8.net&amp;folderid=FX1DDD6D57-A4E6-E6F0-47D0-9DCFC3B2734E","FX21115595")</f>
        <v>FX21115595</v>
      </c>
      <c r="F2074" t="s">
        <v>19</v>
      </c>
      <c r="G2074" t="s">
        <v>19</v>
      </c>
      <c r="H2074" t="s">
        <v>83</v>
      </c>
      <c r="I2074" t="s">
        <v>4187</v>
      </c>
      <c r="J2074">
        <v>84</v>
      </c>
      <c r="K2074" t="s">
        <v>85</v>
      </c>
      <c r="L2074" t="s">
        <v>86</v>
      </c>
      <c r="M2074" t="s">
        <v>87</v>
      </c>
      <c r="N2074">
        <v>2</v>
      </c>
      <c r="O2074" s="1">
        <v>44519.163032407407</v>
      </c>
      <c r="P2074" s="1">
        <v>44519.241979166669</v>
      </c>
      <c r="Q2074">
        <v>5162</v>
      </c>
      <c r="R2074">
        <v>1659</v>
      </c>
      <c r="S2074" t="b">
        <v>0</v>
      </c>
      <c r="T2074" t="s">
        <v>88</v>
      </c>
      <c r="U2074" t="b">
        <v>1</v>
      </c>
      <c r="V2074" t="s">
        <v>393</v>
      </c>
      <c r="W2074" s="1">
        <v>44519.192708333336</v>
      </c>
      <c r="X2074">
        <v>812</v>
      </c>
      <c r="Y2074">
        <v>63</v>
      </c>
      <c r="Z2074">
        <v>0</v>
      </c>
      <c r="AA2074">
        <v>63</v>
      </c>
      <c r="AB2074">
        <v>0</v>
      </c>
      <c r="AC2074">
        <v>32</v>
      </c>
      <c r="AD2074">
        <v>21</v>
      </c>
      <c r="AE2074">
        <v>0</v>
      </c>
      <c r="AF2074">
        <v>0</v>
      </c>
      <c r="AG2074">
        <v>0</v>
      </c>
      <c r="AH2074" t="s">
        <v>90</v>
      </c>
      <c r="AI2074" s="1">
        <v>44519.241979166669</v>
      </c>
      <c r="AJ2074">
        <v>817</v>
      </c>
      <c r="AK2074">
        <v>1</v>
      </c>
      <c r="AL2074">
        <v>0</v>
      </c>
      <c r="AM2074">
        <v>1</v>
      </c>
      <c r="AN2074">
        <v>0</v>
      </c>
      <c r="AO2074">
        <v>1</v>
      </c>
      <c r="AP2074">
        <v>20</v>
      </c>
      <c r="AQ2074">
        <v>0</v>
      </c>
      <c r="AR2074">
        <v>0</v>
      </c>
      <c r="AS2074">
        <v>0</v>
      </c>
      <c r="AT2074" t="s">
        <v>88</v>
      </c>
      <c r="AU2074" t="s">
        <v>88</v>
      </c>
      <c r="AV2074" t="s">
        <v>88</v>
      </c>
      <c r="AW2074" t="s">
        <v>88</v>
      </c>
      <c r="AX2074" t="s">
        <v>88</v>
      </c>
      <c r="AY2074" t="s">
        <v>88</v>
      </c>
      <c r="AZ2074" t="s">
        <v>88</v>
      </c>
      <c r="BA2074" t="s">
        <v>88</v>
      </c>
      <c r="BB2074" t="s">
        <v>88</v>
      </c>
      <c r="BC2074" t="s">
        <v>88</v>
      </c>
      <c r="BD2074" t="s">
        <v>88</v>
      </c>
      <c r="BE2074" t="s">
        <v>88</v>
      </c>
    </row>
    <row r="2075" spans="1:57">
      <c r="A2075" t="s">
        <v>4346</v>
      </c>
      <c r="B2075" t="s">
        <v>80</v>
      </c>
      <c r="C2075" t="s">
        <v>4186</v>
      </c>
      <c r="D2075" t="s">
        <v>82</v>
      </c>
      <c r="E2075" s="2" t="str">
        <f>HYPERLINK("capsilon://?command=openfolder&amp;siteaddress=FAM.docvelocity-na8.net&amp;folderid=FX1DDD6D57-A4E6-E6F0-47D0-9DCFC3B2734E","FX21115595")</f>
        <v>FX21115595</v>
      </c>
      <c r="F2075" t="s">
        <v>19</v>
      </c>
      <c r="G2075" t="s">
        <v>19</v>
      </c>
      <c r="H2075" t="s">
        <v>83</v>
      </c>
      <c r="I2075" t="s">
        <v>4189</v>
      </c>
      <c r="J2075">
        <v>114</v>
      </c>
      <c r="K2075" t="s">
        <v>85</v>
      </c>
      <c r="L2075" t="s">
        <v>86</v>
      </c>
      <c r="M2075" t="s">
        <v>87</v>
      </c>
      <c r="N2075">
        <v>2</v>
      </c>
      <c r="O2075" s="1">
        <v>44519.164918981478</v>
      </c>
      <c r="P2075" s="1">
        <v>44519.295775462961</v>
      </c>
      <c r="Q2075">
        <v>2788</v>
      </c>
      <c r="R2075">
        <v>8518</v>
      </c>
      <c r="S2075" t="b">
        <v>0</v>
      </c>
      <c r="T2075" t="s">
        <v>88</v>
      </c>
      <c r="U2075" t="b">
        <v>1</v>
      </c>
      <c r="V2075" t="s">
        <v>393</v>
      </c>
      <c r="W2075" s="1">
        <v>44519.249351851853</v>
      </c>
      <c r="X2075">
        <v>3805</v>
      </c>
      <c r="Y2075">
        <v>253</v>
      </c>
      <c r="Z2075">
        <v>0</v>
      </c>
      <c r="AA2075">
        <v>253</v>
      </c>
      <c r="AB2075">
        <v>0</v>
      </c>
      <c r="AC2075">
        <v>239</v>
      </c>
      <c r="AD2075">
        <v>-139</v>
      </c>
      <c r="AE2075">
        <v>0</v>
      </c>
      <c r="AF2075">
        <v>0</v>
      </c>
      <c r="AG2075">
        <v>0</v>
      </c>
      <c r="AH2075" t="s">
        <v>1043</v>
      </c>
      <c r="AI2075" s="1">
        <v>44519.295775462961</v>
      </c>
      <c r="AJ2075">
        <v>2467</v>
      </c>
      <c r="AK2075">
        <v>6</v>
      </c>
      <c r="AL2075">
        <v>0</v>
      </c>
      <c r="AM2075">
        <v>6</v>
      </c>
      <c r="AN2075">
        <v>0</v>
      </c>
      <c r="AO2075">
        <v>4</v>
      </c>
      <c r="AP2075">
        <v>-145</v>
      </c>
      <c r="AQ2075">
        <v>0</v>
      </c>
      <c r="AR2075">
        <v>0</v>
      </c>
      <c r="AS2075">
        <v>0</v>
      </c>
      <c r="AT2075" t="s">
        <v>88</v>
      </c>
      <c r="AU2075" t="s">
        <v>88</v>
      </c>
      <c r="AV2075" t="s">
        <v>88</v>
      </c>
      <c r="AW2075" t="s">
        <v>88</v>
      </c>
      <c r="AX2075" t="s">
        <v>88</v>
      </c>
      <c r="AY2075" t="s">
        <v>88</v>
      </c>
      <c r="AZ2075" t="s">
        <v>88</v>
      </c>
      <c r="BA2075" t="s">
        <v>88</v>
      </c>
      <c r="BB2075" t="s">
        <v>88</v>
      </c>
      <c r="BC2075" t="s">
        <v>88</v>
      </c>
      <c r="BD2075" t="s">
        <v>88</v>
      </c>
      <c r="BE2075" t="s">
        <v>88</v>
      </c>
    </row>
    <row r="2076" spans="1:57">
      <c r="A2076" t="s">
        <v>4347</v>
      </c>
      <c r="B2076" t="s">
        <v>80</v>
      </c>
      <c r="C2076" t="s">
        <v>4191</v>
      </c>
      <c r="D2076" t="s">
        <v>82</v>
      </c>
      <c r="E2076" s="2" t="str">
        <f>HYPERLINK("capsilon://?command=openfolder&amp;siteaddress=FAM.docvelocity-na8.net&amp;folderid=FX61E125F1-CE6C-ACCA-E716-B349F41AF11A","FX21118540")</f>
        <v>FX21118540</v>
      </c>
      <c r="F2076" t="s">
        <v>19</v>
      </c>
      <c r="G2076" t="s">
        <v>19</v>
      </c>
      <c r="H2076" t="s">
        <v>83</v>
      </c>
      <c r="I2076" t="s">
        <v>4192</v>
      </c>
      <c r="J2076">
        <v>216</v>
      </c>
      <c r="K2076" t="s">
        <v>85</v>
      </c>
      <c r="L2076" t="s">
        <v>86</v>
      </c>
      <c r="M2076" t="s">
        <v>87</v>
      </c>
      <c r="N2076">
        <v>2</v>
      </c>
      <c r="O2076" s="1">
        <v>44519.169039351851</v>
      </c>
      <c r="P2076" s="1">
        <v>44519.313032407408</v>
      </c>
      <c r="Q2076">
        <v>7987</v>
      </c>
      <c r="R2076">
        <v>4454</v>
      </c>
      <c r="S2076" t="b">
        <v>0</v>
      </c>
      <c r="T2076" t="s">
        <v>88</v>
      </c>
      <c r="U2076" t="b">
        <v>1</v>
      </c>
      <c r="V2076" t="s">
        <v>110</v>
      </c>
      <c r="W2076" s="1">
        <v>44519.222349537034</v>
      </c>
      <c r="X2076">
        <v>2143</v>
      </c>
      <c r="Y2076">
        <v>285</v>
      </c>
      <c r="Z2076">
        <v>0</v>
      </c>
      <c r="AA2076">
        <v>285</v>
      </c>
      <c r="AB2076">
        <v>0</v>
      </c>
      <c r="AC2076">
        <v>169</v>
      </c>
      <c r="AD2076">
        <v>-69</v>
      </c>
      <c r="AE2076">
        <v>0</v>
      </c>
      <c r="AF2076">
        <v>0</v>
      </c>
      <c r="AG2076">
        <v>0</v>
      </c>
      <c r="AH2076" t="s">
        <v>99</v>
      </c>
      <c r="AI2076" s="1">
        <v>44519.313032407408</v>
      </c>
      <c r="AJ2076">
        <v>1071</v>
      </c>
      <c r="AK2076">
        <v>0</v>
      </c>
      <c r="AL2076">
        <v>0</v>
      </c>
      <c r="AM2076">
        <v>0</v>
      </c>
      <c r="AN2076">
        <v>0</v>
      </c>
      <c r="AO2076">
        <v>3</v>
      </c>
      <c r="AP2076">
        <v>-69</v>
      </c>
      <c r="AQ2076">
        <v>0</v>
      </c>
      <c r="AR2076">
        <v>0</v>
      </c>
      <c r="AS2076">
        <v>0</v>
      </c>
      <c r="AT2076" t="s">
        <v>88</v>
      </c>
      <c r="AU2076" t="s">
        <v>88</v>
      </c>
      <c r="AV2076" t="s">
        <v>88</v>
      </c>
      <c r="AW2076" t="s">
        <v>88</v>
      </c>
      <c r="AX2076" t="s">
        <v>88</v>
      </c>
      <c r="AY2076" t="s">
        <v>88</v>
      </c>
      <c r="AZ2076" t="s">
        <v>88</v>
      </c>
      <c r="BA2076" t="s">
        <v>88</v>
      </c>
      <c r="BB2076" t="s">
        <v>88</v>
      </c>
      <c r="BC2076" t="s">
        <v>88</v>
      </c>
      <c r="BD2076" t="s">
        <v>88</v>
      </c>
      <c r="BE2076" t="s">
        <v>88</v>
      </c>
    </row>
    <row r="2077" spans="1:57">
      <c r="A2077" t="s">
        <v>4348</v>
      </c>
      <c r="B2077" t="s">
        <v>80</v>
      </c>
      <c r="C2077" t="s">
        <v>4233</v>
      </c>
      <c r="D2077" t="s">
        <v>82</v>
      </c>
      <c r="E2077" s="2" t="str">
        <f>HYPERLINK("capsilon://?command=openfolder&amp;siteaddress=FAM.docvelocity-na8.net&amp;folderid=FXE12A3352-CCC1-A5C2-A0F1-2A08A0B96CB5","FX21118170")</f>
        <v>FX21118170</v>
      </c>
      <c r="F2077" t="s">
        <v>19</v>
      </c>
      <c r="G2077" t="s">
        <v>19</v>
      </c>
      <c r="H2077" t="s">
        <v>83</v>
      </c>
      <c r="I2077" t="s">
        <v>4234</v>
      </c>
      <c r="J2077">
        <v>164</v>
      </c>
      <c r="K2077" t="s">
        <v>85</v>
      </c>
      <c r="L2077" t="s">
        <v>86</v>
      </c>
      <c r="M2077" t="s">
        <v>87</v>
      </c>
      <c r="N2077">
        <v>2</v>
      </c>
      <c r="O2077" s="1">
        <v>44519.171875</v>
      </c>
      <c r="P2077" s="1">
        <v>44519.257627314815</v>
      </c>
      <c r="Q2077">
        <v>6139</v>
      </c>
      <c r="R2077">
        <v>1270</v>
      </c>
      <c r="S2077" t="b">
        <v>0</v>
      </c>
      <c r="T2077" t="s">
        <v>88</v>
      </c>
      <c r="U2077" t="b">
        <v>1</v>
      </c>
      <c r="V2077" t="s">
        <v>89</v>
      </c>
      <c r="W2077" s="1">
        <v>44519.214259259257</v>
      </c>
      <c r="X2077">
        <v>587</v>
      </c>
      <c r="Y2077">
        <v>140</v>
      </c>
      <c r="Z2077">
        <v>0</v>
      </c>
      <c r="AA2077">
        <v>140</v>
      </c>
      <c r="AB2077">
        <v>0</v>
      </c>
      <c r="AC2077">
        <v>55</v>
      </c>
      <c r="AD2077">
        <v>24</v>
      </c>
      <c r="AE2077">
        <v>0</v>
      </c>
      <c r="AF2077">
        <v>0</v>
      </c>
      <c r="AG2077">
        <v>0</v>
      </c>
      <c r="AH2077" t="s">
        <v>1043</v>
      </c>
      <c r="AI2077" s="1">
        <v>44519.257627314815</v>
      </c>
      <c r="AJ2077">
        <v>643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24</v>
      </c>
      <c r="AQ2077">
        <v>0</v>
      </c>
      <c r="AR2077">
        <v>0</v>
      </c>
      <c r="AS2077">
        <v>0</v>
      </c>
      <c r="AT2077" t="s">
        <v>88</v>
      </c>
      <c r="AU2077" t="s">
        <v>88</v>
      </c>
      <c r="AV2077" t="s">
        <v>88</v>
      </c>
      <c r="AW2077" t="s">
        <v>88</v>
      </c>
      <c r="AX2077" t="s">
        <v>88</v>
      </c>
      <c r="AY2077" t="s">
        <v>88</v>
      </c>
      <c r="AZ2077" t="s">
        <v>88</v>
      </c>
      <c r="BA2077" t="s">
        <v>88</v>
      </c>
      <c r="BB2077" t="s">
        <v>88</v>
      </c>
      <c r="BC2077" t="s">
        <v>88</v>
      </c>
      <c r="BD2077" t="s">
        <v>88</v>
      </c>
      <c r="BE2077" t="s">
        <v>88</v>
      </c>
    </row>
    <row r="2078" spans="1:57">
      <c r="A2078" t="s">
        <v>4349</v>
      </c>
      <c r="B2078" t="s">
        <v>80</v>
      </c>
      <c r="C2078" t="s">
        <v>1027</v>
      </c>
      <c r="D2078" t="s">
        <v>82</v>
      </c>
      <c r="E2078" s="2" t="str">
        <f>HYPERLINK("capsilon://?command=openfolder&amp;siteaddress=FAM.docvelocity-na8.net&amp;folderid=FX62BD8034-D50E-D17C-47EA-20D44EC26B5F","FX211013670")</f>
        <v>FX211013670</v>
      </c>
      <c r="F2078" t="s">
        <v>19</v>
      </c>
      <c r="G2078" t="s">
        <v>19</v>
      </c>
      <c r="H2078" t="s">
        <v>83</v>
      </c>
      <c r="I2078" t="s">
        <v>4236</v>
      </c>
      <c r="J2078">
        <v>266</v>
      </c>
      <c r="K2078" t="s">
        <v>85</v>
      </c>
      <c r="L2078" t="s">
        <v>86</v>
      </c>
      <c r="M2078" t="s">
        <v>87</v>
      </c>
      <c r="N2078">
        <v>2</v>
      </c>
      <c r="O2078" s="1">
        <v>44519.201006944444</v>
      </c>
      <c r="P2078" s="1">
        <v>44519.267210648148</v>
      </c>
      <c r="Q2078">
        <v>3987</v>
      </c>
      <c r="R2078">
        <v>1733</v>
      </c>
      <c r="S2078" t="b">
        <v>0</v>
      </c>
      <c r="T2078" t="s">
        <v>88</v>
      </c>
      <c r="U2078" t="b">
        <v>1</v>
      </c>
      <c r="V2078" t="s">
        <v>89</v>
      </c>
      <c r="W2078" s="1">
        <v>44519.224224537036</v>
      </c>
      <c r="X2078">
        <v>857</v>
      </c>
      <c r="Y2078">
        <v>187</v>
      </c>
      <c r="Z2078">
        <v>0</v>
      </c>
      <c r="AA2078">
        <v>187</v>
      </c>
      <c r="AB2078">
        <v>104</v>
      </c>
      <c r="AC2078">
        <v>117</v>
      </c>
      <c r="AD2078">
        <v>79</v>
      </c>
      <c r="AE2078">
        <v>0</v>
      </c>
      <c r="AF2078">
        <v>0</v>
      </c>
      <c r="AG2078">
        <v>0</v>
      </c>
      <c r="AH2078" t="s">
        <v>1043</v>
      </c>
      <c r="AI2078" s="1">
        <v>44519.267210648148</v>
      </c>
      <c r="AJ2078">
        <v>827</v>
      </c>
      <c r="AK2078">
        <v>5</v>
      </c>
      <c r="AL2078">
        <v>0</v>
      </c>
      <c r="AM2078">
        <v>5</v>
      </c>
      <c r="AN2078">
        <v>52</v>
      </c>
      <c r="AO2078">
        <v>4</v>
      </c>
      <c r="AP2078">
        <v>74</v>
      </c>
      <c r="AQ2078">
        <v>0</v>
      </c>
      <c r="AR2078">
        <v>0</v>
      </c>
      <c r="AS2078">
        <v>0</v>
      </c>
      <c r="AT2078" t="s">
        <v>88</v>
      </c>
      <c r="AU2078" t="s">
        <v>88</v>
      </c>
      <c r="AV2078" t="s">
        <v>88</v>
      </c>
      <c r="AW2078" t="s">
        <v>88</v>
      </c>
      <c r="AX2078" t="s">
        <v>88</v>
      </c>
      <c r="AY2078" t="s">
        <v>88</v>
      </c>
      <c r="AZ2078" t="s">
        <v>88</v>
      </c>
      <c r="BA2078" t="s">
        <v>88</v>
      </c>
      <c r="BB2078" t="s">
        <v>88</v>
      </c>
      <c r="BC2078" t="s">
        <v>88</v>
      </c>
      <c r="BD2078" t="s">
        <v>88</v>
      </c>
      <c r="BE2078" t="s">
        <v>88</v>
      </c>
    </row>
    <row r="2079" spans="1:57">
      <c r="A2079" t="s">
        <v>4350</v>
      </c>
      <c r="B2079" t="s">
        <v>80</v>
      </c>
      <c r="C2079" t="s">
        <v>4241</v>
      </c>
      <c r="D2079" t="s">
        <v>82</v>
      </c>
      <c r="E2079" s="2" t="str">
        <f>HYPERLINK("capsilon://?command=openfolder&amp;siteaddress=FAM.docvelocity-na8.net&amp;folderid=FXEFC0640B-DBDF-5331-490F-FF1CC5B5A962","FX21112928")</f>
        <v>FX21112928</v>
      </c>
      <c r="F2079" t="s">
        <v>19</v>
      </c>
      <c r="G2079" t="s">
        <v>19</v>
      </c>
      <c r="H2079" t="s">
        <v>83</v>
      </c>
      <c r="I2079" t="s">
        <v>4242</v>
      </c>
      <c r="J2079">
        <v>468</v>
      </c>
      <c r="K2079" t="s">
        <v>85</v>
      </c>
      <c r="L2079" t="s">
        <v>86</v>
      </c>
      <c r="M2079" t="s">
        <v>87</v>
      </c>
      <c r="N2079">
        <v>2</v>
      </c>
      <c r="O2079" s="1">
        <v>44519.207754629628</v>
      </c>
      <c r="P2079" s="1">
        <v>44519.31144675926</v>
      </c>
      <c r="Q2079">
        <v>1570</v>
      </c>
      <c r="R2079">
        <v>7389</v>
      </c>
      <c r="S2079" t="b">
        <v>0</v>
      </c>
      <c r="T2079" t="s">
        <v>88</v>
      </c>
      <c r="U2079" t="b">
        <v>1</v>
      </c>
      <c r="V2079" t="s">
        <v>89</v>
      </c>
      <c r="W2079" s="1">
        <v>44519.257638888892</v>
      </c>
      <c r="X2079">
        <v>2886</v>
      </c>
      <c r="Y2079">
        <v>443</v>
      </c>
      <c r="Z2079">
        <v>0</v>
      </c>
      <c r="AA2079">
        <v>443</v>
      </c>
      <c r="AB2079">
        <v>0</v>
      </c>
      <c r="AC2079">
        <v>209</v>
      </c>
      <c r="AD2079">
        <v>25</v>
      </c>
      <c r="AE2079">
        <v>0</v>
      </c>
      <c r="AF2079">
        <v>0</v>
      </c>
      <c r="AG2079">
        <v>0</v>
      </c>
      <c r="AH2079" t="s">
        <v>106</v>
      </c>
      <c r="AI2079" s="1">
        <v>44519.31144675926</v>
      </c>
      <c r="AJ2079">
        <v>4427</v>
      </c>
      <c r="AK2079">
        <v>12</v>
      </c>
      <c r="AL2079">
        <v>0</v>
      </c>
      <c r="AM2079">
        <v>12</v>
      </c>
      <c r="AN2079">
        <v>0</v>
      </c>
      <c r="AO2079">
        <v>12</v>
      </c>
      <c r="AP2079">
        <v>13</v>
      </c>
      <c r="AQ2079">
        <v>0</v>
      </c>
      <c r="AR2079">
        <v>0</v>
      </c>
      <c r="AS2079">
        <v>0</v>
      </c>
      <c r="AT2079" t="s">
        <v>88</v>
      </c>
      <c r="AU2079" t="s">
        <v>88</v>
      </c>
      <c r="AV2079" t="s">
        <v>88</v>
      </c>
      <c r="AW2079" t="s">
        <v>88</v>
      </c>
      <c r="AX2079" t="s">
        <v>88</v>
      </c>
      <c r="AY2079" t="s">
        <v>88</v>
      </c>
      <c r="AZ2079" t="s">
        <v>88</v>
      </c>
      <c r="BA2079" t="s">
        <v>88</v>
      </c>
      <c r="BB2079" t="s">
        <v>88</v>
      </c>
      <c r="BC2079" t="s">
        <v>88</v>
      </c>
      <c r="BD2079" t="s">
        <v>88</v>
      </c>
      <c r="BE2079" t="s">
        <v>88</v>
      </c>
    </row>
    <row r="2080" spans="1:57">
      <c r="A2080" t="s">
        <v>4351</v>
      </c>
      <c r="B2080" t="s">
        <v>80</v>
      </c>
      <c r="C2080" t="s">
        <v>4238</v>
      </c>
      <c r="D2080" t="s">
        <v>82</v>
      </c>
      <c r="E2080" s="2" t="str">
        <f>HYPERLINK("capsilon://?command=openfolder&amp;siteaddress=FAM.docvelocity-na8.net&amp;folderid=FXAE276863-50E6-F011-F9ED-5CAFD6CCB5B1","FX21112576")</f>
        <v>FX21112576</v>
      </c>
      <c r="F2080" t="s">
        <v>19</v>
      </c>
      <c r="G2080" t="s">
        <v>19</v>
      </c>
      <c r="H2080" t="s">
        <v>83</v>
      </c>
      <c r="I2080" t="s">
        <v>4239</v>
      </c>
      <c r="J2080">
        <v>178</v>
      </c>
      <c r="K2080" t="s">
        <v>85</v>
      </c>
      <c r="L2080" t="s">
        <v>86</v>
      </c>
      <c r="M2080" t="s">
        <v>87</v>
      </c>
      <c r="N2080">
        <v>2</v>
      </c>
      <c r="O2080" s="1">
        <v>44519.209629629629</v>
      </c>
      <c r="P2080" s="1">
        <v>44519.308738425927</v>
      </c>
      <c r="Q2080">
        <v>7369</v>
      </c>
      <c r="R2080">
        <v>1194</v>
      </c>
      <c r="S2080" t="b">
        <v>0</v>
      </c>
      <c r="T2080" t="s">
        <v>88</v>
      </c>
      <c r="U2080" t="b">
        <v>1</v>
      </c>
      <c r="V2080" t="s">
        <v>110</v>
      </c>
      <c r="W2080" s="1">
        <v>44519.243923611109</v>
      </c>
      <c r="X2080">
        <v>421</v>
      </c>
      <c r="Y2080">
        <v>107</v>
      </c>
      <c r="Z2080">
        <v>0</v>
      </c>
      <c r="AA2080">
        <v>107</v>
      </c>
      <c r="AB2080">
        <v>0</v>
      </c>
      <c r="AC2080">
        <v>16</v>
      </c>
      <c r="AD2080">
        <v>71</v>
      </c>
      <c r="AE2080">
        <v>0</v>
      </c>
      <c r="AF2080">
        <v>0</v>
      </c>
      <c r="AG2080">
        <v>0</v>
      </c>
      <c r="AH2080" t="s">
        <v>90</v>
      </c>
      <c r="AI2080" s="1">
        <v>44519.308738425927</v>
      </c>
      <c r="AJ2080">
        <v>688</v>
      </c>
      <c r="AK2080">
        <v>1</v>
      </c>
      <c r="AL2080">
        <v>0</v>
      </c>
      <c r="AM2080">
        <v>1</v>
      </c>
      <c r="AN2080">
        <v>0</v>
      </c>
      <c r="AO2080">
        <v>1</v>
      </c>
      <c r="AP2080">
        <v>70</v>
      </c>
      <c r="AQ2080">
        <v>0</v>
      </c>
      <c r="AR2080">
        <v>0</v>
      </c>
      <c r="AS2080">
        <v>0</v>
      </c>
      <c r="AT2080" t="s">
        <v>88</v>
      </c>
      <c r="AU2080" t="s">
        <v>88</v>
      </c>
      <c r="AV2080" t="s">
        <v>88</v>
      </c>
      <c r="AW2080" t="s">
        <v>88</v>
      </c>
      <c r="AX2080" t="s">
        <v>88</v>
      </c>
      <c r="AY2080" t="s">
        <v>88</v>
      </c>
      <c r="AZ2080" t="s">
        <v>88</v>
      </c>
      <c r="BA2080" t="s">
        <v>88</v>
      </c>
      <c r="BB2080" t="s">
        <v>88</v>
      </c>
      <c r="BC2080" t="s">
        <v>88</v>
      </c>
      <c r="BD2080" t="s">
        <v>88</v>
      </c>
      <c r="BE2080" t="s">
        <v>88</v>
      </c>
    </row>
    <row r="2081" spans="1:57">
      <c r="A2081" t="s">
        <v>4352</v>
      </c>
      <c r="B2081" t="s">
        <v>80</v>
      </c>
      <c r="C2081" t="s">
        <v>4247</v>
      </c>
      <c r="D2081" t="s">
        <v>82</v>
      </c>
      <c r="E2081" s="2" t="str">
        <f>HYPERLINK("capsilon://?command=openfolder&amp;siteaddress=FAM.docvelocity-na8.net&amp;folderid=FXE72B0DD8-D2B1-25A7-8F35-266DBBD93677","FX21117333")</f>
        <v>FX21117333</v>
      </c>
      <c r="F2081" t="s">
        <v>19</v>
      </c>
      <c r="G2081" t="s">
        <v>19</v>
      </c>
      <c r="H2081" t="s">
        <v>83</v>
      </c>
      <c r="I2081" t="s">
        <v>4248</v>
      </c>
      <c r="J2081">
        <v>605</v>
      </c>
      <c r="K2081" t="s">
        <v>85</v>
      </c>
      <c r="L2081" t="s">
        <v>86</v>
      </c>
      <c r="M2081" t="s">
        <v>87</v>
      </c>
      <c r="N2081">
        <v>2</v>
      </c>
      <c r="O2081" s="1">
        <v>44519.225706018522</v>
      </c>
      <c r="P2081" s="1">
        <v>44519.396643518521</v>
      </c>
      <c r="Q2081">
        <v>2611</v>
      </c>
      <c r="R2081">
        <v>12158</v>
      </c>
      <c r="S2081" t="b">
        <v>0</v>
      </c>
      <c r="T2081" t="s">
        <v>88</v>
      </c>
      <c r="U2081" t="b">
        <v>1</v>
      </c>
      <c r="V2081" t="s">
        <v>110</v>
      </c>
      <c r="W2081" s="1">
        <v>44519.32372685185</v>
      </c>
      <c r="X2081">
        <v>6894</v>
      </c>
      <c r="Y2081">
        <v>429</v>
      </c>
      <c r="Z2081">
        <v>0</v>
      </c>
      <c r="AA2081">
        <v>429</v>
      </c>
      <c r="AB2081">
        <v>21</v>
      </c>
      <c r="AC2081">
        <v>265</v>
      </c>
      <c r="AD2081">
        <v>176</v>
      </c>
      <c r="AE2081">
        <v>0</v>
      </c>
      <c r="AF2081">
        <v>0</v>
      </c>
      <c r="AG2081">
        <v>0</v>
      </c>
      <c r="AH2081" t="s">
        <v>106</v>
      </c>
      <c r="AI2081" s="1">
        <v>44519.396643518521</v>
      </c>
      <c r="AJ2081">
        <v>5160</v>
      </c>
      <c r="AK2081">
        <v>18</v>
      </c>
      <c r="AL2081">
        <v>0</v>
      </c>
      <c r="AM2081">
        <v>18</v>
      </c>
      <c r="AN2081">
        <v>21</v>
      </c>
      <c r="AO2081">
        <v>18</v>
      </c>
      <c r="AP2081">
        <v>158</v>
      </c>
      <c r="AQ2081">
        <v>0</v>
      </c>
      <c r="AR2081">
        <v>0</v>
      </c>
      <c r="AS2081">
        <v>0</v>
      </c>
      <c r="AT2081" t="s">
        <v>88</v>
      </c>
      <c r="AU2081" t="s">
        <v>88</v>
      </c>
      <c r="AV2081" t="s">
        <v>88</v>
      </c>
      <c r="AW2081" t="s">
        <v>88</v>
      </c>
      <c r="AX2081" t="s">
        <v>88</v>
      </c>
      <c r="AY2081" t="s">
        <v>88</v>
      </c>
      <c r="AZ2081" t="s">
        <v>88</v>
      </c>
      <c r="BA2081" t="s">
        <v>88</v>
      </c>
      <c r="BB2081" t="s">
        <v>88</v>
      </c>
      <c r="BC2081" t="s">
        <v>88</v>
      </c>
      <c r="BD2081" t="s">
        <v>88</v>
      </c>
      <c r="BE2081" t="s">
        <v>88</v>
      </c>
    </row>
    <row r="2082" spans="1:57">
      <c r="A2082" t="s">
        <v>4353</v>
      </c>
      <c r="B2082" t="s">
        <v>80</v>
      </c>
      <c r="C2082" t="s">
        <v>4253</v>
      </c>
      <c r="D2082" t="s">
        <v>82</v>
      </c>
      <c r="E2082" s="2" t="str">
        <f>HYPERLINK("capsilon://?command=openfolder&amp;siteaddress=FAM.docvelocity-na8.net&amp;folderid=FX3870C303-FDB9-29E7-DA2C-5C10160CF473","FX21118243")</f>
        <v>FX21118243</v>
      </c>
      <c r="F2082" t="s">
        <v>19</v>
      </c>
      <c r="G2082" t="s">
        <v>19</v>
      </c>
      <c r="H2082" t="s">
        <v>83</v>
      </c>
      <c r="I2082" t="s">
        <v>4254</v>
      </c>
      <c r="J2082">
        <v>203</v>
      </c>
      <c r="K2082" t="s">
        <v>85</v>
      </c>
      <c r="L2082" t="s">
        <v>86</v>
      </c>
      <c r="M2082" t="s">
        <v>87</v>
      </c>
      <c r="N2082">
        <v>2</v>
      </c>
      <c r="O2082" s="1">
        <v>44519.232511574075</v>
      </c>
      <c r="P2082" s="1">
        <v>44519.312430555554</v>
      </c>
      <c r="Q2082">
        <v>4007</v>
      </c>
      <c r="R2082">
        <v>2898</v>
      </c>
      <c r="S2082" t="b">
        <v>0</v>
      </c>
      <c r="T2082" t="s">
        <v>88</v>
      </c>
      <c r="U2082" t="b">
        <v>1</v>
      </c>
      <c r="V2082" t="s">
        <v>393</v>
      </c>
      <c r="W2082" s="1">
        <v>44519.272361111114</v>
      </c>
      <c r="X2082">
        <v>1987</v>
      </c>
      <c r="Y2082">
        <v>150</v>
      </c>
      <c r="Z2082">
        <v>0</v>
      </c>
      <c r="AA2082">
        <v>150</v>
      </c>
      <c r="AB2082">
        <v>0</v>
      </c>
      <c r="AC2082">
        <v>89</v>
      </c>
      <c r="AD2082">
        <v>53</v>
      </c>
      <c r="AE2082">
        <v>0</v>
      </c>
      <c r="AF2082">
        <v>0</v>
      </c>
      <c r="AG2082">
        <v>0</v>
      </c>
      <c r="AH2082" t="s">
        <v>1043</v>
      </c>
      <c r="AI2082" s="1">
        <v>44519.312430555554</v>
      </c>
      <c r="AJ2082">
        <v>881</v>
      </c>
      <c r="AK2082">
        <v>2</v>
      </c>
      <c r="AL2082">
        <v>0</v>
      </c>
      <c r="AM2082">
        <v>2</v>
      </c>
      <c r="AN2082">
        <v>0</v>
      </c>
      <c r="AO2082">
        <v>1</v>
      </c>
      <c r="AP2082">
        <v>51</v>
      </c>
      <c r="AQ2082">
        <v>0</v>
      </c>
      <c r="AR2082">
        <v>0</v>
      </c>
      <c r="AS2082">
        <v>0</v>
      </c>
      <c r="AT2082" t="s">
        <v>88</v>
      </c>
      <c r="AU2082" t="s">
        <v>88</v>
      </c>
      <c r="AV2082" t="s">
        <v>88</v>
      </c>
      <c r="AW2082" t="s">
        <v>88</v>
      </c>
      <c r="AX2082" t="s">
        <v>88</v>
      </c>
      <c r="AY2082" t="s">
        <v>88</v>
      </c>
      <c r="AZ2082" t="s">
        <v>88</v>
      </c>
      <c r="BA2082" t="s">
        <v>88</v>
      </c>
      <c r="BB2082" t="s">
        <v>88</v>
      </c>
      <c r="BC2082" t="s">
        <v>88</v>
      </c>
      <c r="BD2082" t="s">
        <v>88</v>
      </c>
      <c r="BE2082" t="s">
        <v>88</v>
      </c>
    </row>
    <row r="2083" spans="1:57">
      <c r="A2083" t="s">
        <v>4354</v>
      </c>
      <c r="B2083" t="s">
        <v>80</v>
      </c>
      <c r="C2083" t="s">
        <v>4256</v>
      </c>
      <c r="D2083" t="s">
        <v>82</v>
      </c>
      <c r="E2083" s="2" t="str">
        <f>HYPERLINK("capsilon://?command=openfolder&amp;siteaddress=FAM.docvelocity-na8.net&amp;folderid=FX0B9D7D60-14C0-356B-6C4A-966C9909E886","FX21119200")</f>
        <v>FX21119200</v>
      </c>
      <c r="F2083" t="s">
        <v>19</v>
      </c>
      <c r="G2083" t="s">
        <v>19</v>
      </c>
      <c r="H2083" t="s">
        <v>83</v>
      </c>
      <c r="I2083" t="s">
        <v>4257</v>
      </c>
      <c r="J2083">
        <v>268</v>
      </c>
      <c r="K2083" t="s">
        <v>85</v>
      </c>
      <c r="L2083" t="s">
        <v>86</v>
      </c>
      <c r="M2083" t="s">
        <v>87</v>
      </c>
      <c r="N2083">
        <v>2</v>
      </c>
      <c r="O2083" s="1">
        <v>44519.23741898148</v>
      </c>
      <c r="P2083" s="1">
        <v>44519.317754629628</v>
      </c>
      <c r="Q2083">
        <v>4954</v>
      </c>
      <c r="R2083">
        <v>1987</v>
      </c>
      <c r="S2083" t="b">
        <v>0</v>
      </c>
      <c r="T2083" t="s">
        <v>88</v>
      </c>
      <c r="U2083" t="b">
        <v>1</v>
      </c>
      <c r="V2083" t="s">
        <v>89</v>
      </c>
      <c r="W2083" s="1">
        <v>44519.27134259259</v>
      </c>
      <c r="X2083">
        <v>1183</v>
      </c>
      <c r="Y2083">
        <v>221</v>
      </c>
      <c r="Z2083">
        <v>0</v>
      </c>
      <c r="AA2083">
        <v>221</v>
      </c>
      <c r="AB2083">
        <v>0</v>
      </c>
      <c r="AC2083">
        <v>67</v>
      </c>
      <c r="AD2083">
        <v>47</v>
      </c>
      <c r="AE2083">
        <v>0</v>
      </c>
      <c r="AF2083">
        <v>0</v>
      </c>
      <c r="AG2083">
        <v>0</v>
      </c>
      <c r="AH2083" t="s">
        <v>90</v>
      </c>
      <c r="AI2083" s="1">
        <v>44519.317754629628</v>
      </c>
      <c r="AJ2083">
        <v>778</v>
      </c>
      <c r="AK2083">
        <v>2</v>
      </c>
      <c r="AL2083">
        <v>0</v>
      </c>
      <c r="AM2083">
        <v>2</v>
      </c>
      <c r="AN2083">
        <v>0</v>
      </c>
      <c r="AO2083">
        <v>2</v>
      </c>
      <c r="AP2083">
        <v>45</v>
      </c>
      <c r="AQ2083">
        <v>0</v>
      </c>
      <c r="AR2083">
        <v>0</v>
      </c>
      <c r="AS2083">
        <v>0</v>
      </c>
      <c r="AT2083" t="s">
        <v>88</v>
      </c>
      <c r="AU2083" t="s">
        <v>88</v>
      </c>
      <c r="AV2083" t="s">
        <v>88</v>
      </c>
      <c r="AW2083" t="s">
        <v>88</v>
      </c>
      <c r="AX2083" t="s">
        <v>88</v>
      </c>
      <c r="AY2083" t="s">
        <v>88</v>
      </c>
      <c r="AZ2083" t="s">
        <v>88</v>
      </c>
      <c r="BA2083" t="s">
        <v>88</v>
      </c>
      <c r="BB2083" t="s">
        <v>88</v>
      </c>
      <c r="BC2083" t="s">
        <v>88</v>
      </c>
      <c r="BD2083" t="s">
        <v>88</v>
      </c>
      <c r="BE2083" t="s">
        <v>88</v>
      </c>
    </row>
    <row r="2084" spans="1:57">
      <c r="A2084" t="s">
        <v>4355</v>
      </c>
      <c r="B2084" t="s">
        <v>80</v>
      </c>
      <c r="C2084" t="s">
        <v>4261</v>
      </c>
      <c r="D2084" t="s">
        <v>82</v>
      </c>
      <c r="E2084" s="2" t="str">
        <f>HYPERLINK("capsilon://?command=openfolder&amp;siteaddress=FAM.docvelocity-na8.net&amp;folderid=FXE3DFF677-CBD8-261B-757D-3BEF03ECBF1B","FX21118962")</f>
        <v>FX21118962</v>
      </c>
      <c r="F2084" t="s">
        <v>19</v>
      </c>
      <c r="G2084" t="s">
        <v>19</v>
      </c>
      <c r="H2084" t="s">
        <v>83</v>
      </c>
      <c r="I2084" t="s">
        <v>4262</v>
      </c>
      <c r="J2084">
        <v>2795</v>
      </c>
      <c r="K2084" t="s">
        <v>85</v>
      </c>
      <c r="L2084" t="s">
        <v>86</v>
      </c>
      <c r="M2084" t="s">
        <v>87</v>
      </c>
      <c r="N2084">
        <v>2</v>
      </c>
      <c r="O2084" s="1">
        <v>44519.257870370369</v>
      </c>
      <c r="P2084" s="1">
        <v>44519.513888888891</v>
      </c>
      <c r="Q2084">
        <v>1819</v>
      </c>
      <c r="R2084">
        <v>20301</v>
      </c>
      <c r="S2084" t="b">
        <v>0</v>
      </c>
      <c r="T2084" t="s">
        <v>88</v>
      </c>
      <c r="U2084" t="b">
        <v>1</v>
      </c>
      <c r="V2084" t="s">
        <v>393</v>
      </c>
      <c r="W2084" s="1">
        <v>44519.43240740741</v>
      </c>
      <c r="X2084">
        <v>11755</v>
      </c>
      <c r="Y2084">
        <v>1039</v>
      </c>
      <c r="Z2084">
        <v>0</v>
      </c>
      <c r="AA2084">
        <v>1039</v>
      </c>
      <c r="AB2084">
        <v>4341</v>
      </c>
      <c r="AC2084">
        <v>359</v>
      </c>
      <c r="AD2084">
        <v>1756</v>
      </c>
      <c r="AE2084">
        <v>0</v>
      </c>
      <c r="AF2084">
        <v>0</v>
      </c>
      <c r="AG2084">
        <v>0</v>
      </c>
      <c r="AH2084" t="s">
        <v>99</v>
      </c>
      <c r="AI2084" s="1">
        <v>44519.513888888891</v>
      </c>
      <c r="AJ2084">
        <v>2520</v>
      </c>
      <c r="AK2084">
        <v>12</v>
      </c>
      <c r="AL2084">
        <v>0</v>
      </c>
      <c r="AM2084">
        <v>12</v>
      </c>
      <c r="AN2084">
        <v>1447</v>
      </c>
      <c r="AO2084">
        <v>12</v>
      </c>
      <c r="AP2084">
        <v>1744</v>
      </c>
      <c r="AQ2084">
        <v>0</v>
      </c>
      <c r="AR2084">
        <v>0</v>
      </c>
      <c r="AS2084">
        <v>0</v>
      </c>
      <c r="AT2084" t="s">
        <v>88</v>
      </c>
      <c r="AU2084" t="s">
        <v>88</v>
      </c>
      <c r="AV2084" t="s">
        <v>88</v>
      </c>
      <c r="AW2084" t="s">
        <v>88</v>
      </c>
      <c r="AX2084" t="s">
        <v>88</v>
      </c>
      <c r="AY2084" t="s">
        <v>88</v>
      </c>
      <c r="AZ2084" t="s">
        <v>88</v>
      </c>
      <c r="BA2084" t="s">
        <v>88</v>
      </c>
      <c r="BB2084" t="s">
        <v>88</v>
      </c>
      <c r="BC2084" t="s">
        <v>88</v>
      </c>
      <c r="BD2084" t="s">
        <v>88</v>
      </c>
      <c r="BE2084" t="s">
        <v>88</v>
      </c>
    </row>
    <row r="2085" spans="1:57">
      <c r="A2085" t="s">
        <v>4356</v>
      </c>
      <c r="B2085" t="s">
        <v>80</v>
      </c>
      <c r="C2085" t="s">
        <v>3597</v>
      </c>
      <c r="D2085" t="s">
        <v>82</v>
      </c>
      <c r="E2085" s="2" t="str">
        <f>HYPERLINK("capsilon://?command=openfolder&amp;siteaddress=FAM.docvelocity-na8.net&amp;folderid=FX63761464-F011-CC45-456A-FD4FB7F15B67","FX21113352")</f>
        <v>FX21113352</v>
      </c>
      <c r="F2085" t="s">
        <v>19</v>
      </c>
      <c r="G2085" t="s">
        <v>19</v>
      </c>
      <c r="H2085" t="s">
        <v>83</v>
      </c>
      <c r="I2085" t="s">
        <v>4265</v>
      </c>
      <c r="J2085">
        <v>574</v>
      </c>
      <c r="K2085" t="s">
        <v>85</v>
      </c>
      <c r="L2085" t="s">
        <v>86</v>
      </c>
      <c r="M2085" t="s">
        <v>87</v>
      </c>
      <c r="N2085">
        <v>2</v>
      </c>
      <c r="O2085" s="1">
        <v>44519.260983796295</v>
      </c>
      <c r="P2085" s="1">
        <v>44519.516574074078</v>
      </c>
      <c r="Q2085">
        <v>14984</v>
      </c>
      <c r="R2085">
        <v>7099</v>
      </c>
      <c r="S2085" t="b">
        <v>0</v>
      </c>
      <c r="T2085" t="s">
        <v>88</v>
      </c>
      <c r="U2085" t="b">
        <v>1</v>
      </c>
      <c r="V2085" t="s">
        <v>89</v>
      </c>
      <c r="W2085" s="1">
        <v>44519.438402777778</v>
      </c>
      <c r="X2085">
        <v>2477</v>
      </c>
      <c r="Y2085">
        <v>508</v>
      </c>
      <c r="Z2085">
        <v>0</v>
      </c>
      <c r="AA2085">
        <v>508</v>
      </c>
      <c r="AB2085">
        <v>0</v>
      </c>
      <c r="AC2085">
        <v>287</v>
      </c>
      <c r="AD2085">
        <v>66</v>
      </c>
      <c r="AE2085">
        <v>0</v>
      </c>
      <c r="AF2085">
        <v>0</v>
      </c>
      <c r="AG2085">
        <v>0</v>
      </c>
      <c r="AH2085" t="s">
        <v>106</v>
      </c>
      <c r="AI2085" s="1">
        <v>44519.516574074078</v>
      </c>
      <c r="AJ2085">
        <v>4433</v>
      </c>
      <c r="AK2085">
        <v>6</v>
      </c>
      <c r="AL2085">
        <v>0</v>
      </c>
      <c r="AM2085">
        <v>6</v>
      </c>
      <c r="AN2085">
        <v>0</v>
      </c>
      <c r="AO2085">
        <v>6</v>
      </c>
      <c r="AP2085">
        <v>60</v>
      </c>
      <c r="AQ2085">
        <v>0</v>
      </c>
      <c r="AR2085">
        <v>0</v>
      </c>
      <c r="AS2085">
        <v>0</v>
      </c>
      <c r="AT2085" t="s">
        <v>88</v>
      </c>
      <c r="AU2085" t="s">
        <v>88</v>
      </c>
      <c r="AV2085" t="s">
        <v>88</v>
      </c>
      <c r="AW2085" t="s">
        <v>88</v>
      </c>
      <c r="AX2085" t="s">
        <v>88</v>
      </c>
      <c r="AY2085" t="s">
        <v>88</v>
      </c>
      <c r="AZ2085" t="s">
        <v>88</v>
      </c>
      <c r="BA2085" t="s">
        <v>88</v>
      </c>
      <c r="BB2085" t="s">
        <v>88</v>
      </c>
      <c r="BC2085" t="s">
        <v>88</v>
      </c>
      <c r="BD2085" t="s">
        <v>88</v>
      </c>
      <c r="BE2085" t="s">
        <v>88</v>
      </c>
    </row>
    <row r="2086" spans="1:57">
      <c r="A2086" t="s">
        <v>4357</v>
      </c>
      <c r="B2086" t="s">
        <v>80</v>
      </c>
      <c r="C2086" t="s">
        <v>4267</v>
      </c>
      <c r="D2086" t="s">
        <v>82</v>
      </c>
      <c r="E2086" s="2" t="str">
        <f>HYPERLINK("capsilon://?command=openfolder&amp;siteaddress=FAM.docvelocity-na8.net&amp;folderid=FX3A1C6038-156E-FEC5-4AF2-2B5FE244E26D","FX21117726")</f>
        <v>FX21117726</v>
      </c>
      <c r="F2086" t="s">
        <v>19</v>
      </c>
      <c r="G2086" t="s">
        <v>19</v>
      </c>
      <c r="H2086" t="s">
        <v>83</v>
      </c>
      <c r="I2086" t="s">
        <v>4284</v>
      </c>
      <c r="J2086">
        <v>168</v>
      </c>
      <c r="K2086" t="s">
        <v>85</v>
      </c>
      <c r="L2086" t="s">
        <v>86</v>
      </c>
      <c r="M2086" t="s">
        <v>87</v>
      </c>
      <c r="N2086">
        <v>2</v>
      </c>
      <c r="O2086" s="1">
        <v>44519.261099537034</v>
      </c>
      <c r="P2086" s="1">
        <v>44519.436296296299</v>
      </c>
      <c r="Q2086">
        <v>13416</v>
      </c>
      <c r="R2086">
        <v>1721</v>
      </c>
      <c r="S2086" t="b">
        <v>0</v>
      </c>
      <c r="T2086" t="s">
        <v>88</v>
      </c>
      <c r="U2086" t="b">
        <v>1</v>
      </c>
      <c r="V2086" t="s">
        <v>110</v>
      </c>
      <c r="W2086" s="1">
        <v>44519.422708333332</v>
      </c>
      <c r="X2086">
        <v>641</v>
      </c>
      <c r="Y2086">
        <v>126</v>
      </c>
      <c r="Z2086">
        <v>0</v>
      </c>
      <c r="AA2086">
        <v>126</v>
      </c>
      <c r="AB2086">
        <v>0</v>
      </c>
      <c r="AC2086">
        <v>25</v>
      </c>
      <c r="AD2086">
        <v>42</v>
      </c>
      <c r="AE2086">
        <v>0</v>
      </c>
      <c r="AF2086">
        <v>0</v>
      </c>
      <c r="AG2086">
        <v>0</v>
      </c>
      <c r="AH2086" t="s">
        <v>99</v>
      </c>
      <c r="AI2086" s="1">
        <v>44519.436296296299</v>
      </c>
      <c r="AJ2086">
        <v>1055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42</v>
      </c>
      <c r="AQ2086">
        <v>0</v>
      </c>
      <c r="AR2086">
        <v>0</v>
      </c>
      <c r="AS2086">
        <v>0</v>
      </c>
      <c r="AT2086" t="s">
        <v>88</v>
      </c>
      <c r="AU2086" t="s">
        <v>88</v>
      </c>
      <c r="AV2086" t="s">
        <v>88</v>
      </c>
      <c r="AW2086" t="s">
        <v>88</v>
      </c>
      <c r="AX2086" t="s">
        <v>88</v>
      </c>
      <c r="AY2086" t="s">
        <v>88</v>
      </c>
      <c r="AZ2086" t="s">
        <v>88</v>
      </c>
      <c r="BA2086" t="s">
        <v>88</v>
      </c>
      <c r="BB2086" t="s">
        <v>88</v>
      </c>
      <c r="BC2086" t="s">
        <v>88</v>
      </c>
      <c r="BD2086" t="s">
        <v>88</v>
      </c>
      <c r="BE2086" t="s">
        <v>88</v>
      </c>
    </row>
    <row r="2087" spans="1:57">
      <c r="A2087" t="s">
        <v>4358</v>
      </c>
      <c r="B2087" t="s">
        <v>80</v>
      </c>
      <c r="C2087" t="s">
        <v>4267</v>
      </c>
      <c r="D2087" t="s">
        <v>82</v>
      </c>
      <c r="E2087" s="2" t="str">
        <f>HYPERLINK("capsilon://?command=openfolder&amp;siteaddress=FAM.docvelocity-na8.net&amp;folderid=FX3A1C6038-156E-FEC5-4AF2-2B5FE244E26D","FX21117726")</f>
        <v>FX21117726</v>
      </c>
      <c r="F2087" t="s">
        <v>19</v>
      </c>
      <c r="G2087" t="s">
        <v>19</v>
      </c>
      <c r="H2087" t="s">
        <v>83</v>
      </c>
      <c r="I2087" t="s">
        <v>4286</v>
      </c>
      <c r="J2087">
        <v>56</v>
      </c>
      <c r="K2087" t="s">
        <v>85</v>
      </c>
      <c r="L2087" t="s">
        <v>86</v>
      </c>
      <c r="M2087" t="s">
        <v>87</v>
      </c>
      <c r="N2087">
        <v>2</v>
      </c>
      <c r="O2087" s="1">
        <v>44519.266365740739</v>
      </c>
      <c r="P2087" s="1">
        <v>44519.481041666666</v>
      </c>
      <c r="Q2087">
        <v>17840</v>
      </c>
      <c r="R2087">
        <v>708</v>
      </c>
      <c r="S2087" t="b">
        <v>0</v>
      </c>
      <c r="T2087" t="s">
        <v>88</v>
      </c>
      <c r="U2087" t="b">
        <v>1</v>
      </c>
      <c r="V2087" t="s">
        <v>110</v>
      </c>
      <c r="W2087" s="1">
        <v>44519.425370370373</v>
      </c>
      <c r="X2087">
        <v>230</v>
      </c>
      <c r="Y2087">
        <v>42</v>
      </c>
      <c r="Z2087">
        <v>0</v>
      </c>
      <c r="AA2087">
        <v>42</v>
      </c>
      <c r="AB2087">
        <v>0</v>
      </c>
      <c r="AC2087">
        <v>2</v>
      </c>
      <c r="AD2087">
        <v>14</v>
      </c>
      <c r="AE2087">
        <v>0</v>
      </c>
      <c r="AF2087">
        <v>0</v>
      </c>
      <c r="AG2087">
        <v>0</v>
      </c>
      <c r="AH2087" t="s">
        <v>118</v>
      </c>
      <c r="AI2087" s="1">
        <v>44519.481041666666</v>
      </c>
      <c r="AJ2087">
        <v>387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14</v>
      </c>
      <c r="AQ2087">
        <v>0</v>
      </c>
      <c r="AR2087">
        <v>0</v>
      </c>
      <c r="AS2087">
        <v>0</v>
      </c>
      <c r="AT2087" t="s">
        <v>88</v>
      </c>
      <c r="AU2087" t="s">
        <v>88</v>
      </c>
      <c r="AV2087" t="s">
        <v>88</v>
      </c>
      <c r="AW2087" t="s">
        <v>88</v>
      </c>
      <c r="AX2087" t="s">
        <v>88</v>
      </c>
      <c r="AY2087" t="s">
        <v>88</v>
      </c>
      <c r="AZ2087" t="s">
        <v>88</v>
      </c>
      <c r="BA2087" t="s">
        <v>88</v>
      </c>
      <c r="BB2087" t="s">
        <v>88</v>
      </c>
      <c r="BC2087" t="s">
        <v>88</v>
      </c>
      <c r="BD2087" t="s">
        <v>88</v>
      </c>
      <c r="BE2087" t="s">
        <v>88</v>
      </c>
    </row>
    <row r="2088" spans="1:57">
      <c r="A2088" t="s">
        <v>4359</v>
      </c>
      <c r="B2088" t="s">
        <v>80</v>
      </c>
      <c r="C2088" t="s">
        <v>4289</v>
      </c>
      <c r="D2088" t="s">
        <v>82</v>
      </c>
      <c r="E2088" s="2" t="str">
        <f>HYPERLINK("capsilon://?command=openfolder&amp;siteaddress=FAM.docvelocity-na8.net&amp;folderid=FXA7C1E394-781C-056A-B5C3-2AE39E6CF74E","FX21118680")</f>
        <v>FX21118680</v>
      </c>
      <c r="F2088" t="s">
        <v>19</v>
      </c>
      <c r="G2088" t="s">
        <v>19</v>
      </c>
      <c r="H2088" t="s">
        <v>83</v>
      </c>
      <c r="I2088" t="s">
        <v>4290</v>
      </c>
      <c r="J2088">
        <v>192</v>
      </c>
      <c r="K2088" t="s">
        <v>85</v>
      </c>
      <c r="L2088" t="s">
        <v>86</v>
      </c>
      <c r="M2088" t="s">
        <v>87</v>
      </c>
      <c r="N2088">
        <v>2</v>
      </c>
      <c r="O2088" s="1">
        <v>44519.274386574078</v>
      </c>
      <c r="P2088" s="1">
        <v>44519.490752314814</v>
      </c>
      <c r="Q2088">
        <v>16318</v>
      </c>
      <c r="R2088">
        <v>2376</v>
      </c>
      <c r="S2088" t="b">
        <v>0</v>
      </c>
      <c r="T2088" t="s">
        <v>88</v>
      </c>
      <c r="U2088" t="b">
        <v>1</v>
      </c>
      <c r="V2088" t="s">
        <v>1964</v>
      </c>
      <c r="W2088" s="1">
        <v>44519.451655092591</v>
      </c>
      <c r="X2088">
        <v>1453</v>
      </c>
      <c r="Y2088">
        <v>323</v>
      </c>
      <c r="Z2088">
        <v>0</v>
      </c>
      <c r="AA2088">
        <v>323</v>
      </c>
      <c r="AB2088">
        <v>0</v>
      </c>
      <c r="AC2088">
        <v>219</v>
      </c>
      <c r="AD2088">
        <v>-131</v>
      </c>
      <c r="AE2088">
        <v>0</v>
      </c>
      <c r="AF2088">
        <v>0</v>
      </c>
      <c r="AG2088">
        <v>0</v>
      </c>
      <c r="AH2088" t="s">
        <v>118</v>
      </c>
      <c r="AI2088" s="1">
        <v>44519.490752314814</v>
      </c>
      <c r="AJ2088">
        <v>838</v>
      </c>
      <c r="AK2088">
        <v>6</v>
      </c>
      <c r="AL2088">
        <v>0</v>
      </c>
      <c r="AM2088">
        <v>6</v>
      </c>
      <c r="AN2088">
        <v>0</v>
      </c>
      <c r="AO2088">
        <v>6</v>
      </c>
      <c r="AP2088">
        <v>-137</v>
      </c>
      <c r="AQ2088">
        <v>0</v>
      </c>
      <c r="AR2088">
        <v>0</v>
      </c>
      <c r="AS2088">
        <v>0</v>
      </c>
      <c r="AT2088" t="s">
        <v>88</v>
      </c>
      <c r="AU2088" t="s">
        <v>88</v>
      </c>
      <c r="AV2088" t="s">
        <v>88</v>
      </c>
      <c r="AW2088" t="s">
        <v>88</v>
      </c>
      <c r="AX2088" t="s">
        <v>88</v>
      </c>
      <c r="AY2088" t="s">
        <v>88</v>
      </c>
      <c r="AZ2088" t="s">
        <v>88</v>
      </c>
      <c r="BA2088" t="s">
        <v>88</v>
      </c>
      <c r="BB2088" t="s">
        <v>88</v>
      </c>
      <c r="BC2088" t="s">
        <v>88</v>
      </c>
      <c r="BD2088" t="s">
        <v>88</v>
      </c>
      <c r="BE2088" t="s">
        <v>88</v>
      </c>
    </row>
    <row r="2089" spans="1:57">
      <c r="A2089" t="s">
        <v>4360</v>
      </c>
      <c r="B2089" t="s">
        <v>80</v>
      </c>
      <c r="C2089" t="s">
        <v>4292</v>
      </c>
      <c r="D2089" t="s">
        <v>82</v>
      </c>
      <c r="E2089" s="2" t="str">
        <f>HYPERLINK("capsilon://?command=openfolder&amp;siteaddress=FAM.docvelocity-na8.net&amp;folderid=FX1F74B4DF-6482-4018-6B95-2AC31E7F59B0","FX21119059")</f>
        <v>FX21119059</v>
      </c>
      <c r="F2089" t="s">
        <v>19</v>
      </c>
      <c r="G2089" t="s">
        <v>19</v>
      </c>
      <c r="H2089" t="s">
        <v>83</v>
      </c>
      <c r="I2089" t="s">
        <v>4293</v>
      </c>
      <c r="J2089">
        <v>64</v>
      </c>
      <c r="K2089" t="s">
        <v>85</v>
      </c>
      <c r="L2089" t="s">
        <v>86</v>
      </c>
      <c r="M2089" t="s">
        <v>87</v>
      </c>
      <c r="N2089">
        <v>2</v>
      </c>
      <c r="O2089" s="1">
        <v>44519.275046296294</v>
      </c>
      <c r="P2089" s="1">
        <v>44519.501331018517</v>
      </c>
      <c r="Q2089">
        <v>15690</v>
      </c>
      <c r="R2089">
        <v>3861</v>
      </c>
      <c r="S2089" t="b">
        <v>0</v>
      </c>
      <c r="T2089" t="s">
        <v>88</v>
      </c>
      <c r="U2089" t="b">
        <v>1</v>
      </c>
      <c r="V2089" t="s">
        <v>153</v>
      </c>
      <c r="W2089" s="1">
        <v>44519.474409722221</v>
      </c>
      <c r="X2089">
        <v>2597</v>
      </c>
      <c r="Y2089">
        <v>114</v>
      </c>
      <c r="Z2089">
        <v>0</v>
      </c>
      <c r="AA2089">
        <v>114</v>
      </c>
      <c r="AB2089">
        <v>0</v>
      </c>
      <c r="AC2089">
        <v>98</v>
      </c>
      <c r="AD2089">
        <v>-50</v>
      </c>
      <c r="AE2089">
        <v>0</v>
      </c>
      <c r="AF2089">
        <v>0</v>
      </c>
      <c r="AG2089">
        <v>0</v>
      </c>
      <c r="AH2089" t="s">
        <v>606</v>
      </c>
      <c r="AI2089" s="1">
        <v>44519.501331018517</v>
      </c>
      <c r="AJ2089">
        <v>1207</v>
      </c>
      <c r="AK2089">
        <v>3</v>
      </c>
      <c r="AL2089">
        <v>0</v>
      </c>
      <c r="AM2089">
        <v>3</v>
      </c>
      <c r="AN2089">
        <v>0</v>
      </c>
      <c r="AO2089">
        <v>3</v>
      </c>
      <c r="AP2089">
        <v>-53</v>
      </c>
      <c r="AQ2089">
        <v>0</v>
      </c>
      <c r="AR2089">
        <v>0</v>
      </c>
      <c r="AS2089">
        <v>0</v>
      </c>
      <c r="AT2089" t="s">
        <v>88</v>
      </c>
      <c r="AU2089" t="s">
        <v>88</v>
      </c>
      <c r="AV2089" t="s">
        <v>88</v>
      </c>
      <c r="AW2089" t="s">
        <v>88</v>
      </c>
      <c r="AX2089" t="s">
        <v>88</v>
      </c>
      <c r="AY2089" t="s">
        <v>88</v>
      </c>
      <c r="AZ2089" t="s">
        <v>88</v>
      </c>
      <c r="BA2089" t="s">
        <v>88</v>
      </c>
      <c r="BB2089" t="s">
        <v>88</v>
      </c>
      <c r="BC2089" t="s">
        <v>88</v>
      </c>
      <c r="BD2089" t="s">
        <v>88</v>
      </c>
      <c r="BE2089" t="s">
        <v>88</v>
      </c>
    </row>
    <row r="2090" spans="1:57">
      <c r="A2090" t="s">
        <v>4361</v>
      </c>
      <c r="B2090" t="s">
        <v>80</v>
      </c>
      <c r="C2090" t="s">
        <v>3567</v>
      </c>
      <c r="D2090" t="s">
        <v>82</v>
      </c>
      <c r="E2090" s="2" t="str">
        <f>HYPERLINK("capsilon://?command=openfolder&amp;siteaddress=FAM.docvelocity-na8.net&amp;folderid=FX89AC299C-FD72-08FD-705E-6F8E86D66B29","FX21117531")</f>
        <v>FX21117531</v>
      </c>
      <c r="F2090" t="s">
        <v>19</v>
      </c>
      <c r="G2090" t="s">
        <v>19</v>
      </c>
      <c r="H2090" t="s">
        <v>83</v>
      </c>
      <c r="I2090" t="s">
        <v>4295</v>
      </c>
      <c r="J2090">
        <v>123</v>
      </c>
      <c r="K2090" t="s">
        <v>85</v>
      </c>
      <c r="L2090" t="s">
        <v>86</v>
      </c>
      <c r="M2090" t="s">
        <v>87</v>
      </c>
      <c r="N2090">
        <v>2</v>
      </c>
      <c r="O2090" s="1">
        <v>44519.277824074074</v>
      </c>
      <c r="P2090" s="1">
        <v>44519.319421296299</v>
      </c>
      <c r="Q2090">
        <v>2557</v>
      </c>
      <c r="R2090">
        <v>1037</v>
      </c>
      <c r="S2090" t="b">
        <v>0</v>
      </c>
      <c r="T2090" t="s">
        <v>88</v>
      </c>
      <c r="U2090" t="b">
        <v>1</v>
      </c>
      <c r="V2090" t="s">
        <v>190</v>
      </c>
      <c r="W2090" s="1">
        <v>44519.283321759256</v>
      </c>
      <c r="X2090">
        <v>349</v>
      </c>
      <c r="Y2090">
        <v>99</v>
      </c>
      <c r="Z2090">
        <v>0</v>
      </c>
      <c r="AA2090">
        <v>99</v>
      </c>
      <c r="AB2090">
        <v>0</v>
      </c>
      <c r="AC2090">
        <v>39</v>
      </c>
      <c r="AD2090">
        <v>24</v>
      </c>
      <c r="AE2090">
        <v>0</v>
      </c>
      <c r="AF2090">
        <v>0</v>
      </c>
      <c r="AG2090">
        <v>0</v>
      </c>
      <c r="AH2090" t="s">
        <v>106</v>
      </c>
      <c r="AI2090" s="1">
        <v>44519.319421296299</v>
      </c>
      <c r="AJ2090">
        <v>688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24</v>
      </c>
      <c r="AQ2090">
        <v>0</v>
      </c>
      <c r="AR2090">
        <v>0</v>
      </c>
      <c r="AS2090">
        <v>0</v>
      </c>
      <c r="AT2090" t="s">
        <v>88</v>
      </c>
      <c r="AU2090" t="s">
        <v>88</v>
      </c>
      <c r="AV2090" t="s">
        <v>88</v>
      </c>
      <c r="AW2090" t="s">
        <v>88</v>
      </c>
      <c r="AX2090" t="s">
        <v>88</v>
      </c>
      <c r="AY2090" t="s">
        <v>88</v>
      </c>
      <c r="AZ2090" t="s">
        <v>88</v>
      </c>
      <c r="BA2090" t="s">
        <v>88</v>
      </c>
      <c r="BB2090" t="s">
        <v>88</v>
      </c>
      <c r="BC2090" t="s">
        <v>88</v>
      </c>
      <c r="BD2090" t="s">
        <v>88</v>
      </c>
      <c r="BE2090" t="s">
        <v>88</v>
      </c>
    </row>
    <row r="2091" spans="1:57">
      <c r="A2091" t="s">
        <v>4362</v>
      </c>
      <c r="B2091" t="s">
        <v>80</v>
      </c>
      <c r="C2091" t="s">
        <v>3628</v>
      </c>
      <c r="D2091" t="s">
        <v>82</v>
      </c>
      <c r="E2091" s="2" t="str">
        <f>HYPERLINK("capsilon://?command=openfolder&amp;siteaddress=FAM.docvelocity-na8.net&amp;folderid=FX01E787D9-71D5-2F81-1828-B653695CF0EE","FX21117989")</f>
        <v>FX21117989</v>
      </c>
      <c r="F2091" t="s">
        <v>19</v>
      </c>
      <c r="G2091" t="s">
        <v>19</v>
      </c>
      <c r="H2091" t="s">
        <v>83</v>
      </c>
      <c r="I2091" t="s">
        <v>4297</v>
      </c>
      <c r="J2091">
        <v>93</v>
      </c>
      <c r="K2091" t="s">
        <v>85</v>
      </c>
      <c r="L2091" t="s">
        <v>86</v>
      </c>
      <c r="M2091" t="s">
        <v>87</v>
      </c>
      <c r="N2091">
        <v>2</v>
      </c>
      <c r="O2091" s="1">
        <v>44519.280231481483</v>
      </c>
      <c r="P2091" s="1">
        <v>44519.498090277775</v>
      </c>
      <c r="Q2091">
        <v>16889</v>
      </c>
      <c r="R2091">
        <v>1934</v>
      </c>
      <c r="S2091" t="b">
        <v>0</v>
      </c>
      <c r="T2091" t="s">
        <v>88</v>
      </c>
      <c r="U2091" t="b">
        <v>1</v>
      </c>
      <c r="V2091" t="s">
        <v>110</v>
      </c>
      <c r="W2091" s="1">
        <v>44519.458032407405</v>
      </c>
      <c r="X2091">
        <v>1000</v>
      </c>
      <c r="Y2091">
        <v>91</v>
      </c>
      <c r="Z2091">
        <v>0</v>
      </c>
      <c r="AA2091">
        <v>91</v>
      </c>
      <c r="AB2091">
        <v>0</v>
      </c>
      <c r="AC2091">
        <v>63</v>
      </c>
      <c r="AD2091">
        <v>2</v>
      </c>
      <c r="AE2091">
        <v>0</v>
      </c>
      <c r="AF2091">
        <v>0</v>
      </c>
      <c r="AG2091">
        <v>0</v>
      </c>
      <c r="AH2091" t="s">
        <v>118</v>
      </c>
      <c r="AI2091" s="1">
        <v>44519.498090277775</v>
      </c>
      <c r="AJ2091">
        <v>633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2</v>
      </c>
      <c r="AQ2091">
        <v>0</v>
      </c>
      <c r="AR2091">
        <v>0</v>
      </c>
      <c r="AS2091">
        <v>0</v>
      </c>
      <c r="AT2091" t="s">
        <v>88</v>
      </c>
      <c r="AU2091" t="s">
        <v>88</v>
      </c>
      <c r="AV2091" t="s">
        <v>88</v>
      </c>
      <c r="AW2091" t="s">
        <v>88</v>
      </c>
      <c r="AX2091" t="s">
        <v>88</v>
      </c>
      <c r="AY2091" t="s">
        <v>88</v>
      </c>
      <c r="AZ2091" t="s">
        <v>88</v>
      </c>
      <c r="BA2091" t="s">
        <v>88</v>
      </c>
      <c r="BB2091" t="s">
        <v>88</v>
      </c>
      <c r="BC2091" t="s">
        <v>88</v>
      </c>
      <c r="BD2091" t="s">
        <v>88</v>
      </c>
      <c r="BE2091" t="s">
        <v>88</v>
      </c>
    </row>
    <row r="2092" spans="1:57">
      <c r="A2092" t="s">
        <v>4363</v>
      </c>
      <c r="B2092" t="s">
        <v>80</v>
      </c>
      <c r="C2092" t="s">
        <v>4299</v>
      </c>
      <c r="D2092" t="s">
        <v>82</v>
      </c>
      <c r="E2092" s="2" t="str">
        <f>HYPERLINK("capsilon://?command=openfolder&amp;siteaddress=FAM.docvelocity-na8.net&amp;folderid=FX13F721CC-377D-CC5B-AFDD-812FB9102D76","FX21119201")</f>
        <v>FX21119201</v>
      </c>
      <c r="F2092" t="s">
        <v>19</v>
      </c>
      <c r="G2092" t="s">
        <v>19</v>
      </c>
      <c r="H2092" t="s">
        <v>83</v>
      </c>
      <c r="I2092" t="s">
        <v>4300</v>
      </c>
      <c r="J2092">
        <v>1068</v>
      </c>
      <c r="K2092" t="s">
        <v>85</v>
      </c>
      <c r="L2092" t="s">
        <v>86</v>
      </c>
      <c r="M2092" t="s">
        <v>87</v>
      </c>
      <c r="N2092">
        <v>2</v>
      </c>
      <c r="O2092" s="1">
        <v>44519.295983796299</v>
      </c>
      <c r="P2092" s="1">
        <v>44519.589722222219</v>
      </c>
      <c r="Q2092">
        <v>14738</v>
      </c>
      <c r="R2092">
        <v>10641</v>
      </c>
      <c r="S2092" t="b">
        <v>0</v>
      </c>
      <c r="T2092" t="s">
        <v>88</v>
      </c>
      <c r="U2092" t="b">
        <v>1</v>
      </c>
      <c r="V2092" t="s">
        <v>393</v>
      </c>
      <c r="W2092" s="1">
        <v>44519.534710648149</v>
      </c>
      <c r="X2092">
        <v>6303</v>
      </c>
      <c r="Y2092">
        <v>370</v>
      </c>
      <c r="Z2092">
        <v>0</v>
      </c>
      <c r="AA2092">
        <v>370</v>
      </c>
      <c r="AB2092">
        <v>658</v>
      </c>
      <c r="AC2092">
        <v>144</v>
      </c>
      <c r="AD2092">
        <v>698</v>
      </c>
      <c r="AE2092">
        <v>0</v>
      </c>
      <c r="AF2092">
        <v>0</v>
      </c>
      <c r="AG2092">
        <v>0</v>
      </c>
      <c r="AH2092" t="s">
        <v>118</v>
      </c>
      <c r="AI2092" s="1">
        <v>44519.589722222219</v>
      </c>
      <c r="AJ2092">
        <v>1297</v>
      </c>
      <c r="AK2092">
        <v>1</v>
      </c>
      <c r="AL2092">
        <v>0</v>
      </c>
      <c r="AM2092">
        <v>1</v>
      </c>
      <c r="AN2092">
        <v>616</v>
      </c>
      <c r="AO2092">
        <v>1</v>
      </c>
      <c r="AP2092">
        <v>697</v>
      </c>
      <c r="AQ2092">
        <v>0</v>
      </c>
      <c r="AR2092">
        <v>0</v>
      </c>
      <c r="AS2092">
        <v>0</v>
      </c>
      <c r="AT2092" t="s">
        <v>88</v>
      </c>
      <c r="AU2092" t="s">
        <v>88</v>
      </c>
      <c r="AV2092" t="s">
        <v>88</v>
      </c>
      <c r="AW2092" t="s">
        <v>88</v>
      </c>
      <c r="AX2092" t="s">
        <v>88</v>
      </c>
      <c r="AY2092" t="s">
        <v>88</v>
      </c>
      <c r="AZ2092" t="s">
        <v>88</v>
      </c>
      <c r="BA2092" t="s">
        <v>88</v>
      </c>
      <c r="BB2092" t="s">
        <v>88</v>
      </c>
      <c r="BC2092" t="s">
        <v>88</v>
      </c>
      <c r="BD2092" t="s">
        <v>88</v>
      </c>
      <c r="BE2092" t="s">
        <v>88</v>
      </c>
    </row>
    <row r="2093" spans="1:57">
      <c r="A2093" t="s">
        <v>4364</v>
      </c>
      <c r="B2093" t="s">
        <v>80</v>
      </c>
      <c r="C2093" t="s">
        <v>4304</v>
      </c>
      <c r="D2093" t="s">
        <v>82</v>
      </c>
      <c r="E2093" s="2" t="str">
        <f>HYPERLINK("capsilon://?command=openfolder&amp;siteaddress=FAM.docvelocity-na8.net&amp;folderid=FXF02BF898-9DC5-CE60-C2FD-41F362E22C9E","FX21118207")</f>
        <v>FX21118207</v>
      </c>
      <c r="F2093" t="s">
        <v>19</v>
      </c>
      <c r="G2093" t="s">
        <v>19</v>
      </c>
      <c r="H2093" t="s">
        <v>83</v>
      </c>
      <c r="I2093" t="s">
        <v>4305</v>
      </c>
      <c r="J2093">
        <v>344</v>
      </c>
      <c r="K2093" t="s">
        <v>85</v>
      </c>
      <c r="L2093" t="s">
        <v>86</v>
      </c>
      <c r="M2093" t="s">
        <v>87</v>
      </c>
      <c r="N2093">
        <v>2</v>
      </c>
      <c r="O2093" s="1">
        <v>44519.297002314815</v>
      </c>
      <c r="P2093" s="1">
        <v>44519.55327546296</v>
      </c>
      <c r="Q2093">
        <v>15266</v>
      </c>
      <c r="R2093">
        <v>6876</v>
      </c>
      <c r="S2093" t="b">
        <v>0</v>
      </c>
      <c r="T2093" t="s">
        <v>88</v>
      </c>
      <c r="U2093" t="b">
        <v>1</v>
      </c>
      <c r="V2093" t="s">
        <v>110</v>
      </c>
      <c r="W2093" s="1">
        <v>44519.503298611111</v>
      </c>
      <c r="X2093">
        <v>3910</v>
      </c>
      <c r="Y2093">
        <v>450</v>
      </c>
      <c r="Z2093">
        <v>0</v>
      </c>
      <c r="AA2093">
        <v>450</v>
      </c>
      <c r="AB2093">
        <v>0</v>
      </c>
      <c r="AC2093">
        <v>285</v>
      </c>
      <c r="AD2093">
        <v>-106</v>
      </c>
      <c r="AE2093">
        <v>0</v>
      </c>
      <c r="AF2093">
        <v>0</v>
      </c>
      <c r="AG2093">
        <v>0</v>
      </c>
      <c r="AH2093" t="s">
        <v>606</v>
      </c>
      <c r="AI2093" s="1">
        <v>44519.55327546296</v>
      </c>
      <c r="AJ2093">
        <v>2823</v>
      </c>
      <c r="AK2093">
        <v>57</v>
      </c>
      <c r="AL2093">
        <v>0</v>
      </c>
      <c r="AM2093">
        <v>57</v>
      </c>
      <c r="AN2093">
        <v>0</v>
      </c>
      <c r="AO2093">
        <v>58</v>
      </c>
      <c r="AP2093">
        <v>-163</v>
      </c>
      <c r="AQ2093">
        <v>0</v>
      </c>
      <c r="AR2093">
        <v>0</v>
      </c>
      <c r="AS2093">
        <v>0</v>
      </c>
      <c r="AT2093" t="s">
        <v>88</v>
      </c>
      <c r="AU2093" t="s">
        <v>88</v>
      </c>
      <c r="AV2093" t="s">
        <v>88</v>
      </c>
      <c r="AW2093" t="s">
        <v>88</v>
      </c>
      <c r="AX2093" t="s">
        <v>88</v>
      </c>
      <c r="AY2093" t="s">
        <v>88</v>
      </c>
      <c r="AZ2093" t="s">
        <v>88</v>
      </c>
      <c r="BA2093" t="s">
        <v>88</v>
      </c>
      <c r="BB2093" t="s">
        <v>88</v>
      </c>
      <c r="BC2093" t="s">
        <v>88</v>
      </c>
      <c r="BD2093" t="s">
        <v>88</v>
      </c>
      <c r="BE2093" t="s">
        <v>88</v>
      </c>
    </row>
    <row r="2094" spans="1:57">
      <c r="A2094" t="s">
        <v>4365</v>
      </c>
      <c r="B2094" t="s">
        <v>80</v>
      </c>
      <c r="C2094" t="s">
        <v>4307</v>
      </c>
      <c r="D2094" t="s">
        <v>82</v>
      </c>
      <c r="E2094" s="2" t="str">
        <f>HYPERLINK("capsilon://?command=openfolder&amp;siteaddress=FAM.docvelocity-na8.net&amp;folderid=FX07A9518E-C2B6-6557-CAE3-1D4781BF70DD","FX21119206")</f>
        <v>FX21119206</v>
      </c>
      <c r="F2094" t="s">
        <v>19</v>
      </c>
      <c r="G2094" t="s">
        <v>19</v>
      </c>
      <c r="H2094" t="s">
        <v>83</v>
      </c>
      <c r="I2094" t="s">
        <v>4308</v>
      </c>
      <c r="J2094">
        <v>184</v>
      </c>
      <c r="K2094" t="s">
        <v>85</v>
      </c>
      <c r="L2094" t="s">
        <v>86</v>
      </c>
      <c r="M2094" t="s">
        <v>87</v>
      </c>
      <c r="N2094">
        <v>2</v>
      </c>
      <c r="O2094" s="1">
        <v>44519.299363425926</v>
      </c>
      <c r="P2094" s="1">
        <v>44519.522013888891</v>
      </c>
      <c r="Q2094">
        <v>14392</v>
      </c>
      <c r="R2094">
        <v>4845</v>
      </c>
      <c r="S2094" t="b">
        <v>0</v>
      </c>
      <c r="T2094" t="s">
        <v>88</v>
      </c>
      <c r="U2094" t="b">
        <v>1</v>
      </c>
      <c r="V2094" t="s">
        <v>89</v>
      </c>
      <c r="W2094" s="1">
        <v>44519.490185185183</v>
      </c>
      <c r="X2094">
        <v>2765</v>
      </c>
      <c r="Y2094">
        <v>554</v>
      </c>
      <c r="Z2094">
        <v>0</v>
      </c>
      <c r="AA2094">
        <v>554</v>
      </c>
      <c r="AB2094">
        <v>0</v>
      </c>
      <c r="AC2094">
        <v>455</v>
      </c>
      <c r="AD2094">
        <v>-370</v>
      </c>
      <c r="AE2094">
        <v>0</v>
      </c>
      <c r="AF2094">
        <v>0</v>
      </c>
      <c r="AG2094">
        <v>0</v>
      </c>
      <c r="AH2094" t="s">
        <v>118</v>
      </c>
      <c r="AI2094" s="1">
        <v>44519.522013888891</v>
      </c>
      <c r="AJ2094">
        <v>2066</v>
      </c>
      <c r="AK2094">
        <v>3</v>
      </c>
      <c r="AL2094">
        <v>0</v>
      </c>
      <c r="AM2094">
        <v>3</v>
      </c>
      <c r="AN2094">
        <v>0</v>
      </c>
      <c r="AO2094">
        <v>3</v>
      </c>
      <c r="AP2094">
        <v>-373</v>
      </c>
      <c r="AQ2094">
        <v>0</v>
      </c>
      <c r="AR2094">
        <v>0</v>
      </c>
      <c r="AS2094">
        <v>0</v>
      </c>
      <c r="AT2094" t="s">
        <v>88</v>
      </c>
      <c r="AU2094" t="s">
        <v>88</v>
      </c>
      <c r="AV2094" t="s">
        <v>88</v>
      </c>
      <c r="AW2094" t="s">
        <v>88</v>
      </c>
      <c r="AX2094" t="s">
        <v>88</v>
      </c>
      <c r="AY2094" t="s">
        <v>88</v>
      </c>
      <c r="AZ2094" t="s">
        <v>88</v>
      </c>
      <c r="BA2094" t="s">
        <v>88</v>
      </c>
      <c r="BB2094" t="s">
        <v>88</v>
      </c>
      <c r="BC2094" t="s">
        <v>88</v>
      </c>
      <c r="BD2094" t="s">
        <v>88</v>
      </c>
      <c r="BE2094" t="s">
        <v>88</v>
      </c>
    </row>
    <row r="2095" spans="1:57">
      <c r="A2095" t="s">
        <v>4366</v>
      </c>
      <c r="B2095" t="s">
        <v>80</v>
      </c>
      <c r="C2095" t="s">
        <v>3058</v>
      </c>
      <c r="D2095" t="s">
        <v>82</v>
      </c>
      <c r="E2095" s="2" t="str">
        <f>HYPERLINK("capsilon://?command=openfolder&amp;siteaddress=FAM.docvelocity-na8.net&amp;folderid=FXE6A880B3-564E-A591-3132-593ABE78D256","FX2111543")</f>
        <v>FX2111543</v>
      </c>
      <c r="F2095" t="s">
        <v>19</v>
      </c>
      <c r="G2095" t="s">
        <v>19</v>
      </c>
      <c r="H2095" t="s">
        <v>83</v>
      </c>
      <c r="I2095" t="s">
        <v>4367</v>
      </c>
      <c r="J2095">
        <v>26</v>
      </c>
      <c r="K2095" t="s">
        <v>85</v>
      </c>
      <c r="L2095" t="s">
        <v>86</v>
      </c>
      <c r="M2095" t="s">
        <v>87</v>
      </c>
      <c r="N2095">
        <v>2</v>
      </c>
      <c r="O2095" s="1">
        <v>44502.530474537038</v>
      </c>
      <c r="P2095" s="1">
        <v>44502.538171296299</v>
      </c>
      <c r="Q2095">
        <v>411</v>
      </c>
      <c r="R2095">
        <v>254</v>
      </c>
      <c r="S2095" t="b">
        <v>0</v>
      </c>
      <c r="T2095" t="s">
        <v>88</v>
      </c>
      <c r="U2095" t="b">
        <v>0</v>
      </c>
      <c r="V2095" t="s">
        <v>123</v>
      </c>
      <c r="W2095" s="1">
        <v>44502.535011574073</v>
      </c>
      <c r="X2095">
        <v>146</v>
      </c>
      <c r="Y2095">
        <v>21</v>
      </c>
      <c r="Z2095">
        <v>0</v>
      </c>
      <c r="AA2095">
        <v>21</v>
      </c>
      <c r="AB2095">
        <v>0</v>
      </c>
      <c r="AC2095">
        <v>10</v>
      </c>
      <c r="AD2095">
        <v>5</v>
      </c>
      <c r="AE2095">
        <v>0</v>
      </c>
      <c r="AF2095">
        <v>0</v>
      </c>
      <c r="AG2095">
        <v>0</v>
      </c>
      <c r="AH2095" t="s">
        <v>118</v>
      </c>
      <c r="AI2095" s="1">
        <v>44502.538171296299</v>
      </c>
      <c r="AJ2095">
        <v>108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5</v>
      </c>
      <c r="AQ2095">
        <v>0</v>
      </c>
      <c r="AR2095">
        <v>0</v>
      </c>
      <c r="AS2095">
        <v>0</v>
      </c>
      <c r="AT2095" t="s">
        <v>88</v>
      </c>
      <c r="AU2095" t="s">
        <v>88</v>
      </c>
      <c r="AV2095" t="s">
        <v>88</v>
      </c>
      <c r="AW2095" t="s">
        <v>88</v>
      </c>
      <c r="AX2095" t="s">
        <v>88</v>
      </c>
      <c r="AY2095" t="s">
        <v>88</v>
      </c>
      <c r="AZ2095" t="s">
        <v>88</v>
      </c>
      <c r="BA2095" t="s">
        <v>88</v>
      </c>
      <c r="BB2095" t="s">
        <v>88</v>
      </c>
      <c r="BC2095" t="s">
        <v>88</v>
      </c>
      <c r="BD2095" t="s">
        <v>88</v>
      </c>
      <c r="BE2095" t="s">
        <v>88</v>
      </c>
    </row>
    <row r="2096" spans="1:57">
      <c r="A2096" t="s">
        <v>4368</v>
      </c>
      <c r="B2096" t="s">
        <v>80</v>
      </c>
      <c r="C2096" t="s">
        <v>3832</v>
      </c>
      <c r="D2096" t="s">
        <v>82</v>
      </c>
      <c r="E2096" s="2" t="str">
        <f>HYPERLINK("capsilon://?command=openfolder&amp;siteaddress=FAM.docvelocity-na8.net&amp;folderid=FX55E5FC21-075C-8FB8-ED29-5B9A23F5B02A","FX21117127")</f>
        <v>FX21117127</v>
      </c>
      <c r="F2096" t="s">
        <v>19</v>
      </c>
      <c r="G2096" t="s">
        <v>19</v>
      </c>
      <c r="H2096" t="s">
        <v>83</v>
      </c>
      <c r="I2096" t="s">
        <v>4369</v>
      </c>
      <c r="J2096">
        <v>28</v>
      </c>
      <c r="K2096" t="s">
        <v>85</v>
      </c>
      <c r="L2096" t="s">
        <v>86</v>
      </c>
      <c r="M2096" t="s">
        <v>87</v>
      </c>
      <c r="N2096">
        <v>2</v>
      </c>
      <c r="O2096" s="1">
        <v>44519.416168981479</v>
      </c>
      <c r="P2096" s="1">
        <v>44519.726574074077</v>
      </c>
      <c r="Q2096">
        <v>26477</v>
      </c>
      <c r="R2096">
        <v>342</v>
      </c>
      <c r="S2096" t="b">
        <v>0</v>
      </c>
      <c r="T2096" t="s">
        <v>88</v>
      </c>
      <c r="U2096" t="b">
        <v>0</v>
      </c>
      <c r="V2096" t="s">
        <v>89</v>
      </c>
      <c r="W2096" s="1">
        <v>44519.499467592592</v>
      </c>
      <c r="X2096">
        <v>125</v>
      </c>
      <c r="Y2096">
        <v>21</v>
      </c>
      <c r="Z2096">
        <v>0</v>
      </c>
      <c r="AA2096">
        <v>21</v>
      </c>
      <c r="AB2096">
        <v>0</v>
      </c>
      <c r="AC2096">
        <v>5</v>
      </c>
      <c r="AD2096">
        <v>7</v>
      </c>
      <c r="AE2096">
        <v>0</v>
      </c>
      <c r="AF2096">
        <v>0</v>
      </c>
      <c r="AG2096">
        <v>0</v>
      </c>
      <c r="AH2096" t="s">
        <v>606</v>
      </c>
      <c r="AI2096" s="1">
        <v>44519.726574074077</v>
      </c>
      <c r="AJ2096">
        <v>204</v>
      </c>
      <c r="AK2096">
        <v>1</v>
      </c>
      <c r="AL2096">
        <v>0</v>
      </c>
      <c r="AM2096">
        <v>1</v>
      </c>
      <c r="AN2096">
        <v>0</v>
      </c>
      <c r="AO2096">
        <v>1</v>
      </c>
      <c r="AP2096">
        <v>6</v>
      </c>
      <c r="AQ2096">
        <v>0</v>
      </c>
      <c r="AR2096">
        <v>0</v>
      </c>
      <c r="AS2096">
        <v>0</v>
      </c>
      <c r="AT2096" t="s">
        <v>88</v>
      </c>
      <c r="AU2096" t="s">
        <v>88</v>
      </c>
      <c r="AV2096" t="s">
        <v>88</v>
      </c>
      <c r="AW2096" t="s">
        <v>88</v>
      </c>
      <c r="AX2096" t="s">
        <v>88</v>
      </c>
      <c r="AY2096" t="s">
        <v>88</v>
      </c>
      <c r="AZ2096" t="s">
        <v>88</v>
      </c>
      <c r="BA2096" t="s">
        <v>88</v>
      </c>
      <c r="BB2096" t="s">
        <v>88</v>
      </c>
      <c r="BC2096" t="s">
        <v>88</v>
      </c>
      <c r="BD2096" t="s">
        <v>88</v>
      </c>
      <c r="BE2096" t="s">
        <v>88</v>
      </c>
    </row>
    <row r="2097" spans="1:57">
      <c r="A2097" t="s">
        <v>4370</v>
      </c>
      <c r="B2097" t="s">
        <v>80</v>
      </c>
      <c r="C2097" t="s">
        <v>3832</v>
      </c>
      <c r="D2097" t="s">
        <v>82</v>
      </c>
      <c r="E2097" s="2" t="str">
        <f>HYPERLINK("capsilon://?command=openfolder&amp;siteaddress=FAM.docvelocity-na8.net&amp;folderid=FX55E5FC21-075C-8FB8-ED29-5B9A23F5B02A","FX21117127")</f>
        <v>FX21117127</v>
      </c>
      <c r="F2097" t="s">
        <v>19</v>
      </c>
      <c r="G2097" t="s">
        <v>19</v>
      </c>
      <c r="H2097" t="s">
        <v>83</v>
      </c>
      <c r="I2097" t="s">
        <v>4371</v>
      </c>
      <c r="J2097">
        <v>28</v>
      </c>
      <c r="K2097" t="s">
        <v>85</v>
      </c>
      <c r="L2097" t="s">
        <v>86</v>
      </c>
      <c r="M2097" t="s">
        <v>87</v>
      </c>
      <c r="N2097">
        <v>2</v>
      </c>
      <c r="O2097" s="1">
        <v>44519.416307870371</v>
      </c>
      <c r="P2097" s="1">
        <v>44519.728263888886</v>
      </c>
      <c r="Q2097">
        <v>26672</v>
      </c>
      <c r="R2097">
        <v>281</v>
      </c>
      <c r="S2097" t="b">
        <v>0</v>
      </c>
      <c r="T2097" t="s">
        <v>88</v>
      </c>
      <c r="U2097" t="b">
        <v>0</v>
      </c>
      <c r="V2097" t="s">
        <v>89</v>
      </c>
      <c r="W2097" s="1">
        <v>44519.50068287037</v>
      </c>
      <c r="X2097">
        <v>104</v>
      </c>
      <c r="Y2097">
        <v>21</v>
      </c>
      <c r="Z2097">
        <v>0</v>
      </c>
      <c r="AA2097">
        <v>21</v>
      </c>
      <c r="AB2097">
        <v>0</v>
      </c>
      <c r="AC2097">
        <v>5</v>
      </c>
      <c r="AD2097">
        <v>7</v>
      </c>
      <c r="AE2097">
        <v>0</v>
      </c>
      <c r="AF2097">
        <v>0</v>
      </c>
      <c r="AG2097">
        <v>0</v>
      </c>
      <c r="AH2097" t="s">
        <v>118</v>
      </c>
      <c r="AI2097" s="1">
        <v>44519.728263888886</v>
      </c>
      <c r="AJ2097">
        <v>177</v>
      </c>
      <c r="AK2097">
        <v>1</v>
      </c>
      <c r="AL2097">
        <v>0</v>
      </c>
      <c r="AM2097">
        <v>1</v>
      </c>
      <c r="AN2097">
        <v>0</v>
      </c>
      <c r="AO2097">
        <v>1</v>
      </c>
      <c r="AP2097">
        <v>6</v>
      </c>
      <c r="AQ2097">
        <v>0</v>
      </c>
      <c r="AR2097">
        <v>0</v>
      </c>
      <c r="AS2097">
        <v>0</v>
      </c>
      <c r="AT2097" t="s">
        <v>88</v>
      </c>
      <c r="AU2097" t="s">
        <v>88</v>
      </c>
      <c r="AV2097" t="s">
        <v>88</v>
      </c>
      <c r="AW2097" t="s">
        <v>88</v>
      </c>
      <c r="AX2097" t="s">
        <v>88</v>
      </c>
      <c r="AY2097" t="s">
        <v>88</v>
      </c>
      <c r="AZ2097" t="s">
        <v>88</v>
      </c>
      <c r="BA2097" t="s">
        <v>88</v>
      </c>
      <c r="BB2097" t="s">
        <v>88</v>
      </c>
      <c r="BC2097" t="s">
        <v>88</v>
      </c>
      <c r="BD2097" t="s">
        <v>88</v>
      </c>
      <c r="BE2097" t="s">
        <v>88</v>
      </c>
    </row>
    <row r="2098" spans="1:57">
      <c r="A2098" t="s">
        <v>4372</v>
      </c>
      <c r="B2098" t="s">
        <v>80</v>
      </c>
      <c r="C2098" t="s">
        <v>3058</v>
      </c>
      <c r="D2098" t="s">
        <v>82</v>
      </c>
      <c r="E2098" s="2" t="str">
        <f>HYPERLINK("capsilon://?command=openfolder&amp;siteaddress=FAM.docvelocity-na8.net&amp;folderid=FXE6A880B3-564E-A591-3132-593ABE78D256","FX2111543")</f>
        <v>FX2111543</v>
      </c>
      <c r="F2098" t="s">
        <v>19</v>
      </c>
      <c r="G2098" t="s">
        <v>19</v>
      </c>
      <c r="H2098" t="s">
        <v>83</v>
      </c>
      <c r="I2098" t="s">
        <v>4373</v>
      </c>
      <c r="J2098">
        <v>43</v>
      </c>
      <c r="K2098" t="s">
        <v>85</v>
      </c>
      <c r="L2098" t="s">
        <v>86</v>
      </c>
      <c r="M2098" t="s">
        <v>87</v>
      </c>
      <c r="N2098">
        <v>2</v>
      </c>
      <c r="O2098" s="1">
        <v>44502.531446759262</v>
      </c>
      <c r="P2098" s="1">
        <v>44502.551076388889</v>
      </c>
      <c r="Q2098">
        <v>1110</v>
      </c>
      <c r="R2098">
        <v>586</v>
      </c>
      <c r="S2098" t="b">
        <v>0</v>
      </c>
      <c r="T2098" t="s">
        <v>88</v>
      </c>
      <c r="U2098" t="b">
        <v>0</v>
      </c>
      <c r="V2098" t="s">
        <v>123</v>
      </c>
      <c r="W2098" s="1">
        <v>44502.539965277778</v>
      </c>
      <c r="X2098">
        <v>427</v>
      </c>
      <c r="Y2098">
        <v>39</v>
      </c>
      <c r="Z2098">
        <v>0</v>
      </c>
      <c r="AA2098">
        <v>39</v>
      </c>
      <c r="AB2098">
        <v>0</v>
      </c>
      <c r="AC2098">
        <v>24</v>
      </c>
      <c r="AD2098">
        <v>4</v>
      </c>
      <c r="AE2098">
        <v>0</v>
      </c>
      <c r="AF2098">
        <v>0</v>
      </c>
      <c r="AG2098">
        <v>0</v>
      </c>
      <c r="AH2098" t="s">
        <v>118</v>
      </c>
      <c r="AI2098" s="1">
        <v>44502.551076388889</v>
      </c>
      <c r="AJ2098">
        <v>149</v>
      </c>
      <c r="AK2098">
        <v>1</v>
      </c>
      <c r="AL2098">
        <v>0</v>
      </c>
      <c r="AM2098">
        <v>1</v>
      </c>
      <c r="AN2098">
        <v>0</v>
      </c>
      <c r="AO2098">
        <v>1</v>
      </c>
      <c r="AP2098">
        <v>3</v>
      </c>
      <c r="AQ2098">
        <v>0</v>
      </c>
      <c r="AR2098">
        <v>0</v>
      </c>
      <c r="AS2098">
        <v>0</v>
      </c>
      <c r="AT2098" t="s">
        <v>88</v>
      </c>
      <c r="AU2098" t="s">
        <v>88</v>
      </c>
      <c r="AV2098" t="s">
        <v>88</v>
      </c>
      <c r="AW2098" t="s">
        <v>88</v>
      </c>
      <c r="AX2098" t="s">
        <v>88</v>
      </c>
      <c r="AY2098" t="s">
        <v>88</v>
      </c>
      <c r="AZ2098" t="s">
        <v>88</v>
      </c>
      <c r="BA2098" t="s">
        <v>88</v>
      </c>
      <c r="BB2098" t="s">
        <v>88</v>
      </c>
      <c r="BC2098" t="s">
        <v>88</v>
      </c>
      <c r="BD2098" t="s">
        <v>88</v>
      </c>
      <c r="BE2098" t="s">
        <v>88</v>
      </c>
    </row>
    <row r="2099" spans="1:57">
      <c r="A2099" t="s">
        <v>4374</v>
      </c>
      <c r="B2099" t="s">
        <v>80</v>
      </c>
      <c r="C2099" t="s">
        <v>4375</v>
      </c>
      <c r="D2099" t="s">
        <v>82</v>
      </c>
      <c r="E2099" s="2" t="str">
        <f>HYPERLINK("capsilon://?command=openfolder&amp;siteaddress=FAM.docvelocity-na8.net&amp;folderid=FXE59C6A3E-92C3-5D41-818A-D4F46386F962","FX21119113")</f>
        <v>FX21119113</v>
      </c>
      <c r="F2099" t="s">
        <v>19</v>
      </c>
      <c r="G2099" t="s">
        <v>19</v>
      </c>
      <c r="H2099" t="s">
        <v>83</v>
      </c>
      <c r="I2099" t="s">
        <v>4376</v>
      </c>
      <c r="J2099">
        <v>159</v>
      </c>
      <c r="K2099" t="s">
        <v>85</v>
      </c>
      <c r="L2099" t="s">
        <v>86</v>
      </c>
      <c r="M2099" t="s">
        <v>87</v>
      </c>
      <c r="N2099">
        <v>2</v>
      </c>
      <c r="O2099" s="1">
        <v>44519.428506944445</v>
      </c>
      <c r="P2099" s="1">
        <v>44519.731736111113</v>
      </c>
      <c r="Q2099">
        <v>25341</v>
      </c>
      <c r="R2099">
        <v>858</v>
      </c>
      <c r="S2099" t="b">
        <v>0</v>
      </c>
      <c r="T2099" t="s">
        <v>88</v>
      </c>
      <c r="U2099" t="b">
        <v>0</v>
      </c>
      <c r="V2099" t="s">
        <v>89</v>
      </c>
      <c r="W2099" s="1">
        <v>44519.506898148145</v>
      </c>
      <c r="X2099">
        <v>536</v>
      </c>
      <c r="Y2099">
        <v>120</v>
      </c>
      <c r="Z2099">
        <v>0</v>
      </c>
      <c r="AA2099">
        <v>120</v>
      </c>
      <c r="AB2099">
        <v>0</v>
      </c>
      <c r="AC2099">
        <v>42</v>
      </c>
      <c r="AD2099">
        <v>39</v>
      </c>
      <c r="AE2099">
        <v>0</v>
      </c>
      <c r="AF2099">
        <v>0</v>
      </c>
      <c r="AG2099">
        <v>0</v>
      </c>
      <c r="AH2099" t="s">
        <v>118</v>
      </c>
      <c r="AI2099" s="1">
        <v>44519.731736111113</v>
      </c>
      <c r="AJ2099">
        <v>300</v>
      </c>
      <c r="AK2099">
        <v>1</v>
      </c>
      <c r="AL2099">
        <v>0</v>
      </c>
      <c r="AM2099">
        <v>1</v>
      </c>
      <c r="AN2099">
        <v>0</v>
      </c>
      <c r="AO2099">
        <v>1</v>
      </c>
      <c r="AP2099">
        <v>38</v>
      </c>
      <c r="AQ2099">
        <v>0</v>
      </c>
      <c r="AR2099">
        <v>0</v>
      </c>
      <c r="AS2099">
        <v>0</v>
      </c>
      <c r="AT2099" t="s">
        <v>88</v>
      </c>
      <c r="AU2099" t="s">
        <v>88</v>
      </c>
      <c r="AV2099" t="s">
        <v>88</v>
      </c>
      <c r="AW2099" t="s">
        <v>88</v>
      </c>
      <c r="AX2099" t="s">
        <v>88</v>
      </c>
      <c r="AY2099" t="s">
        <v>88</v>
      </c>
      <c r="AZ2099" t="s">
        <v>88</v>
      </c>
      <c r="BA2099" t="s">
        <v>88</v>
      </c>
      <c r="BB2099" t="s">
        <v>88</v>
      </c>
      <c r="BC2099" t="s">
        <v>88</v>
      </c>
      <c r="BD2099" t="s">
        <v>88</v>
      </c>
      <c r="BE2099" t="s">
        <v>88</v>
      </c>
    </row>
    <row r="2100" spans="1:57">
      <c r="A2100" t="s">
        <v>4377</v>
      </c>
      <c r="B2100" t="s">
        <v>80</v>
      </c>
      <c r="C2100" t="s">
        <v>4378</v>
      </c>
      <c r="D2100" t="s">
        <v>82</v>
      </c>
      <c r="E2100" s="2" t="str">
        <f>HYPERLINK("capsilon://?command=openfolder&amp;siteaddress=FAM.docvelocity-na8.net&amp;folderid=FX7CAB7000-896E-793C-B68F-83ED8A9973A1","FX21118708")</f>
        <v>FX21118708</v>
      </c>
      <c r="F2100" t="s">
        <v>19</v>
      </c>
      <c r="G2100" t="s">
        <v>19</v>
      </c>
      <c r="H2100" t="s">
        <v>83</v>
      </c>
      <c r="I2100" t="s">
        <v>4379</v>
      </c>
      <c r="J2100">
        <v>28</v>
      </c>
      <c r="K2100" t="s">
        <v>85</v>
      </c>
      <c r="L2100" t="s">
        <v>86</v>
      </c>
      <c r="M2100" t="s">
        <v>87</v>
      </c>
      <c r="N2100">
        <v>2</v>
      </c>
      <c r="O2100" s="1">
        <v>44519.445300925923</v>
      </c>
      <c r="P2100" s="1">
        <v>44519.733194444445</v>
      </c>
      <c r="Q2100">
        <v>24440</v>
      </c>
      <c r="R2100">
        <v>434</v>
      </c>
      <c r="S2100" t="b">
        <v>0</v>
      </c>
      <c r="T2100" t="s">
        <v>88</v>
      </c>
      <c r="U2100" t="b">
        <v>0</v>
      </c>
      <c r="V2100" t="s">
        <v>153</v>
      </c>
      <c r="W2100" s="1">
        <v>44519.504305555558</v>
      </c>
      <c r="X2100">
        <v>309</v>
      </c>
      <c r="Y2100">
        <v>21</v>
      </c>
      <c r="Z2100">
        <v>0</v>
      </c>
      <c r="AA2100">
        <v>21</v>
      </c>
      <c r="AB2100">
        <v>0</v>
      </c>
      <c r="AC2100">
        <v>10</v>
      </c>
      <c r="AD2100">
        <v>7</v>
      </c>
      <c r="AE2100">
        <v>0</v>
      </c>
      <c r="AF2100">
        <v>0</v>
      </c>
      <c r="AG2100">
        <v>0</v>
      </c>
      <c r="AH2100" t="s">
        <v>118</v>
      </c>
      <c r="AI2100" s="1">
        <v>44519.733194444445</v>
      </c>
      <c r="AJ2100">
        <v>125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7</v>
      </c>
      <c r="AQ2100">
        <v>0</v>
      </c>
      <c r="AR2100">
        <v>0</v>
      </c>
      <c r="AS2100">
        <v>0</v>
      </c>
      <c r="AT2100" t="s">
        <v>88</v>
      </c>
      <c r="AU2100" t="s">
        <v>88</v>
      </c>
      <c r="AV2100" t="s">
        <v>88</v>
      </c>
      <c r="AW2100" t="s">
        <v>88</v>
      </c>
      <c r="AX2100" t="s">
        <v>88</v>
      </c>
      <c r="AY2100" t="s">
        <v>88</v>
      </c>
      <c r="AZ2100" t="s">
        <v>88</v>
      </c>
      <c r="BA2100" t="s">
        <v>88</v>
      </c>
      <c r="BB2100" t="s">
        <v>88</v>
      </c>
      <c r="BC2100" t="s">
        <v>88</v>
      </c>
      <c r="BD2100" t="s">
        <v>88</v>
      </c>
      <c r="BE2100" t="s">
        <v>88</v>
      </c>
    </row>
    <row r="2101" spans="1:57">
      <c r="A2101" t="s">
        <v>4380</v>
      </c>
      <c r="B2101" t="s">
        <v>80</v>
      </c>
      <c r="C2101" t="s">
        <v>4320</v>
      </c>
      <c r="D2101" t="s">
        <v>82</v>
      </c>
      <c r="E2101" s="2" t="str">
        <f>HYPERLINK("capsilon://?command=openfolder&amp;siteaddress=FAM.docvelocity-na8.net&amp;folderid=FX3E01EF46-341C-8E13-E263-AD0B258CB4ED","FX21118529")</f>
        <v>FX21118529</v>
      </c>
      <c r="F2101" t="s">
        <v>19</v>
      </c>
      <c r="G2101" t="s">
        <v>19</v>
      </c>
      <c r="H2101" t="s">
        <v>83</v>
      </c>
      <c r="I2101" t="s">
        <v>4321</v>
      </c>
      <c r="J2101">
        <v>211</v>
      </c>
      <c r="K2101" t="s">
        <v>85</v>
      </c>
      <c r="L2101" t="s">
        <v>86</v>
      </c>
      <c r="M2101" t="s">
        <v>87</v>
      </c>
      <c r="N2101">
        <v>2</v>
      </c>
      <c r="O2101" s="1">
        <v>44519.445486111108</v>
      </c>
      <c r="P2101" s="1">
        <v>44519.520590277774</v>
      </c>
      <c r="Q2101">
        <v>4339</v>
      </c>
      <c r="R2101">
        <v>2150</v>
      </c>
      <c r="S2101" t="b">
        <v>0</v>
      </c>
      <c r="T2101" t="s">
        <v>88</v>
      </c>
      <c r="U2101" t="b">
        <v>1</v>
      </c>
      <c r="V2101" t="s">
        <v>190</v>
      </c>
      <c r="W2101" s="1">
        <v>44519.456932870373</v>
      </c>
      <c r="X2101">
        <v>486</v>
      </c>
      <c r="Y2101">
        <v>194</v>
      </c>
      <c r="Z2101">
        <v>0</v>
      </c>
      <c r="AA2101">
        <v>194</v>
      </c>
      <c r="AB2101">
        <v>0</v>
      </c>
      <c r="AC2101">
        <v>102</v>
      </c>
      <c r="AD2101">
        <v>17</v>
      </c>
      <c r="AE2101">
        <v>0</v>
      </c>
      <c r="AF2101">
        <v>0</v>
      </c>
      <c r="AG2101">
        <v>0</v>
      </c>
      <c r="AH2101" t="s">
        <v>606</v>
      </c>
      <c r="AI2101" s="1">
        <v>44519.520590277774</v>
      </c>
      <c r="AJ2101">
        <v>1664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17</v>
      </c>
      <c r="AQ2101">
        <v>0</v>
      </c>
      <c r="AR2101">
        <v>0</v>
      </c>
      <c r="AS2101">
        <v>0</v>
      </c>
      <c r="AT2101" t="s">
        <v>88</v>
      </c>
      <c r="AU2101" t="s">
        <v>88</v>
      </c>
      <c r="AV2101" t="s">
        <v>88</v>
      </c>
      <c r="AW2101" t="s">
        <v>88</v>
      </c>
      <c r="AX2101" t="s">
        <v>88</v>
      </c>
      <c r="AY2101" t="s">
        <v>88</v>
      </c>
      <c r="AZ2101" t="s">
        <v>88</v>
      </c>
      <c r="BA2101" t="s">
        <v>88</v>
      </c>
      <c r="BB2101" t="s">
        <v>88</v>
      </c>
      <c r="BC2101" t="s">
        <v>88</v>
      </c>
      <c r="BD2101" t="s">
        <v>88</v>
      </c>
      <c r="BE2101" t="s">
        <v>88</v>
      </c>
    </row>
    <row r="2102" spans="1:57">
      <c r="A2102" t="s">
        <v>4381</v>
      </c>
      <c r="B2102" t="s">
        <v>80</v>
      </c>
      <c r="C2102" t="s">
        <v>4378</v>
      </c>
      <c r="D2102" t="s">
        <v>82</v>
      </c>
      <c r="E2102" s="2" t="str">
        <f>HYPERLINK("capsilon://?command=openfolder&amp;siteaddress=FAM.docvelocity-na8.net&amp;folderid=FX7CAB7000-896E-793C-B68F-83ED8A9973A1","FX21118708")</f>
        <v>FX21118708</v>
      </c>
      <c r="F2102" t="s">
        <v>19</v>
      </c>
      <c r="G2102" t="s">
        <v>19</v>
      </c>
      <c r="H2102" t="s">
        <v>83</v>
      </c>
      <c r="I2102" t="s">
        <v>4382</v>
      </c>
      <c r="J2102">
        <v>28</v>
      </c>
      <c r="K2102" t="s">
        <v>85</v>
      </c>
      <c r="L2102" t="s">
        <v>86</v>
      </c>
      <c r="M2102" t="s">
        <v>87</v>
      </c>
      <c r="N2102">
        <v>2</v>
      </c>
      <c r="O2102" s="1">
        <v>44519.445567129631</v>
      </c>
      <c r="P2102" s="1">
        <v>44519.734282407408</v>
      </c>
      <c r="Q2102">
        <v>24695</v>
      </c>
      <c r="R2102">
        <v>250</v>
      </c>
      <c r="S2102" t="b">
        <v>0</v>
      </c>
      <c r="T2102" t="s">
        <v>88</v>
      </c>
      <c r="U2102" t="b">
        <v>0</v>
      </c>
      <c r="V2102" t="s">
        <v>186</v>
      </c>
      <c r="W2102" s="1">
        <v>44519.504212962966</v>
      </c>
      <c r="X2102">
        <v>157</v>
      </c>
      <c r="Y2102">
        <v>21</v>
      </c>
      <c r="Z2102">
        <v>0</v>
      </c>
      <c r="AA2102">
        <v>21</v>
      </c>
      <c r="AB2102">
        <v>0</v>
      </c>
      <c r="AC2102">
        <v>11</v>
      </c>
      <c r="AD2102">
        <v>7</v>
      </c>
      <c r="AE2102">
        <v>0</v>
      </c>
      <c r="AF2102">
        <v>0</v>
      </c>
      <c r="AG2102">
        <v>0</v>
      </c>
      <c r="AH2102" t="s">
        <v>118</v>
      </c>
      <c r="AI2102" s="1">
        <v>44519.734282407408</v>
      </c>
      <c r="AJ2102">
        <v>93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7</v>
      </c>
      <c r="AQ2102">
        <v>0</v>
      </c>
      <c r="AR2102">
        <v>0</v>
      </c>
      <c r="AS2102">
        <v>0</v>
      </c>
      <c r="AT2102" t="s">
        <v>88</v>
      </c>
      <c r="AU2102" t="s">
        <v>88</v>
      </c>
      <c r="AV2102" t="s">
        <v>88</v>
      </c>
      <c r="AW2102" t="s">
        <v>88</v>
      </c>
      <c r="AX2102" t="s">
        <v>88</v>
      </c>
      <c r="AY2102" t="s">
        <v>88</v>
      </c>
      <c r="AZ2102" t="s">
        <v>88</v>
      </c>
      <c r="BA2102" t="s">
        <v>88</v>
      </c>
      <c r="BB2102" t="s">
        <v>88</v>
      </c>
      <c r="BC2102" t="s">
        <v>88</v>
      </c>
      <c r="BD2102" t="s">
        <v>88</v>
      </c>
      <c r="BE2102" t="s">
        <v>88</v>
      </c>
    </row>
    <row r="2103" spans="1:57">
      <c r="A2103" t="s">
        <v>4383</v>
      </c>
      <c r="B2103" t="s">
        <v>80</v>
      </c>
      <c r="C2103" t="s">
        <v>4378</v>
      </c>
      <c r="D2103" t="s">
        <v>82</v>
      </c>
      <c r="E2103" s="2" t="str">
        <f>HYPERLINK("capsilon://?command=openfolder&amp;siteaddress=FAM.docvelocity-na8.net&amp;folderid=FX7CAB7000-896E-793C-B68F-83ED8A9973A1","FX21118708")</f>
        <v>FX21118708</v>
      </c>
      <c r="F2103" t="s">
        <v>19</v>
      </c>
      <c r="G2103" t="s">
        <v>19</v>
      </c>
      <c r="H2103" t="s">
        <v>83</v>
      </c>
      <c r="I2103" t="s">
        <v>4384</v>
      </c>
      <c r="J2103">
        <v>38</v>
      </c>
      <c r="K2103" t="s">
        <v>85</v>
      </c>
      <c r="L2103" t="s">
        <v>86</v>
      </c>
      <c r="M2103" t="s">
        <v>87</v>
      </c>
      <c r="N2103">
        <v>2</v>
      </c>
      <c r="O2103" s="1">
        <v>44519.445775462962</v>
      </c>
      <c r="P2103" s="1">
        <v>44519.735775462963</v>
      </c>
      <c r="Q2103">
        <v>24739</v>
      </c>
      <c r="R2103">
        <v>317</v>
      </c>
      <c r="S2103" t="b">
        <v>0</v>
      </c>
      <c r="T2103" t="s">
        <v>88</v>
      </c>
      <c r="U2103" t="b">
        <v>0</v>
      </c>
      <c r="V2103" t="s">
        <v>123</v>
      </c>
      <c r="W2103" s="1">
        <v>44519.505428240744</v>
      </c>
      <c r="X2103">
        <v>189</v>
      </c>
      <c r="Y2103">
        <v>37</v>
      </c>
      <c r="Z2103">
        <v>0</v>
      </c>
      <c r="AA2103">
        <v>37</v>
      </c>
      <c r="AB2103">
        <v>0</v>
      </c>
      <c r="AC2103">
        <v>12</v>
      </c>
      <c r="AD2103">
        <v>1</v>
      </c>
      <c r="AE2103">
        <v>0</v>
      </c>
      <c r="AF2103">
        <v>0</v>
      </c>
      <c r="AG2103">
        <v>0</v>
      </c>
      <c r="AH2103" t="s">
        <v>118</v>
      </c>
      <c r="AI2103" s="1">
        <v>44519.735775462963</v>
      </c>
      <c r="AJ2103">
        <v>128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1</v>
      </c>
      <c r="AQ2103">
        <v>0</v>
      </c>
      <c r="AR2103">
        <v>0</v>
      </c>
      <c r="AS2103">
        <v>0</v>
      </c>
      <c r="AT2103" t="s">
        <v>88</v>
      </c>
      <c r="AU2103" t="s">
        <v>88</v>
      </c>
      <c r="AV2103" t="s">
        <v>88</v>
      </c>
      <c r="AW2103" t="s">
        <v>88</v>
      </c>
      <c r="AX2103" t="s">
        <v>88</v>
      </c>
      <c r="AY2103" t="s">
        <v>88</v>
      </c>
      <c r="AZ2103" t="s">
        <v>88</v>
      </c>
      <c r="BA2103" t="s">
        <v>88</v>
      </c>
      <c r="BB2103" t="s">
        <v>88</v>
      </c>
      <c r="BC2103" t="s">
        <v>88</v>
      </c>
      <c r="BD2103" t="s">
        <v>88</v>
      </c>
      <c r="BE2103" t="s">
        <v>88</v>
      </c>
    </row>
    <row r="2104" spans="1:57">
      <c r="A2104" t="s">
        <v>4385</v>
      </c>
      <c r="B2104" t="s">
        <v>80</v>
      </c>
      <c r="C2104" t="s">
        <v>4386</v>
      </c>
      <c r="D2104" t="s">
        <v>82</v>
      </c>
      <c r="E2104" s="2" t="str">
        <f>HYPERLINK("capsilon://?command=openfolder&amp;siteaddress=FAM.docvelocity-na8.net&amp;folderid=FXF97DFB3A-B1C5-26C9-44B0-1A9568D62F08","FX211013248")</f>
        <v>FX211013248</v>
      </c>
      <c r="F2104" t="s">
        <v>19</v>
      </c>
      <c r="G2104" t="s">
        <v>19</v>
      </c>
      <c r="H2104" t="s">
        <v>83</v>
      </c>
      <c r="I2104" t="s">
        <v>4387</v>
      </c>
      <c r="J2104">
        <v>92</v>
      </c>
      <c r="K2104" t="s">
        <v>85</v>
      </c>
      <c r="L2104" t="s">
        <v>86</v>
      </c>
      <c r="M2104" t="s">
        <v>87</v>
      </c>
      <c r="N2104">
        <v>1</v>
      </c>
      <c r="O2104" s="1">
        <v>44502.533125000002</v>
      </c>
      <c r="P2104" s="1">
        <v>44502.545254629629</v>
      </c>
      <c r="Q2104">
        <v>743</v>
      </c>
      <c r="R2104">
        <v>305</v>
      </c>
      <c r="S2104" t="b">
        <v>0</v>
      </c>
      <c r="T2104" t="s">
        <v>88</v>
      </c>
      <c r="U2104" t="b">
        <v>0</v>
      </c>
      <c r="V2104" t="s">
        <v>94</v>
      </c>
      <c r="W2104" s="1">
        <v>44502.545254629629</v>
      </c>
      <c r="X2104">
        <v>229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92</v>
      </c>
      <c r="AE2104">
        <v>83</v>
      </c>
      <c r="AF2104">
        <v>0</v>
      </c>
      <c r="AG2104">
        <v>5</v>
      </c>
      <c r="AH2104" t="s">
        <v>88</v>
      </c>
      <c r="AI2104" t="s">
        <v>88</v>
      </c>
      <c r="AJ2104" t="s">
        <v>88</v>
      </c>
      <c r="AK2104" t="s">
        <v>88</v>
      </c>
      <c r="AL2104" t="s">
        <v>88</v>
      </c>
      <c r="AM2104" t="s">
        <v>88</v>
      </c>
      <c r="AN2104" t="s">
        <v>88</v>
      </c>
      <c r="AO2104" t="s">
        <v>88</v>
      </c>
      <c r="AP2104" t="s">
        <v>88</v>
      </c>
      <c r="AQ2104" t="s">
        <v>88</v>
      </c>
      <c r="AR2104" t="s">
        <v>88</v>
      </c>
      <c r="AS2104" t="s">
        <v>88</v>
      </c>
      <c r="AT2104" t="s">
        <v>88</v>
      </c>
      <c r="AU2104" t="s">
        <v>88</v>
      </c>
      <c r="AV2104" t="s">
        <v>88</v>
      </c>
      <c r="AW2104" t="s">
        <v>88</v>
      </c>
      <c r="AX2104" t="s">
        <v>88</v>
      </c>
      <c r="AY2104" t="s">
        <v>88</v>
      </c>
      <c r="AZ2104" t="s">
        <v>88</v>
      </c>
      <c r="BA2104" t="s">
        <v>88</v>
      </c>
      <c r="BB2104" t="s">
        <v>88</v>
      </c>
      <c r="BC2104" t="s">
        <v>88</v>
      </c>
      <c r="BD2104" t="s">
        <v>88</v>
      </c>
      <c r="BE2104" t="s">
        <v>88</v>
      </c>
    </row>
    <row r="2105" spans="1:57">
      <c r="A2105" t="s">
        <v>4388</v>
      </c>
      <c r="B2105" t="s">
        <v>80</v>
      </c>
      <c r="C2105" t="s">
        <v>4389</v>
      </c>
      <c r="D2105" t="s">
        <v>82</v>
      </c>
      <c r="E2105" s="2" t="str">
        <f>HYPERLINK("capsilon://?command=openfolder&amp;siteaddress=FAM.docvelocity-na8.net&amp;folderid=FXD73C102E-4B58-4FEA-6703-613930D7F5D6","FX21116979")</f>
        <v>FX21116979</v>
      </c>
      <c r="F2105" t="s">
        <v>19</v>
      </c>
      <c r="G2105" t="s">
        <v>19</v>
      </c>
      <c r="H2105" t="s">
        <v>83</v>
      </c>
      <c r="I2105" t="s">
        <v>4390</v>
      </c>
      <c r="J2105">
        <v>56</v>
      </c>
      <c r="K2105" t="s">
        <v>85</v>
      </c>
      <c r="L2105" t="s">
        <v>86</v>
      </c>
      <c r="M2105" t="s">
        <v>87</v>
      </c>
      <c r="N2105">
        <v>2</v>
      </c>
      <c r="O2105" s="1">
        <v>44519.452789351853</v>
      </c>
      <c r="P2105" s="1">
        <v>44519.737407407411</v>
      </c>
      <c r="Q2105">
        <v>24326</v>
      </c>
      <c r="R2105">
        <v>265</v>
      </c>
      <c r="S2105" t="b">
        <v>0</v>
      </c>
      <c r="T2105" t="s">
        <v>88</v>
      </c>
      <c r="U2105" t="b">
        <v>0</v>
      </c>
      <c r="V2105" t="s">
        <v>1625</v>
      </c>
      <c r="W2105" s="1">
        <v>44519.505127314813</v>
      </c>
      <c r="X2105">
        <v>125</v>
      </c>
      <c r="Y2105">
        <v>49</v>
      </c>
      <c r="Z2105">
        <v>0</v>
      </c>
      <c r="AA2105">
        <v>49</v>
      </c>
      <c r="AB2105">
        <v>0</v>
      </c>
      <c r="AC2105">
        <v>11</v>
      </c>
      <c r="AD2105">
        <v>7</v>
      </c>
      <c r="AE2105">
        <v>0</v>
      </c>
      <c r="AF2105">
        <v>0</v>
      </c>
      <c r="AG2105">
        <v>0</v>
      </c>
      <c r="AH2105" t="s">
        <v>118</v>
      </c>
      <c r="AI2105" s="1">
        <v>44519.737407407411</v>
      </c>
      <c r="AJ2105">
        <v>140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7</v>
      </c>
      <c r="AQ2105">
        <v>0</v>
      </c>
      <c r="AR2105">
        <v>0</v>
      </c>
      <c r="AS2105">
        <v>0</v>
      </c>
      <c r="AT2105" t="s">
        <v>88</v>
      </c>
      <c r="AU2105" t="s">
        <v>88</v>
      </c>
      <c r="AV2105" t="s">
        <v>88</v>
      </c>
      <c r="AW2105" t="s">
        <v>88</v>
      </c>
      <c r="AX2105" t="s">
        <v>88</v>
      </c>
      <c r="AY2105" t="s">
        <v>88</v>
      </c>
      <c r="AZ2105" t="s">
        <v>88</v>
      </c>
      <c r="BA2105" t="s">
        <v>88</v>
      </c>
      <c r="BB2105" t="s">
        <v>88</v>
      </c>
      <c r="BC2105" t="s">
        <v>88</v>
      </c>
      <c r="BD2105" t="s">
        <v>88</v>
      </c>
      <c r="BE2105" t="s">
        <v>88</v>
      </c>
    </row>
    <row r="2106" spans="1:57">
      <c r="A2106" t="s">
        <v>4391</v>
      </c>
      <c r="B2106" t="s">
        <v>80</v>
      </c>
      <c r="C2106" t="s">
        <v>4389</v>
      </c>
      <c r="D2106" t="s">
        <v>82</v>
      </c>
      <c r="E2106" s="2" t="str">
        <f>HYPERLINK("capsilon://?command=openfolder&amp;siteaddress=FAM.docvelocity-na8.net&amp;folderid=FXD73C102E-4B58-4FEA-6703-613930D7F5D6","FX21116979")</f>
        <v>FX21116979</v>
      </c>
      <c r="F2106" t="s">
        <v>19</v>
      </c>
      <c r="G2106" t="s">
        <v>19</v>
      </c>
      <c r="H2106" t="s">
        <v>83</v>
      </c>
      <c r="I2106" t="s">
        <v>4392</v>
      </c>
      <c r="J2106">
        <v>51</v>
      </c>
      <c r="K2106" t="s">
        <v>85</v>
      </c>
      <c r="L2106" t="s">
        <v>86</v>
      </c>
      <c r="M2106" t="s">
        <v>87</v>
      </c>
      <c r="N2106">
        <v>2</v>
      </c>
      <c r="O2106" s="1">
        <v>44519.452905092592</v>
      </c>
      <c r="P2106" s="1">
        <v>44519.739305555559</v>
      </c>
      <c r="Q2106">
        <v>24177</v>
      </c>
      <c r="R2106">
        <v>568</v>
      </c>
      <c r="S2106" t="b">
        <v>0</v>
      </c>
      <c r="T2106" t="s">
        <v>88</v>
      </c>
      <c r="U2106" t="b">
        <v>0</v>
      </c>
      <c r="V2106" t="s">
        <v>153</v>
      </c>
      <c r="W2106" s="1">
        <v>44519.507731481484</v>
      </c>
      <c r="X2106">
        <v>295</v>
      </c>
      <c r="Y2106">
        <v>49</v>
      </c>
      <c r="Z2106">
        <v>0</v>
      </c>
      <c r="AA2106">
        <v>49</v>
      </c>
      <c r="AB2106">
        <v>0</v>
      </c>
      <c r="AC2106">
        <v>11</v>
      </c>
      <c r="AD2106">
        <v>2</v>
      </c>
      <c r="AE2106">
        <v>0</v>
      </c>
      <c r="AF2106">
        <v>0</v>
      </c>
      <c r="AG2106">
        <v>0</v>
      </c>
      <c r="AH2106" t="s">
        <v>606</v>
      </c>
      <c r="AI2106" s="1">
        <v>44519.739305555559</v>
      </c>
      <c r="AJ2106">
        <v>273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2</v>
      </c>
      <c r="AQ2106">
        <v>0</v>
      </c>
      <c r="AR2106">
        <v>0</v>
      </c>
      <c r="AS2106">
        <v>0</v>
      </c>
      <c r="AT2106" t="s">
        <v>88</v>
      </c>
      <c r="AU2106" t="s">
        <v>88</v>
      </c>
      <c r="AV2106" t="s">
        <v>88</v>
      </c>
      <c r="AW2106" t="s">
        <v>88</v>
      </c>
      <c r="AX2106" t="s">
        <v>88</v>
      </c>
      <c r="AY2106" t="s">
        <v>88</v>
      </c>
      <c r="AZ2106" t="s">
        <v>88</v>
      </c>
      <c r="BA2106" t="s">
        <v>88</v>
      </c>
      <c r="BB2106" t="s">
        <v>88</v>
      </c>
      <c r="BC2106" t="s">
        <v>88</v>
      </c>
      <c r="BD2106" t="s">
        <v>88</v>
      </c>
      <c r="BE2106" t="s">
        <v>88</v>
      </c>
    </row>
    <row r="2107" spans="1:57">
      <c r="A2107" t="s">
        <v>4393</v>
      </c>
      <c r="B2107" t="s">
        <v>80</v>
      </c>
      <c r="C2107" t="s">
        <v>4389</v>
      </c>
      <c r="D2107" t="s">
        <v>82</v>
      </c>
      <c r="E2107" s="2" t="str">
        <f>HYPERLINK("capsilon://?command=openfolder&amp;siteaddress=FAM.docvelocity-na8.net&amp;folderid=FXD73C102E-4B58-4FEA-6703-613930D7F5D6","FX21116979")</f>
        <v>FX21116979</v>
      </c>
      <c r="F2107" t="s">
        <v>19</v>
      </c>
      <c r="G2107" t="s">
        <v>19</v>
      </c>
      <c r="H2107" t="s">
        <v>83</v>
      </c>
      <c r="I2107" t="s">
        <v>4394</v>
      </c>
      <c r="J2107">
        <v>28</v>
      </c>
      <c r="K2107" t="s">
        <v>85</v>
      </c>
      <c r="L2107" t="s">
        <v>86</v>
      </c>
      <c r="M2107" t="s">
        <v>87</v>
      </c>
      <c r="N2107">
        <v>2</v>
      </c>
      <c r="O2107" s="1">
        <v>44519.453275462962</v>
      </c>
      <c r="P2107" s="1">
        <v>44519.738993055558</v>
      </c>
      <c r="Q2107">
        <v>24422</v>
      </c>
      <c r="R2107">
        <v>264</v>
      </c>
      <c r="S2107" t="b">
        <v>0</v>
      </c>
      <c r="T2107" t="s">
        <v>88</v>
      </c>
      <c r="U2107" t="b">
        <v>0</v>
      </c>
      <c r="V2107" t="s">
        <v>186</v>
      </c>
      <c r="W2107" s="1">
        <v>44519.505833333336</v>
      </c>
      <c r="X2107">
        <v>128</v>
      </c>
      <c r="Y2107">
        <v>21</v>
      </c>
      <c r="Z2107">
        <v>0</v>
      </c>
      <c r="AA2107">
        <v>21</v>
      </c>
      <c r="AB2107">
        <v>0</v>
      </c>
      <c r="AC2107">
        <v>3</v>
      </c>
      <c r="AD2107">
        <v>7</v>
      </c>
      <c r="AE2107">
        <v>0</v>
      </c>
      <c r="AF2107">
        <v>0</v>
      </c>
      <c r="AG2107">
        <v>0</v>
      </c>
      <c r="AH2107" t="s">
        <v>118</v>
      </c>
      <c r="AI2107" s="1">
        <v>44519.738993055558</v>
      </c>
      <c r="AJ2107">
        <v>136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7</v>
      </c>
      <c r="AQ2107">
        <v>0</v>
      </c>
      <c r="AR2107">
        <v>0</v>
      </c>
      <c r="AS2107">
        <v>0</v>
      </c>
      <c r="AT2107" t="s">
        <v>88</v>
      </c>
      <c r="AU2107" t="s">
        <v>88</v>
      </c>
      <c r="AV2107" t="s">
        <v>88</v>
      </c>
      <c r="AW2107" t="s">
        <v>88</v>
      </c>
      <c r="AX2107" t="s">
        <v>88</v>
      </c>
      <c r="AY2107" t="s">
        <v>88</v>
      </c>
      <c r="AZ2107" t="s">
        <v>88</v>
      </c>
      <c r="BA2107" t="s">
        <v>88</v>
      </c>
      <c r="BB2107" t="s">
        <v>88</v>
      </c>
      <c r="BC2107" t="s">
        <v>88</v>
      </c>
      <c r="BD2107" t="s">
        <v>88</v>
      </c>
      <c r="BE2107" t="s">
        <v>88</v>
      </c>
    </row>
    <row r="2108" spans="1:57">
      <c r="A2108" t="s">
        <v>4395</v>
      </c>
      <c r="B2108" t="s">
        <v>80</v>
      </c>
      <c r="C2108" t="s">
        <v>4389</v>
      </c>
      <c r="D2108" t="s">
        <v>82</v>
      </c>
      <c r="E2108" s="2" t="str">
        <f>HYPERLINK("capsilon://?command=openfolder&amp;siteaddress=FAM.docvelocity-na8.net&amp;folderid=FXD73C102E-4B58-4FEA-6703-613930D7F5D6","FX21116979")</f>
        <v>FX21116979</v>
      </c>
      <c r="F2108" t="s">
        <v>19</v>
      </c>
      <c r="G2108" t="s">
        <v>19</v>
      </c>
      <c r="H2108" t="s">
        <v>83</v>
      </c>
      <c r="I2108" t="s">
        <v>4396</v>
      </c>
      <c r="J2108">
        <v>28</v>
      </c>
      <c r="K2108" t="s">
        <v>85</v>
      </c>
      <c r="L2108" t="s">
        <v>86</v>
      </c>
      <c r="M2108" t="s">
        <v>87</v>
      </c>
      <c r="N2108">
        <v>2</v>
      </c>
      <c r="O2108" s="1">
        <v>44519.453668981485</v>
      </c>
      <c r="P2108" s="1">
        <v>44519.740381944444</v>
      </c>
      <c r="Q2108">
        <v>24557</v>
      </c>
      <c r="R2108">
        <v>215</v>
      </c>
      <c r="S2108" t="b">
        <v>0</v>
      </c>
      <c r="T2108" t="s">
        <v>88</v>
      </c>
      <c r="U2108" t="b">
        <v>0</v>
      </c>
      <c r="V2108" t="s">
        <v>1625</v>
      </c>
      <c r="W2108" s="1">
        <v>44519.506238425929</v>
      </c>
      <c r="X2108">
        <v>96</v>
      </c>
      <c r="Y2108">
        <v>21</v>
      </c>
      <c r="Z2108">
        <v>0</v>
      </c>
      <c r="AA2108">
        <v>21</v>
      </c>
      <c r="AB2108">
        <v>0</v>
      </c>
      <c r="AC2108">
        <v>6</v>
      </c>
      <c r="AD2108">
        <v>7</v>
      </c>
      <c r="AE2108">
        <v>0</v>
      </c>
      <c r="AF2108">
        <v>0</v>
      </c>
      <c r="AG2108">
        <v>0</v>
      </c>
      <c r="AH2108" t="s">
        <v>118</v>
      </c>
      <c r="AI2108" s="1">
        <v>44519.740381944444</v>
      </c>
      <c r="AJ2108">
        <v>119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7</v>
      </c>
      <c r="AQ2108">
        <v>0</v>
      </c>
      <c r="AR2108">
        <v>0</v>
      </c>
      <c r="AS2108">
        <v>0</v>
      </c>
      <c r="AT2108" t="s">
        <v>88</v>
      </c>
      <c r="AU2108" t="s">
        <v>88</v>
      </c>
      <c r="AV2108" t="s">
        <v>88</v>
      </c>
      <c r="AW2108" t="s">
        <v>88</v>
      </c>
      <c r="AX2108" t="s">
        <v>88</v>
      </c>
      <c r="AY2108" t="s">
        <v>88</v>
      </c>
      <c r="AZ2108" t="s">
        <v>88</v>
      </c>
      <c r="BA2108" t="s">
        <v>88</v>
      </c>
      <c r="BB2108" t="s">
        <v>88</v>
      </c>
      <c r="BC2108" t="s">
        <v>88</v>
      </c>
      <c r="BD2108" t="s">
        <v>88</v>
      </c>
      <c r="BE2108" t="s">
        <v>88</v>
      </c>
    </row>
    <row r="2109" spans="1:57">
      <c r="A2109" t="s">
        <v>4397</v>
      </c>
      <c r="B2109" t="s">
        <v>80</v>
      </c>
      <c r="C2109" t="s">
        <v>4389</v>
      </c>
      <c r="D2109" t="s">
        <v>82</v>
      </c>
      <c r="E2109" s="2" t="str">
        <f>HYPERLINK("capsilon://?command=openfolder&amp;siteaddress=FAM.docvelocity-na8.net&amp;folderid=FXD73C102E-4B58-4FEA-6703-613930D7F5D6","FX21116979")</f>
        <v>FX21116979</v>
      </c>
      <c r="F2109" t="s">
        <v>19</v>
      </c>
      <c r="G2109" t="s">
        <v>19</v>
      </c>
      <c r="H2109" t="s">
        <v>83</v>
      </c>
      <c r="I2109" t="s">
        <v>4398</v>
      </c>
      <c r="J2109">
        <v>56</v>
      </c>
      <c r="K2109" t="s">
        <v>85</v>
      </c>
      <c r="L2109" t="s">
        <v>86</v>
      </c>
      <c r="M2109" t="s">
        <v>87</v>
      </c>
      <c r="N2109">
        <v>2</v>
      </c>
      <c r="O2109" s="1">
        <v>44519.454884259256</v>
      </c>
      <c r="P2109" s="1">
        <v>44519.743379629632</v>
      </c>
      <c r="Q2109">
        <v>24216</v>
      </c>
      <c r="R2109">
        <v>710</v>
      </c>
      <c r="S2109" t="b">
        <v>0</v>
      </c>
      <c r="T2109" t="s">
        <v>88</v>
      </c>
      <c r="U2109" t="b">
        <v>0</v>
      </c>
      <c r="V2109" t="s">
        <v>1625</v>
      </c>
      <c r="W2109" s="1">
        <v>44519.509942129633</v>
      </c>
      <c r="X2109">
        <v>319</v>
      </c>
      <c r="Y2109">
        <v>49</v>
      </c>
      <c r="Z2109">
        <v>0</v>
      </c>
      <c r="AA2109">
        <v>49</v>
      </c>
      <c r="AB2109">
        <v>0</v>
      </c>
      <c r="AC2109">
        <v>13</v>
      </c>
      <c r="AD2109">
        <v>7</v>
      </c>
      <c r="AE2109">
        <v>0</v>
      </c>
      <c r="AF2109">
        <v>0</v>
      </c>
      <c r="AG2109">
        <v>0</v>
      </c>
      <c r="AH2109" t="s">
        <v>606</v>
      </c>
      <c r="AI2109" s="1">
        <v>44519.743379629632</v>
      </c>
      <c r="AJ2109">
        <v>351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7</v>
      </c>
      <c r="AQ2109">
        <v>49</v>
      </c>
      <c r="AR2109">
        <v>0</v>
      </c>
      <c r="AS2109">
        <v>2</v>
      </c>
      <c r="AT2109" t="s">
        <v>88</v>
      </c>
      <c r="AU2109" t="s">
        <v>88</v>
      </c>
      <c r="AV2109" t="s">
        <v>88</v>
      </c>
      <c r="AW2109" t="s">
        <v>88</v>
      </c>
      <c r="AX2109" t="s">
        <v>88</v>
      </c>
      <c r="AY2109" t="s">
        <v>88</v>
      </c>
      <c r="AZ2109" t="s">
        <v>88</v>
      </c>
      <c r="BA2109" t="s">
        <v>88</v>
      </c>
      <c r="BB2109" t="s">
        <v>88</v>
      </c>
      <c r="BC2109" t="s">
        <v>88</v>
      </c>
      <c r="BD2109" t="s">
        <v>88</v>
      </c>
      <c r="BE2109" t="s">
        <v>88</v>
      </c>
    </row>
    <row r="2110" spans="1:57">
      <c r="A2110" t="s">
        <v>4399</v>
      </c>
      <c r="B2110" t="s">
        <v>80</v>
      </c>
      <c r="C2110" t="s">
        <v>4325</v>
      </c>
      <c r="D2110" t="s">
        <v>82</v>
      </c>
      <c r="E2110" s="2" t="str">
        <f>HYPERLINK("capsilon://?command=openfolder&amp;siteaddress=FAM.docvelocity-na8.net&amp;folderid=FX36FE617A-438C-C195-D757-97FF70AD367A","FX21118812")</f>
        <v>FX21118812</v>
      </c>
      <c r="F2110" t="s">
        <v>19</v>
      </c>
      <c r="G2110" t="s">
        <v>19</v>
      </c>
      <c r="H2110" t="s">
        <v>83</v>
      </c>
      <c r="I2110" t="s">
        <v>4326</v>
      </c>
      <c r="J2110">
        <v>120</v>
      </c>
      <c r="K2110" t="s">
        <v>85</v>
      </c>
      <c r="L2110" t="s">
        <v>86</v>
      </c>
      <c r="M2110" t="s">
        <v>87</v>
      </c>
      <c r="N2110">
        <v>2</v>
      </c>
      <c r="O2110" s="1">
        <v>44519.458796296298</v>
      </c>
      <c r="P2110" s="1">
        <v>44519.533935185187</v>
      </c>
      <c r="Q2110">
        <v>5289</v>
      </c>
      <c r="R2110">
        <v>1203</v>
      </c>
      <c r="S2110" t="b">
        <v>0</v>
      </c>
      <c r="T2110" t="s">
        <v>88</v>
      </c>
      <c r="U2110" t="b">
        <v>1</v>
      </c>
      <c r="V2110" t="s">
        <v>153</v>
      </c>
      <c r="W2110" s="1">
        <v>44519.480636574073</v>
      </c>
      <c r="X2110">
        <v>537</v>
      </c>
      <c r="Y2110">
        <v>95</v>
      </c>
      <c r="Z2110">
        <v>0</v>
      </c>
      <c r="AA2110">
        <v>95</v>
      </c>
      <c r="AB2110">
        <v>0</v>
      </c>
      <c r="AC2110">
        <v>10</v>
      </c>
      <c r="AD2110">
        <v>25</v>
      </c>
      <c r="AE2110">
        <v>0</v>
      </c>
      <c r="AF2110">
        <v>0</v>
      </c>
      <c r="AG2110">
        <v>0</v>
      </c>
      <c r="AH2110" t="s">
        <v>90</v>
      </c>
      <c r="AI2110" s="1">
        <v>44519.533935185187</v>
      </c>
      <c r="AJ2110">
        <v>658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25</v>
      </c>
      <c r="AQ2110">
        <v>0</v>
      </c>
      <c r="AR2110">
        <v>0</v>
      </c>
      <c r="AS2110">
        <v>0</v>
      </c>
      <c r="AT2110" t="s">
        <v>88</v>
      </c>
      <c r="AU2110" t="s">
        <v>88</v>
      </c>
      <c r="AV2110" t="s">
        <v>88</v>
      </c>
      <c r="AW2110" t="s">
        <v>88</v>
      </c>
      <c r="AX2110" t="s">
        <v>88</v>
      </c>
      <c r="AY2110" t="s">
        <v>88</v>
      </c>
      <c r="AZ2110" t="s">
        <v>88</v>
      </c>
      <c r="BA2110" t="s">
        <v>88</v>
      </c>
      <c r="BB2110" t="s">
        <v>88</v>
      </c>
      <c r="BC2110" t="s">
        <v>88</v>
      </c>
      <c r="BD2110" t="s">
        <v>88</v>
      </c>
      <c r="BE2110" t="s">
        <v>88</v>
      </c>
    </row>
    <row r="2111" spans="1:57">
      <c r="A2111" t="s">
        <v>4400</v>
      </c>
      <c r="B2111" t="s">
        <v>80</v>
      </c>
      <c r="C2111" t="s">
        <v>4325</v>
      </c>
      <c r="D2111" t="s">
        <v>82</v>
      </c>
      <c r="E2111" s="2" t="str">
        <f>HYPERLINK("capsilon://?command=openfolder&amp;siteaddress=FAM.docvelocity-na8.net&amp;folderid=FX36FE617A-438C-C195-D757-97FF70AD367A","FX21118812")</f>
        <v>FX21118812</v>
      </c>
      <c r="F2111" t="s">
        <v>19</v>
      </c>
      <c r="G2111" t="s">
        <v>19</v>
      </c>
      <c r="H2111" t="s">
        <v>83</v>
      </c>
      <c r="I2111" t="s">
        <v>4328</v>
      </c>
      <c r="J2111">
        <v>120</v>
      </c>
      <c r="K2111" t="s">
        <v>85</v>
      </c>
      <c r="L2111" t="s">
        <v>86</v>
      </c>
      <c r="M2111" t="s">
        <v>87</v>
      </c>
      <c r="N2111">
        <v>2</v>
      </c>
      <c r="O2111" s="1">
        <v>44519.45988425926</v>
      </c>
      <c r="P2111" s="1">
        <v>44519.542083333334</v>
      </c>
      <c r="Q2111">
        <v>5903</v>
      </c>
      <c r="R2111">
        <v>1199</v>
      </c>
      <c r="S2111" t="b">
        <v>0</v>
      </c>
      <c r="T2111" t="s">
        <v>88</v>
      </c>
      <c r="U2111" t="b">
        <v>1</v>
      </c>
      <c r="V2111" t="s">
        <v>153</v>
      </c>
      <c r="W2111" s="1">
        <v>44519.486388888887</v>
      </c>
      <c r="X2111">
        <v>496</v>
      </c>
      <c r="Y2111">
        <v>95</v>
      </c>
      <c r="Z2111">
        <v>0</v>
      </c>
      <c r="AA2111">
        <v>95</v>
      </c>
      <c r="AB2111">
        <v>0</v>
      </c>
      <c r="AC2111">
        <v>11</v>
      </c>
      <c r="AD2111">
        <v>25</v>
      </c>
      <c r="AE2111">
        <v>0</v>
      </c>
      <c r="AF2111">
        <v>0</v>
      </c>
      <c r="AG2111">
        <v>0</v>
      </c>
      <c r="AH2111" t="s">
        <v>90</v>
      </c>
      <c r="AI2111" s="1">
        <v>44519.542083333334</v>
      </c>
      <c r="AJ2111">
        <v>703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25</v>
      </c>
      <c r="AQ2111">
        <v>0</v>
      </c>
      <c r="AR2111">
        <v>0</v>
      </c>
      <c r="AS2111">
        <v>0</v>
      </c>
      <c r="AT2111" t="s">
        <v>88</v>
      </c>
      <c r="AU2111" t="s">
        <v>88</v>
      </c>
      <c r="AV2111" t="s">
        <v>88</v>
      </c>
      <c r="AW2111" t="s">
        <v>88</v>
      </c>
      <c r="AX2111" t="s">
        <v>88</v>
      </c>
      <c r="AY2111" t="s">
        <v>88</v>
      </c>
      <c r="AZ2111" t="s">
        <v>88</v>
      </c>
      <c r="BA2111" t="s">
        <v>88</v>
      </c>
      <c r="BB2111" t="s">
        <v>88</v>
      </c>
      <c r="BC2111" t="s">
        <v>88</v>
      </c>
      <c r="BD2111" t="s">
        <v>88</v>
      </c>
      <c r="BE2111" t="s">
        <v>88</v>
      </c>
    </row>
    <row r="2112" spans="1:57">
      <c r="A2112" t="s">
        <v>4401</v>
      </c>
      <c r="B2112" t="s">
        <v>80</v>
      </c>
      <c r="C2112" t="s">
        <v>4402</v>
      </c>
      <c r="D2112" t="s">
        <v>82</v>
      </c>
      <c r="E2112" s="2" t="str">
        <f>HYPERLINK("capsilon://?command=openfolder&amp;siteaddress=FAM.docvelocity-na8.net&amp;folderid=FXC3E78008-D597-E16F-BBF6-6066EB34D114","FX21119070")</f>
        <v>FX21119070</v>
      </c>
      <c r="F2112" t="s">
        <v>19</v>
      </c>
      <c r="G2112" t="s">
        <v>19</v>
      </c>
      <c r="H2112" t="s">
        <v>83</v>
      </c>
      <c r="I2112" t="s">
        <v>4403</v>
      </c>
      <c r="J2112">
        <v>92</v>
      </c>
      <c r="K2112" t="s">
        <v>85</v>
      </c>
      <c r="L2112" t="s">
        <v>86</v>
      </c>
      <c r="M2112" t="s">
        <v>87</v>
      </c>
      <c r="N2112">
        <v>1</v>
      </c>
      <c r="O2112" s="1">
        <v>44519.475393518522</v>
      </c>
      <c r="P2112" s="1">
        <v>44519.528368055559</v>
      </c>
      <c r="Q2112">
        <v>4329</v>
      </c>
      <c r="R2112">
        <v>248</v>
      </c>
      <c r="S2112" t="b">
        <v>0</v>
      </c>
      <c r="T2112" t="s">
        <v>88</v>
      </c>
      <c r="U2112" t="b">
        <v>0</v>
      </c>
      <c r="V2112" t="s">
        <v>190</v>
      </c>
      <c r="W2112" s="1">
        <v>44519.528368055559</v>
      </c>
      <c r="X2112">
        <v>105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92</v>
      </c>
      <c r="AE2112">
        <v>80</v>
      </c>
      <c r="AF2112">
        <v>0</v>
      </c>
      <c r="AG2112">
        <v>3</v>
      </c>
      <c r="AH2112" t="s">
        <v>88</v>
      </c>
      <c r="AI2112" t="s">
        <v>88</v>
      </c>
      <c r="AJ2112" t="s">
        <v>88</v>
      </c>
      <c r="AK2112" t="s">
        <v>88</v>
      </c>
      <c r="AL2112" t="s">
        <v>88</v>
      </c>
      <c r="AM2112" t="s">
        <v>88</v>
      </c>
      <c r="AN2112" t="s">
        <v>88</v>
      </c>
      <c r="AO2112" t="s">
        <v>88</v>
      </c>
      <c r="AP2112" t="s">
        <v>88</v>
      </c>
      <c r="AQ2112" t="s">
        <v>88</v>
      </c>
      <c r="AR2112" t="s">
        <v>88</v>
      </c>
      <c r="AS2112" t="s">
        <v>88</v>
      </c>
      <c r="AT2112" t="s">
        <v>88</v>
      </c>
      <c r="AU2112" t="s">
        <v>88</v>
      </c>
      <c r="AV2112" t="s">
        <v>88</v>
      </c>
      <c r="AW2112" t="s">
        <v>88</v>
      </c>
      <c r="AX2112" t="s">
        <v>88</v>
      </c>
      <c r="AY2112" t="s">
        <v>88</v>
      </c>
      <c r="AZ2112" t="s">
        <v>88</v>
      </c>
      <c r="BA2112" t="s">
        <v>88</v>
      </c>
      <c r="BB2112" t="s">
        <v>88</v>
      </c>
      <c r="BC2112" t="s">
        <v>88</v>
      </c>
      <c r="BD2112" t="s">
        <v>88</v>
      </c>
      <c r="BE2112" t="s">
        <v>88</v>
      </c>
    </row>
    <row r="2113" spans="1:57">
      <c r="A2113" t="s">
        <v>4404</v>
      </c>
      <c r="B2113" t="s">
        <v>80</v>
      </c>
      <c r="C2113" t="s">
        <v>4405</v>
      </c>
      <c r="D2113" t="s">
        <v>82</v>
      </c>
      <c r="E2113" s="2" t="str">
        <f>HYPERLINK("capsilon://?command=openfolder&amp;siteaddress=FAM.docvelocity-na8.net&amp;folderid=FX9FC3F178-5470-B9F6-4576-6AA621AD81B8","FX21118330")</f>
        <v>FX21118330</v>
      </c>
      <c r="F2113" t="s">
        <v>19</v>
      </c>
      <c r="G2113" t="s">
        <v>19</v>
      </c>
      <c r="H2113" t="s">
        <v>83</v>
      </c>
      <c r="I2113" t="s">
        <v>4406</v>
      </c>
      <c r="J2113">
        <v>218</v>
      </c>
      <c r="K2113" t="s">
        <v>85</v>
      </c>
      <c r="L2113" t="s">
        <v>86</v>
      </c>
      <c r="M2113" t="s">
        <v>87</v>
      </c>
      <c r="N2113">
        <v>1</v>
      </c>
      <c r="O2113" s="1">
        <v>44519.481944444444</v>
      </c>
      <c r="P2113" s="1">
        <v>44522.160902777781</v>
      </c>
      <c r="Q2113">
        <v>230181</v>
      </c>
      <c r="R2113">
        <v>1281</v>
      </c>
      <c r="S2113" t="b">
        <v>0</v>
      </c>
      <c r="T2113" t="s">
        <v>88</v>
      </c>
      <c r="U2113" t="b">
        <v>0</v>
      </c>
      <c r="V2113" t="s">
        <v>190</v>
      </c>
      <c r="W2113" s="1">
        <v>44522.160902777781</v>
      </c>
      <c r="X2113">
        <v>1102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218</v>
      </c>
      <c r="AE2113">
        <v>194</v>
      </c>
      <c r="AF2113">
        <v>0</v>
      </c>
      <c r="AG2113">
        <v>14</v>
      </c>
      <c r="AH2113" t="s">
        <v>88</v>
      </c>
      <c r="AI2113" t="s">
        <v>88</v>
      </c>
      <c r="AJ2113" t="s">
        <v>88</v>
      </c>
      <c r="AK2113" t="s">
        <v>88</v>
      </c>
      <c r="AL2113" t="s">
        <v>88</v>
      </c>
      <c r="AM2113" t="s">
        <v>88</v>
      </c>
      <c r="AN2113" t="s">
        <v>88</v>
      </c>
      <c r="AO2113" t="s">
        <v>88</v>
      </c>
      <c r="AP2113" t="s">
        <v>88</v>
      </c>
      <c r="AQ2113" t="s">
        <v>88</v>
      </c>
      <c r="AR2113" t="s">
        <v>88</v>
      </c>
      <c r="AS2113" t="s">
        <v>88</v>
      </c>
      <c r="AT2113" t="s">
        <v>88</v>
      </c>
      <c r="AU2113" t="s">
        <v>88</v>
      </c>
      <c r="AV2113" t="s">
        <v>88</v>
      </c>
      <c r="AW2113" t="s">
        <v>88</v>
      </c>
      <c r="AX2113" t="s">
        <v>88</v>
      </c>
      <c r="AY2113" t="s">
        <v>88</v>
      </c>
      <c r="AZ2113" t="s">
        <v>88</v>
      </c>
      <c r="BA2113" t="s">
        <v>88</v>
      </c>
      <c r="BB2113" t="s">
        <v>88</v>
      </c>
      <c r="BC2113" t="s">
        <v>88</v>
      </c>
      <c r="BD2113" t="s">
        <v>88</v>
      </c>
      <c r="BE2113" t="s">
        <v>88</v>
      </c>
    </row>
    <row r="2114" spans="1:57">
      <c r="A2114" t="s">
        <v>4407</v>
      </c>
      <c r="B2114" t="s">
        <v>80</v>
      </c>
      <c r="C2114" t="s">
        <v>4408</v>
      </c>
      <c r="D2114" t="s">
        <v>82</v>
      </c>
      <c r="E2114" s="2" t="str">
        <f>HYPERLINK("capsilon://?command=openfolder&amp;siteaddress=FAM.docvelocity-na8.net&amp;folderid=FX1417A6B7-0B94-3BAE-046B-024F0B0BB515","FX21118297")</f>
        <v>FX21118297</v>
      </c>
      <c r="F2114" t="s">
        <v>19</v>
      </c>
      <c r="G2114" t="s">
        <v>19</v>
      </c>
      <c r="H2114" t="s">
        <v>83</v>
      </c>
      <c r="I2114" t="s">
        <v>4409</v>
      </c>
      <c r="J2114">
        <v>32</v>
      </c>
      <c r="K2114" t="s">
        <v>85</v>
      </c>
      <c r="L2114" t="s">
        <v>86</v>
      </c>
      <c r="M2114" t="s">
        <v>87</v>
      </c>
      <c r="N2114">
        <v>2</v>
      </c>
      <c r="O2114" s="1">
        <v>44519.484594907408</v>
      </c>
      <c r="P2114" s="1">
        <v>44519.741863425923</v>
      </c>
      <c r="Q2114">
        <v>21704</v>
      </c>
      <c r="R2114">
        <v>524</v>
      </c>
      <c r="S2114" t="b">
        <v>0</v>
      </c>
      <c r="T2114" t="s">
        <v>88</v>
      </c>
      <c r="U2114" t="b">
        <v>0</v>
      </c>
      <c r="V2114" t="s">
        <v>123</v>
      </c>
      <c r="W2114" s="1">
        <v>44519.510625000003</v>
      </c>
      <c r="X2114">
        <v>397</v>
      </c>
      <c r="Y2114">
        <v>36</v>
      </c>
      <c r="Z2114">
        <v>0</v>
      </c>
      <c r="AA2114">
        <v>36</v>
      </c>
      <c r="AB2114">
        <v>0</v>
      </c>
      <c r="AC2114">
        <v>24</v>
      </c>
      <c r="AD2114">
        <v>-4</v>
      </c>
      <c r="AE2114">
        <v>0</v>
      </c>
      <c r="AF2114">
        <v>0</v>
      </c>
      <c r="AG2114">
        <v>0</v>
      </c>
      <c r="AH2114" t="s">
        <v>118</v>
      </c>
      <c r="AI2114" s="1">
        <v>44519.741863425923</v>
      </c>
      <c r="AJ2114">
        <v>127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-4</v>
      </c>
      <c r="AQ2114">
        <v>0</v>
      </c>
      <c r="AR2114">
        <v>0</v>
      </c>
      <c r="AS2114">
        <v>0</v>
      </c>
      <c r="AT2114" t="s">
        <v>88</v>
      </c>
      <c r="AU2114" t="s">
        <v>88</v>
      </c>
      <c r="AV2114" t="s">
        <v>88</v>
      </c>
      <c r="AW2114" t="s">
        <v>88</v>
      </c>
      <c r="AX2114" t="s">
        <v>88</v>
      </c>
      <c r="AY2114" t="s">
        <v>88</v>
      </c>
      <c r="AZ2114" t="s">
        <v>88</v>
      </c>
      <c r="BA2114" t="s">
        <v>88</v>
      </c>
      <c r="BB2114" t="s">
        <v>88</v>
      </c>
      <c r="BC2114" t="s">
        <v>88</v>
      </c>
      <c r="BD2114" t="s">
        <v>88</v>
      </c>
      <c r="BE2114" t="s">
        <v>88</v>
      </c>
    </row>
    <row r="2115" spans="1:57">
      <c r="A2115" t="s">
        <v>4410</v>
      </c>
      <c r="B2115" t="s">
        <v>80</v>
      </c>
      <c r="C2115" t="s">
        <v>4408</v>
      </c>
      <c r="D2115" t="s">
        <v>82</v>
      </c>
      <c r="E2115" s="2" t="str">
        <f>HYPERLINK("capsilon://?command=openfolder&amp;siteaddress=FAM.docvelocity-na8.net&amp;folderid=FX1417A6B7-0B94-3BAE-046B-024F0B0BB515","FX21118297")</f>
        <v>FX21118297</v>
      </c>
      <c r="F2115" t="s">
        <v>19</v>
      </c>
      <c r="G2115" t="s">
        <v>19</v>
      </c>
      <c r="H2115" t="s">
        <v>83</v>
      </c>
      <c r="I2115" t="s">
        <v>4411</v>
      </c>
      <c r="J2115">
        <v>32</v>
      </c>
      <c r="K2115" t="s">
        <v>85</v>
      </c>
      <c r="L2115" t="s">
        <v>86</v>
      </c>
      <c r="M2115" t="s">
        <v>87</v>
      </c>
      <c r="N2115">
        <v>2</v>
      </c>
      <c r="O2115" s="1">
        <v>44519.484629629631</v>
      </c>
      <c r="P2115" s="1">
        <v>44519.745798611111</v>
      </c>
      <c r="Q2115">
        <v>21923</v>
      </c>
      <c r="R2115">
        <v>642</v>
      </c>
      <c r="S2115" t="b">
        <v>0</v>
      </c>
      <c r="T2115" t="s">
        <v>88</v>
      </c>
      <c r="U2115" t="b">
        <v>0</v>
      </c>
      <c r="V2115" t="s">
        <v>186</v>
      </c>
      <c r="W2115" s="1">
        <v>44519.50990740741</v>
      </c>
      <c r="X2115">
        <v>302</v>
      </c>
      <c r="Y2115">
        <v>39</v>
      </c>
      <c r="Z2115">
        <v>0</v>
      </c>
      <c r="AA2115">
        <v>39</v>
      </c>
      <c r="AB2115">
        <v>0</v>
      </c>
      <c r="AC2115">
        <v>26</v>
      </c>
      <c r="AD2115">
        <v>-7</v>
      </c>
      <c r="AE2115">
        <v>0</v>
      </c>
      <c r="AF2115">
        <v>0</v>
      </c>
      <c r="AG2115">
        <v>0</v>
      </c>
      <c r="AH2115" t="s">
        <v>118</v>
      </c>
      <c r="AI2115" s="1">
        <v>44519.745798611111</v>
      </c>
      <c r="AJ2115">
        <v>340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-7</v>
      </c>
      <c r="AQ2115">
        <v>0</v>
      </c>
      <c r="AR2115">
        <v>0</v>
      </c>
      <c r="AS2115">
        <v>0</v>
      </c>
      <c r="AT2115" t="s">
        <v>88</v>
      </c>
      <c r="AU2115" t="s">
        <v>88</v>
      </c>
      <c r="AV2115" t="s">
        <v>88</v>
      </c>
      <c r="AW2115" t="s">
        <v>88</v>
      </c>
      <c r="AX2115" t="s">
        <v>88</v>
      </c>
      <c r="AY2115" t="s">
        <v>88</v>
      </c>
      <c r="AZ2115" t="s">
        <v>88</v>
      </c>
      <c r="BA2115" t="s">
        <v>88</v>
      </c>
      <c r="BB2115" t="s">
        <v>88</v>
      </c>
      <c r="BC2115" t="s">
        <v>88</v>
      </c>
      <c r="BD2115" t="s">
        <v>88</v>
      </c>
      <c r="BE2115" t="s">
        <v>88</v>
      </c>
    </row>
    <row r="2116" spans="1:57">
      <c r="A2116" t="s">
        <v>4412</v>
      </c>
      <c r="B2116" t="s">
        <v>80</v>
      </c>
      <c r="C2116" t="s">
        <v>4408</v>
      </c>
      <c r="D2116" t="s">
        <v>82</v>
      </c>
      <c r="E2116" s="2" t="str">
        <f>HYPERLINK("capsilon://?command=openfolder&amp;siteaddress=FAM.docvelocity-na8.net&amp;folderid=FX1417A6B7-0B94-3BAE-046B-024F0B0BB515","FX21118297")</f>
        <v>FX21118297</v>
      </c>
      <c r="F2116" t="s">
        <v>19</v>
      </c>
      <c r="G2116" t="s">
        <v>19</v>
      </c>
      <c r="H2116" t="s">
        <v>83</v>
      </c>
      <c r="I2116" t="s">
        <v>4413</v>
      </c>
      <c r="J2116">
        <v>28</v>
      </c>
      <c r="K2116" t="s">
        <v>85</v>
      </c>
      <c r="L2116" t="s">
        <v>86</v>
      </c>
      <c r="M2116" t="s">
        <v>87</v>
      </c>
      <c r="N2116">
        <v>2</v>
      </c>
      <c r="O2116" s="1">
        <v>44519.484895833331</v>
      </c>
      <c r="P2116" s="1">
        <v>44519.745636574073</v>
      </c>
      <c r="Q2116">
        <v>22227</v>
      </c>
      <c r="R2116">
        <v>301</v>
      </c>
      <c r="S2116" t="b">
        <v>0</v>
      </c>
      <c r="T2116" t="s">
        <v>88</v>
      </c>
      <c r="U2116" t="b">
        <v>0</v>
      </c>
      <c r="V2116" t="s">
        <v>89</v>
      </c>
      <c r="W2116" s="1">
        <v>44519.508657407408</v>
      </c>
      <c r="X2116">
        <v>107</v>
      </c>
      <c r="Y2116">
        <v>21</v>
      </c>
      <c r="Z2116">
        <v>0</v>
      </c>
      <c r="AA2116">
        <v>21</v>
      </c>
      <c r="AB2116">
        <v>0</v>
      </c>
      <c r="AC2116">
        <v>5</v>
      </c>
      <c r="AD2116">
        <v>7</v>
      </c>
      <c r="AE2116">
        <v>0</v>
      </c>
      <c r="AF2116">
        <v>0</v>
      </c>
      <c r="AG2116">
        <v>0</v>
      </c>
      <c r="AH2116" t="s">
        <v>606</v>
      </c>
      <c r="AI2116" s="1">
        <v>44519.745636574073</v>
      </c>
      <c r="AJ2116">
        <v>194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7</v>
      </c>
      <c r="AQ2116">
        <v>0</v>
      </c>
      <c r="AR2116">
        <v>0</v>
      </c>
      <c r="AS2116">
        <v>0</v>
      </c>
      <c r="AT2116" t="s">
        <v>88</v>
      </c>
      <c r="AU2116" t="s">
        <v>88</v>
      </c>
      <c r="AV2116" t="s">
        <v>88</v>
      </c>
      <c r="AW2116" t="s">
        <v>88</v>
      </c>
      <c r="AX2116" t="s">
        <v>88</v>
      </c>
      <c r="AY2116" t="s">
        <v>88</v>
      </c>
      <c r="AZ2116" t="s">
        <v>88</v>
      </c>
      <c r="BA2116" t="s">
        <v>88</v>
      </c>
      <c r="BB2116" t="s">
        <v>88</v>
      </c>
      <c r="BC2116" t="s">
        <v>88</v>
      </c>
      <c r="BD2116" t="s">
        <v>88</v>
      </c>
      <c r="BE2116" t="s">
        <v>88</v>
      </c>
    </row>
    <row r="2117" spans="1:57">
      <c r="A2117" t="s">
        <v>4414</v>
      </c>
      <c r="B2117" t="s">
        <v>80</v>
      </c>
      <c r="C2117" t="s">
        <v>4408</v>
      </c>
      <c r="D2117" t="s">
        <v>82</v>
      </c>
      <c r="E2117" s="2" t="str">
        <f>HYPERLINK("capsilon://?command=openfolder&amp;siteaddress=FAM.docvelocity-na8.net&amp;folderid=FX1417A6B7-0B94-3BAE-046B-024F0B0BB515","FX21118297")</f>
        <v>FX21118297</v>
      </c>
      <c r="F2117" t="s">
        <v>19</v>
      </c>
      <c r="G2117" t="s">
        <v>19</v>
      </c>
      <c r="H2117" t="s">
        <v>83</v>
      </c>
      <c r="I2117" t="s">
        <v>4415</v>
      </c>
      <c r="J2117">
        <v>28</v>
      </c>
      <c r="K2117" t="s">
        <v>85</v>
      </c>
      <c r="L2117" t="s">
        <v>86</v>
      </c>
      <c r="M2117" t="s">
        <v>87</v>
      </c>
      <c r="N2117">
        <v>2</v>
      </c>
      <c r="O2117" s="1">
        <v>44519.484942129631</v>
      </c>
      <c r="P2117" s="1">
        <v>44519.748738425929</v>
      </c>
      <c r="Q2117">
        <v>22303</v>
      </c>
      <c r="R2117">
        <v>489</v>
      </c>
      <c r="S2117" t="b">
        <v>0</v>
      </c>
      <c r="T2117" t="s">
        <v>88</v>
      </c>
      <c r="U2117" t="b">
        <v>0</v>
      </c>
      <c r="V2117" t="s">
        <v>89</v>
      </c>
      <c r="W2117" s="1">
        <v>44519.510671296295</v>
      </c>
      <c r="X2117">
        <v>173</v>
      </c>
      <c r="Y2117">
        <v>21</v>
      </c>
      <c r="Z2117">
        <v>0</v>
      </c>
      <c r="AA2117">
        <v>21</v>
      </c>
      <c r="AB2117">
        <v>0</v>
      </c>
      <c r="AC2117">
        <v>14</v>
      </c>
      <c r="AD2117">
        <v>7</v>
      </c>
      <c r="AE2117">
        <v>0</v>
      </c>
      <c r="AF2117">
        <v>0</v>
      </c>
      <c r="AG2117">
        <v>0</v>
      </c>
      <c r="AH2117" t="s">
        <v>90</v>
      </c>
      <c r="AI2117" s="1">
        <v>44519.748738425929</v>
      </c>
      <c r="AJ2117">
        <v>316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7</v>
      </c>
      <c r="AQ2117">
        <v>0</v>
      </c>
      <c r="AR2117">
        <v>0</v>
      </c>
      <c r="AS2117">
        <v>0</v>
      </c>
      <c r="AT2117" t="s">
        <v>88</v>
      </c>
      <c r="AU2117" t="s">
        <v>88</v>
      </c>
      <c r="AV2117" t="s">
        <v>88</v>
      </c>
      <c r="AW2117" t="s">
        <v>88</v>
      </c>
      <c r="AX2117" t="s">
        <v>88</v>
      </c>
      <c r="AY2117" t="s">
        <v>88</v>
      </c>
      <c r="AZ2117" t="s">
        <v>88</v>
      </c>
      <c r="BA2117" t="s">
        <v>88</v>
      </c>
      <c r="BB2117" t="s">
        <v>88</v>
      </c>
      <c r="BC2117" t="s">
        <v>88</v>
      </c>
      <c r="BD2117" t="s">
        <v>88</v>
      </c>
      <c r="BE2117" t="s">
        <v>88</v>
      </c>
    </row>
    <row r="2118" spans="1:57">
      <c r="A2118" t="s">
        <v>4416</v>
      </c>
      <c r="B2118" t="s">
        <v>80</v>
      </c>
      <c r="C2118" t="s">
        <v>4417</v>
      </c>
      <c r="D2118" t="s">
        <v>82</v>
      </c>
      <c r="E2118" s="2" t="str">
        <f>HYPERLINK("capsilon://?command=openfolder&amp;siteaddress=FAM.docvelocity-na8.net&amp;folderid=FX9E8096C5-CCB5-BE0A-8BF3-48D18CAB138C","FX21118805")</f>
        <v>FX21118805</v>
      </c>
      <c r="F2118" t="s">
        <v>19</v>
      </c>
      <c r="G2118" t="s">
        <v>19</v>
      </c>
      <c r="H2118" t="s">
        <v>83</v>
      </c>
      <c r="I2118" t="s">
        <v>4418</v>
      </c>
      <c r="J2118">
        <v>28</v>
      </c>
      <c r="K2118" t="s">
        <v>85</v>
      </c>
      <c r="L2118" t="s">
        <v>86</v>
      </c>
      <c r="M2118" t="s">
        <v>87</v>
      </c>
      <c r="N2118">
        <v>2</v>
      </c>
      <c r="O2118" s="1">
        <v>44519.493460648147</v>
      </c>
      <c r="P2118" s="1">
        <v>44519.74858796296</v>
      </c>
      <c r="Q2118">
        <v>21697</v>
      </c>
      <c r="R2118">
        <v>346</v>
      </c>
      <c r="S2118" t="b">
        <v>0</v>
      </c>
      <c r="T2118" t="s">
        <v>88</v>
      </c>
      <c r="U2118" t="b">
        <v>0</v>
      </c>
      <c r="V2118" t="s">
        <v>186</v>
      </c>
      <c r="W2118" s="1">
        <v>44519.510983796295</v>
      </c>
      <c r="X2118">
        <v>92</v>
      </c>
      <c r="Y2118">
        <v>21</v>
      </c>
      <c r="Z2118">
        <v>0</v>
      </c>
      <c r="AA2118">
        <v>21</v>
      </c>
      <c r="AB2118">
        <v>0</v>
      </c>
      <c r="AC2118">
        <v>3</v>
      </c>
      <c r="AD2118">
        <v>7</v>
      </c>
      <c r="AE2118">
        <v>0</v>
      </c>
      <c r="AF2118">
        <v>0</v>
      </c>
      <c r="AG2118">
        <v>0</v>
      </c>
      <c r="AH2118" t="s">
        <v>606</v>
      </c>
      <c r="AI2118" s="1">
        <v>44519.74858796296</v>
      </c>
      <c r="AJ2118">
        <v>254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7</v>
      </c>
      <c r="AQ2118">
        <v>0</v>
      </c>
      <c r="AR2118">
        <v>0</v>
      </c>
      <c r="AS2118">
        <v>0</v>
      </c>
      <c r="AT2118" t="s">
        <v>88</v>
      </c>
      <c r="AU2118" t="s">
        <v>88</v>
      </c>
      <c r="AV2118" t="s">
        <v>88</v>
      </c>
      <c r="AW2118" t="s">
        <v>88</v>
      </c>
      <c r="AX2118" t="s">
        <v>88</v>
      </c>
      <c r="AY2118" t="s">
        <v>88</v>
      </c>
      <c r="AZ2118" t="s">
        <v>88</v>
      </c>
      <c r="BA2118" t="s">
        <v>88</v>
      </c>
      <c r="BB2118" t="s">
        <v>88</v>
      </c>
      <c r="BC2118" t="s">
        <v>88</v>
      </c>
      <c r="BD2118" t="s">
        <v>88</v>
      </c>
      <c r="BE2118" t="s">
        <v>88</v>
      </c>
    </row>
    <row r="2119" spans="1:57">
      <c r="A2119" t="s">
        <v>4419</v>
      </c>
      <c r="B2119" t="s">
        <v>80</v>
      </c>
      <c r="C2119" t="s">
        <v>4417</v>
      </c>
      <c r="D2119" t="s">
        <v>82</v>
      </c>
      <c r="E2119" s="2" t="str">
        <f>HYPERLINK("capsilon://?command=openfolder&amp;siteaddress=FAM.docvelocity-na8.net&amp;folderid=FX9E8096C5-CCB5-BE0A-8BF3-48D18CAB138C","FX21118805")</f>
        <v>FX21118805</v>
      </c>
      <c r="F2119" t="s">
        <v>19</v>
      </c>
      <c r="G2119" t="s">
        <v>19</v>
      </c>
      <c r="H2119" t="s">
        <v>83</v>
      </c>
      <c r="I2119" t="s">
        <v>4420</v>
      </c>
      <c r="J2119">
        <v>32</v>
      </c>
      <c r="K2119" t="s">
        <v>85</v>
      </c>
      <c r="L2119" t="s">
        <v>86</v>
      </c>
      <c r="M2119" t="s">
        <v>87</v>
      </c>
      <c r="N2119">
        <v>2</v>
      </c>
      <c r="O2119" s="1">
        <v>44519.493541666663</v>
      </c>
      <c r="P2119" s="1">
        <v>44519.746018518519</v>
      </c>
      <c r="Q2119">
        <v>21630</v>
      </c>
      <c r="R2119">
        <v>184</v>
      </c>
      <c r="S2119" t="b">
        <v>0</v>
      </c>
      <c r="T2119" t="s">
        <v>88</v>
      </c>
      <c r="U2119" t="b">
        <v>0</v>
      </c>
      <c r="V2119" t="s">
        <v>123</v>
      </c>
      <c r="W2119" s="1">
        <v>44519.512557870374</v>
      </c>
      <c r="X2119">
        <v>166</v>
      </c>
      <c r="Y2119">
        <v>0</v>
      </c>
      <c r="Z2119">
        <v>0</v>
      </c>
      <c r="AA2119">
        <v>0</v>
      </c>
      <c r="AB2119">
        <v>27</v>
      </c>
      <c r="AC2119">
        <v>0</v>
      </c>
      <c r="AD2119">
        <v>32</v>
      </c>
      <c r="AE2119">
        <v>0</v>
      </c>
      <c r="AF2119">
        <v>0</v>
      </c>
      <c r="AG2119">
        <v>0</v>
      </c>
      <c r="AH2119" t="s">
        <v>118</v>
      </c>
      <c r="AI2119" s="1">
        <v>44519.746018518519</v>
      </c>
      <c r="AJ2119">
        <v>18</v>
      </c>
      <c r="AK2119">
        <v>0</v>
      </c>
      <c r="AL2119">
        <v>0</v>
      </c>
      <c r="AM2119">
        <v>0</v>
      </c>
      <c r="AN2119">
        <v>27</v>
      </c>
      <c r="AO2119">
        <v>0</v>
      </c>
      <c r="AP2119">
        <v>32</v>
      </c>
      <c r="AQ2119">
        <v>0</v>
      </c>
      <c r="AR2119">
        <v>0</v>
      </c>
      <c r="AS2119">
        <v>0</v>
      </c>
      <c r="AT2119" t="s">
        <v>88</v>
      </c>
      <c r="AU2119" t="s">
        <v>88</v>
      </c>
      <c r="AV2119" t="s">
        <v>88</v>
      </c>
      <c r="AW2119" t="s">
        <v>88</v>
      </c>
      <c r="AX2119" t="s">
        <v>88</v>
      </c>
      <c r="AY2119" t="s">
        <v>88</v>
      </c>
      <c r="AZ2119" t="s">
        <v>88</v>
      </c>
      <c r="BA2119" t="s">
        <v>88</v>
      </c>
      <c r="BB2119" t="s">
        <v>88</v>
      </c>
      <c r="BC2119" t="s">
        <v>88</v>
      </c>
      <c r="BD2119" t="s">
        <v>88</v>
      </c>
      <c r="BE2119" t="s">
        <v>88</v>
      </c>
    </row>
    <row r="2120" spans="1:57">
      <c r="A2120" t="s">
        <v>4421</v>
      </c>
      <c r="B2120" t="s">
        <v>80</v>
      </c>
      <c r="C2120" t="s">
        <v>4422</v>
      </c>
      <c r="D2120" t="s">
        <v>82</v>
      </c>
      <c r="E2120" s="2" t="str">
        <f>HYPERLINK("capsilon://?command=openfolder&amp;siteaddress=FAM.docvelocity-na8.net&amp;folderid=FXE9B6D4B1-F182-2AA9-4E2F-CDDCF10C8D15","FX21118741")</f>
        <v>FX21118741</v>
      </c>
      <c r="F2120" t="s">
        <v>19</v>
      </c>
      <c r="G2120" t="s">
        <v>19</v>
      </c>
      <c r="H2120" t="s">
        <v>83</v>
      </c>
      <c r="I2120" t="s">
        <v>4423</v>
      </c>
      <c r="J2120">
        <v>28</v>
      </c>
      <c r="K2120" t="s">
        <v>85</v>
      </c>
      <c r="L2120" t="s">
        <v>86</v>
      </c>
      <c r="M2120" t="s">
        <v>87</v>
      </c>
      <c r="N2120">
        <v>2</v>
      </c>
      <c r="O2120" s="1">
        <v>44519.499166666668</v>
      </c>
      <c r="P2120" s="1">
        <v>44519.746192129627</v>
      </c>
      <c r="Q2120">
        <v>21055</v>
      </c>
      <c r="R2120">
        <v>288</v>
      </c>
      <c r="S2120" t="b">
        <v>0</v>
      </c>
      <c r="T2120" t="s">
        <v>88</v>
      </c>
      <c r="U2120" t="b">
        <v>0</v>
      </c>
      <c r="V2120" t="s">
        <v>186</v>
      </c>
      <c r="W2120" s="1">
        <v>44519.516111111108</v>
      </c>
      <c r="X2120">
        <v>93</v>
      </c>
      <c r="Y2120">
        <v>0</v>
      </c>
      <c r="Z2120">
        <v>0</v>
      </c>
      <c r="AA2120">
        <v>0</v>
      </c>
      <c r="AB2120">
        <v>21</v>
      </c>
      <c r="AC2120">
        <v>0</v>
      </c>
      <c r="AD2120">
        <v>28</v>
      </c>
      <c r="AE2120">
        <v>0</v>
      </c>
      <c r="AF2120">
        <v>0</v>
      </c>
      <c r="AG2120">
        <v>0</v>
      </c>
      <c r="AH2120" t="s">
        <v>118</v>
      </c>
      <c r="AI2120" s="1">
        <v>44519.746192129627</v>
      </c>
      <c r="AJ2120">
        <v>14</v>
      </c>
      <c r="AK2120">
        <v>0</v>
      </c>
      <c r="AL2120">
        <v>0</v>
      </c>
      <c r="AM2120">
        <v>0</v>
      </c>
      <c r="AN2120">
        <v>21</v>
      </c>
      <c r="AO2120">
        <v>0</v>
      </c>
      <c r="AP2120">
        <v>28</v>
      </c>
      <c r="AQ2120">
        <v>0</v>
      </c>
      <c r="AR2120">
        <v>0</v>
      </c>
      <c r="AS2120">
        <v>0</v>
      </c>
      <c r="AT2120" t="s">
        <v>88</v>
      </c>
      <c r="AU2120" t="s">
        <v>88</v>
      </c>
      <c r="AV2120" t="s">
        <v>88</v>
      </c>
      <c r="AW2120" t="s">
        <v>88</v>
      </c>
      <c r="AX2120" t="s">
        <v>88</v>
      </c>
      <c r="AY2120" t="s">
        <v>88</v>
      </c>
      <c r="AZ2120" t="s">
        <v>88</v>
      </c>
      <c r="BA2120" t="s">
        <v>88</v>
      </c>
      <c r="BB2120" t="s">
        <v>88</v>
      </c>
      <c r="BC2120" t="s">
        <v>88</v>
      </c>
      <c r="BD2120" t="s">
        <v>88</v>
      </c>
      <c r="BE2120" t="s">
        <v>88</v>
      </c>
    </row>
    <row r="2121" spans="1:57">
      <c r="A2121" t="s">
        <v>4424</v>
      </c>
      <c r="B2121" t="s">
        <v>80</v>
      </c>
      <c r="C2121" t="s">
        <v>4422</v>
      </c>
      <c r="D2121" t="s">
        <v>82</v>
      </c>
      <c r="E2121" s="2" t="str">
        <f>HYPERLINK("capsilon://?command=openfolder&amp;siteaddress=FAM.docvelocity-na8.net&amp;folderid=FXE9B6D4B1-F182-2AA9-4E2F-CDDCF10C8D15","FX21118741")</f>
        <v>FX21118741</v>
      </c>
      <c r="F2121" t="s">
        <v>19</v>
      </c>
      <c r="G2121" t="s">
        <v>19</v>
      </c>
      <c r="H2121" t="s">
        <v>83</v>
      </c>
      <c r="I2121" t="s">
        <v>4425</v>
      </c>
      <c r="J2121">
        <v>32</v>
      </c>
      <c r="K2121" t="s">
        <v>85</v>
      </c>
      <c r="L2121" t="s">
        <v>86</v>
      </c>
      <c r="M2121" t="s">
        <v>87</v>
      </c>
      <c r="N2121">
        <v>2</v>
      </c>
      <c r="O2121" s="1">
        <v>44519.500127314815</v>
      </c>
      <c r="P2121" s="1">
        <v>44519.746365740742</v>
      </c>
      <c r="Q2121">
        <v>21232</v>
      </c>
      <c r="R2121">
        <v>43</v>
      </c>
      <c r="S2121" t="b">
        <v>0</v>
      </c>
      <c r="T2121" t="s">
        <v>88</v>
      </c>
      <c r="U2121" t="b">
        <v>0</v>
      </c>
      <c r="V2121" t="s">
        <v>186</v>
      </c>
      <c r="W2121" s="1">
        <v>44519.511331018519</v>
      </c>
      <c r="X2121">
        <v>29</v>
      </c>
      <c r="Y2121">
        <v>0</v>
      </c>
      <c r="Z2121">
        <v>0</v>
      </c>
      <c r="AA2121">
        <v>0</v>
      </c>
      <c r="AB2121">
        <v>27</v>
      </c>
      <c r="AC2121">
        <v>0</v>
      </c>
      <c r="AD2121">
        <v>32</v>
      </c>
      <c r="AE2121">
        <v>0</v>
      </c>
      <c r="AF2121">
        <v>0</v>
      </c>
      <c r="AG2121">
        <v>0</v>
      </c>
      <c r="AH2121" t="s">
        <v>118</v>
      </c>
      <c r="AI2121" s="1">
        <v>44519.746365740742</v>
      </c>
      <c r="AJ2121">
        <v>14</v>
      </c>
      <c r="AK2121">
        <v>0</v>
      </c>
      <c r="AL2121">
        <v>0</v>
      </c>
      <c r="AM2121">
        <v>0</v>
      </c>
      <c r="AN2121">
        <v>27</v>
      </c>
      <c r="AO2121">
        <v>0</v>
      </c>
      <c r="AP2121">
        <v>32</v>
      </c>
      <c r="AQ2121">
        <v>0</v>
      </c>
      <c r="AR2121">
        <v>0</v>
      </c>
      <c r="AS2121">
        <v>0</v>
      </c>
      <c r="AT2121" t="s">
        <v>88</v>
      </c>
      <c r="AU2121" t="s">
        <v>88</v>
      </c>
      <c r="AV2121" t="s">
        <v>88</v>
      </c>
      <c r="AW2121" t="s">
        <v>88</v>
      </c>
      <c r="AX2121" t="s">
        <v>88</v>
      </c>
      <c r="AY2121" t="s">
        <v>88</v>
      </c>
      <c r="AZ2121" t="s">
        <v>88</v>
      </c>
      <c r="BA2121" t="s">
        <v>88</v>
      </c>
      <c r="BB2121" t="s">
        <v>88</v>
      </c>
      <c r="BC2121" t="s">
        <v>88</v>
      </c>
      <c r="BD2121" t="s">
        <v>88</v>
      </c>
      <c r="BE2121" t="s">
        <v>88</v>
      </c>
    </row>
    <row r="2122" spans="1:57">
      <c r="A2122" t="s">
        <v>4426</v>
      </c>
      <c r="B2122" t="s">
        <v>80</v>
      </c>
      <c r="C2122" t="s">
        <v>4422</v>
      </c>
      <c r="D2122" t="s">
        <v>82</v>
      </c>
      <c r="E2122" s="2" t="str">
        <f>HYPERLINK("capsilon://?command=openfolder&amp;siteaddress=FAM.docvelocity-na8.net&amp;folderid=FXE9B6D4B1-F182-2AA9-4E2F-CDDCF10C8D15","FX21118741")</f>
        <v>FX21118741</v>
      </c>
      <c r="F2122" t="s">
        <v>19</v>
      </c>
      <c r="G2122" t="s">
        <v>19</v>
      </c>
      <c r="H2122" t="s">
        <v>83</v>
      </c>
      <c r="I2122" t="s">
        <v>4427</v>
      </c>
      <c r="J2122">
        <v>32</v>
      </c>
      <c r="K2122" t="s">
        <v>85</v>
      </c>
      <c r="L2122" t="s">
        <v>86</v>
      </c>
      <c r="M2122" t="s">
        <v>87</v>
      </c>
      <c r="N2122">
        <v>2</v>
      </c>
      <c r="O2122" s="1">
        <v>44519.500243055554</v>
      </c>
      <c r="P2122" s="1">
        <v>44519.746539351851</v>
      </c>
      <c r="Q2122">
        <v>21240</v>
      </c>
      <c r="R2122">
        <v>40</v>
      </c>
      <c r="S2122" t="b">
        <v>0</v>
      </c>
      <c r="T2122" t="s">
        <v>88</v>
      </c>
      <c r="U2122" t="b">
        <v>0</v>
      </c>
      <c r="V2122" t="s">
        <v>186</v>
      </c>
      <c r="W2122" s="1">
        <v>44519.511631944442</v>
      </c>
      <c r="X2122">
        <v>26</v>
      </c>
      <c r="Y2122">
        <v>0</v>
      </c>
      <c r="Z2122">
        <v>0</v>
      </c>
      <c r="AA2122">
        <v>0</v>
      </c>
      <c r="AB2122">
        <v>27</v>
      </c>
      <c r="AC2122">
        <v>0</v>
      </c>
      <c r="AD2122">
        <v>32</v>
      </c>
      <c r="AE2122">
        <v>0</v>
      </c>
      <c r="AF2122">
        <v>0</v>
      </c>
      <c r="AG2122">
        <v>0</v>
      </c>
      <c r="AH2122" t="s">
        <v>118</v>
      </c>
      <c r="AI2122" s="1">
        <v>44519.746539351851</v>
      </c>
      <c r="AJ2122">
        <v>14</v>
      </c>
      <c r="AK2122">
        <v>0</v>
      </c>
      <c r="AL2122">
        <v>0</v>
      </c>
      <c r="AM2122">
        <v>0</v>
      </c>
      <c r="AN2122">
        <v>27</v>
      </c>
      <c r="AO2122">
        <v>0</v>
      </c>
      <c r="AP2122">
        <v>32</v>
      </c>
      <c r="AQ2122">
        <v>0</v>
      </c>
      <c r="AR2122">
        <v>0</v>
      </c>
      <c r="AS2122">
        <v>0</v>
      </c>
      <c r="AT2122" t="s">
        <v>88</v>
      </c>
      <c r="AU2122" t="s">
        <v>88</v>
      </c>
      <c r="AV2122" t="s">
        <v>88</v>
      </c>
      <c r="AW2122" t="s">
        <v>88</v>
      </c>
      <c r="AX2122" t="s">
        <v>88</v>
      </c>
      <c r="AY2122" t="s">
        <v>88</v>
      </c>
      <c r="AZ2122" t="s">
        <v>88</v>
      </c>
      <c r="BA2122" t="s">
        <v>88</v>
      </c>
      <c r="BB2122" t="s">
        <v>88</v>
      </c>
      <c r="BC2122" t="s">
        <v>88</v>
      </c>
      <c r="BD2122" t="s">
        <v>88</v>
      </c>
      <c r="BE2122" t="s">
        <v>88</v>
      </c>
    </row>
    <row r="2123" spans="1:57">
      <c r="A2123" t="s">
        <v>4428</v>
      </c>
      <c r="B2123" t="s">
        <v>80</v>
      </c>
      <c r="C2123" t="s">
        <v>4422</v>
      </c>
      <c r="D2123" t="s">
        <v>82</v>
      </c>
      <c r="E2123" s="2" t="str">
        <f>HYPERLINK("capsilon://?command=openfolder&amp;siteaddress=FAM.docvelocity-na8.net&amp;folderid=FXE9B6D4B1-F182-2AA9-4E2F-CDDCF10C8D15","FX21118741")</f>
        <v>FX21118741</v>
      </c>
      <c r="F2123" t="s">
        <v>19</v>
      </c>
      <c r="G2123" t="s">
        <v>19</v>
      </c>
      <c r="H2123" t="s">
        <v>83</v>
      </c>
      <c r="I2123" t="s">
        <v>4429</v>
      </c>
      <c r="J2123">
        <v>32</v>
      </c>
      <c r="K2123" t="s">
        <v>85</v>
      </c>
      <c r="L2123" t="s">
        <v>86</v>
      </c>
      <c r="M2123" t="s">
        <v>87</v>
      </c>
      <c r="N2123">
        <v>2</v>
      </c>
      <c r="O2123" s="1">
        <v>44519.500833333332</v>
      </c>
      <c r="P2123" s="1">
        <v>44519.746712962966</v>
      </c>
      <c r="Q2123">
        <v>21202</v>
      </c>
      <c r="R2123">
        <v>42</v>
      </c>
      <c r="S2123" t="b">
        <v>0</v>
      </c>
      <c r="T2123" t="s">
        <v>88</v>
      </c>
      <c r="U2123" t="b">
        <v>0</v>
      </c>
      <c r="V2123" t="s">
        <v>186</v>
      </c>
      <c r="W2123" s="1">
        <v>44519.511967592596</v>
      </c>
      <c r="X2123">
        <v>28</v>
      </c>
      <c r="Y2123">
        <v>0</v>
      </c>
      <c r="Z2123">
        <v>0</v>
      </c>
      <c r="AA2123">
        <v>0</v>
      </c>
      <c r="AB2123">
        <v>27</v>
      </c>
      <c r="AC2123">
        <v>0</v>
      </c>
      <c r="AD2123">
        <v>32</v>
      </c>
      <c r="AE2123">
        <v>0</v>
      </c>
      <c r="AF2123">
        <v>0</v>
      </c>
      <c r="AG2123">
        <v>0</v>
      </c>
      <c r="AH2123" t="s">
        <v>118</v>
      </c>
      <c r="AI2123" s="1">
        <v>44519.746712962966</v>
      </c>
      <c r="AJ2123">
        <v>14</v>
      </c>
      <c r="AK2123">
        <v>0</v>
      </c>
      <c r="AL2123">
        <v>0</v>
      </c>
      <c r="AM2123">
        <v>0</v>
      </c>
      <c r="AN2123">
        <v>27</v>
      </c>
      <c r="AO2123">
        <v>0</v>
      </c>
      <c r="AP2123">
        <v>32</v>
      </c>
      <c r="AQ2123">
        <v>0</v>
      </c>
      <c r="AR2123">
        <v>0</v>
      </c>
      <c r="AS2123">
        <v>0</v>
      </c>
      <c r="AT2123" t="s">
        <v>88</v>
      </c>
      <c r="AU2123" t="s">
        <v>88</v>
      </c>
      <c r="AV2123" t="s">
        <v>88</v>
      </c>
      <c r="AW2123" t="s">
        <v>88</v>
      </c>
      <c r="AX2123" t="s">
        <v>88</v>
      </c>
      <c r="AY2123" t="s">
        <v>88</v>
      </c>
      <c r="AZ2123" t="s">
        <v>88</v>
      </c>
      <c r="BA2123" t="s">
        <v>88</v>
      </c>
      <c r="BB2123" t="s">
        <v>88</v>
      </c>
      <c r="BC2123" t="s">
        <v>88</v>
      </c>
      <c r="BD2123" t="s">
        <v>88</v>
      </c>
      <c r="BE2123" t="s">
        <v>88</v>
      </c>
    </row>
    <row r="2124" spans="1:57">
      <c r="A2124" t="s">
        <v>4430</v>
      </c>
      <c r="B2124" t="s">
        <v>80</v>
      </c>
      <c r="C2124" t="s">
        <v>4422</v>
      </c>
      <c r="D2124" t="s">
        <v>82</v>
      </c>
      <c r="E2124" s="2" t="str">
        <f>HYPERLINK("capsilon://?command=openfolder&amp;siteaddress=FAM.docvelocity-na8.net&amp;folderid=FXE9B6D4B1-F182-2AA9-4E2F-CDDCF10C8D15","FX21118741")</f>
        <v>FX21118741</v>
      </c>
      <c r="F2124" t="s">
        <v>19</v>
      </c>
      <c r="G2124" t="s">
        <v>19</v>
      </c>
      <c r="H2124" t="s">
        <v>83</v>
      </c>
      <c r="I2124" t="s">
        <v>4431</v>
      </c>
      <c r="J2124">
        <v>32</v>
      </c>
      <c r="K2124" t="s">
        <v>85</v>
      </c>
      <c r="L2124" t="s">
        <v>86</v>
      </c>
      <c r="M2124" t="s">
        <v>87</v>
      </c>
      <c r="N2124">
        <v>2</v>
      </c>
      <c r="O2124" s="1">
        <v>44519.500925925924</v>
      </c>
      <c r="P2124" s="1">
        <v>44519.746793981481</v>
      </c>
      <c r="Q2124">
        <v>21199</v>
      </c>
      <c r="R2124">
        <v>44</v>
      </c>
      <c r="S2124" t="b">
        <v>0</v>
      </c>
      <c r="T2124" t="s">
        <v>88</v>
      </c>
      <c r="U2124" t="b">
        <v>0</v>
      </c>
      <c r="V2124" t="s">
        <v>131</v>
      </c>
      <c r="W2124" s="1">
        <v>44519.512106481481</v>
      </c>
      <c r="X2124">
        <v>38</v>
      </c>
      <c r="Y2124">
        <v>0</v>
      </c>
      <c r="Z2124">
        <v>0</v>
      </c>
      <c r="AA2124">
        <v>0</v>
      </c>
      <c r="AB2124">
        <v>27</v>
      </c>
      <c r="AC2124">
        <v>0</v>
      </c>
      <c r="AD2124">
        <v>32</v>
      </c>
      <c r="AE2124">
        <v>0</v>
      </c>
      <c r="AF2124">
        <v>0</v>
      </c>
      <c r="AG2124">
        <v>0</v>
      </c>
      <c r="AH2124" t="s">
        <v>118</v>
      </c>
      <c r="AI2124" s="1">
        <v>44519.746793981481</v>
      </c>
      <c r="AJ2124">
        <v>6</v>
      </c>
      <c r="AK2124">
        <v>0</v>
      </c>
      <c r="AL2124">
        <v>0</v>
      </c>
      <c r="AM2124">
        <v>0</v>
      </c>
      <c r="AN2124">
        <v>27</v>
      </c>
      <c r="AO2124">
        <v>0</v>
      </c>
      <c r="AP2124">
        <v>32</v>
      </c>
      <c r="AQ2124">
        <v>0</v>
      </c>
      <c r="AR2124">
        <v>0</v>
      </c>
      <c r="AS2124">
        <v>0</v>
      </c>
      <c r="AT2124" t="s">
        <v>88</v>
      </c>
      <c r="AU2124" t="s">
        <v>88</v>
      </c>
      <c r="AV2124" t="s">
        <v>88</v>
      </c>
      <c r="AW2124" t="s">
        <v>88</v>
      </c>
      <c r="AX2124" t="s">
        <v>88</v>
      </c>
      <c r="AY2124" t="s">
        <v>88</v>
      </c>
      <c r="AZ2124" t="s">
        <v>88</v>
      </c>
      <c r="BA2124" t="s">
        <v>88</v>
      </c>
      <c r="BB2124" t="s">
        <v>88</v>
      </c>
      <c r="BC2124" t="s">
        <v>88</v>
      </c>
      <c r="BD2124" t="s">
        <v>88</v>
      </c>
      <c r="BE2124" t="s">
        <v>88</v>
      </c>
    </row>
    <row r="2125" spans="1:57">
      <c r="A2125" t="s">
        <v>4432</v>
      </c>
      <c r="B2125" t="s">
        <v>80</v>
      </c>
      <c r="C2125" t="s">
        <v>3769</v>
      </c>
      <c r="D2125" t="s">
        <v>82</v>
      </c>
      <c r="E2125" s="2" t="str">
        <f>HYPERLINK("capsilon://?command=openfolder&amp;siteaddress=FAM.docvelocity-na8.net&amp;folderid=FXA7030222-3EF1-5B1A-347E-F2B5F0F79403","FX21115958")</f>
        <v>FX21115958</v>
      </c>
      <c r="F2125" t="s">
        <v>19</v>
      </c>
      <c r="G2125" t="s">
        <v>19</v>
      </c>
      <c r="H2125" t="s">
        <v>83</v>
      </c>
      <c r="I2125" t="s">
        <v>4433</v>
      </c>
      <c r="J2125">
        <v>28</v>
      </c>
      <c r="K2125" t="s">
        <v>85</v>
      </c>
      <c r="L2125" t="s">
        <v>86</v>
      </c>
      <c r="M2125" t="s">
        <v>87</v>
      </c>
      <c r="N2125">
        <v>2</v>
      </c>
      <c r="O2125" s="1">
        <v>44519.50576388889</v>
      </c>
      <c r="P2125" s="1">
        <v>44519.747777777775</v>
      </c>
      <c r="Q2125">
        <v>20563</v>
      </c>
      <c r="R2125">
        <v>347</v>
      </c>
      <c r="S2125" t="b">
        <v>0</v>
      </c>
      <c r="T2125" t="s">
        <v>88</v>
      </c>
      <c r="U2125" t="b">
        <v>0</v>
      </c>
      <c r="V2125" t="s">
        <v>186</v>
      </c>
      <c r="W2125" s="1">
        <v>44519.515023148146</v>
      </c>
      <c r="X2125">
        <v>263</v>
      </c>
      <c r="Y2125">
        <v>21</v>
      </c>
      <c r="Z2125">
        <v>0</v>
      </c>
      <c r="AA2125">
        <v>21</v>
      </c>
      <c r="AB2125">
        <v>0</v>
      </c>
      <c r="AC2125">
        <v>18</v>
      </c>
      <c r="AD2125">
        <v>7</v>
      </c>
      <c r="AE2125">
        <v>0</v>
      </c>
      <c r="AF2125">
        <v>0</v>
      </c>
      <c r="AG2125">
        <v>0</v>
      </c>
      <c r="AH2125" t="s">
        <v>118</v>
      </c>
      <c r="AI2125" s="1">
        <v>44519.747777777775</v>
      </c>
      <c r="AJ2125">
        <v>84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7</v>
      </c>
      <c r="AQ2125">
        <v>0</v>
      </c>
      <c r="AR2125">
        <v>0</v>
      </c>
      <c r="AS2125">
        <v>0</v>
      </c>
      <c r="AT2125" t="s">
        <v>88</v>
      </c>
      <c r="AU2125" t="s">
        <v>88</v>
      </c>
      <c r="AV2125" t="s">
        <v>88</v>
      </c>
      <c r="AW2125" t="s">
        <v>88</v>
      </c>
      <c r="AX2125" t="s">
        <v>88</v>
      </c>
      <c r="AY2125" t="s">
        <v>88</v>
      </c>
      <c r="AZ2125" t="s">
        <v>88</v>
      </c>
      <c r="BA2125" t="s">
        <v>88</v>
      </c>
      <c r="BB2125" t="s">
        <v>88</v>
      </c>
      <c r="BC2125" t="s">
        <v>88</v>
      </c>
      <c r="BD2125" t="s">
        <v>88</v>
      </c>
      <c r="BE2125" t="s">
        <v>88</v>
      </c>
    </row>
    <row r="2126" spans="1:57">
      <c r="A2126" t="s">
        <v>4434</v>
      </c>
      <c r="B2126" t="s">
        <v>80</v>
      </c>
      <c r="C2126" t="s">
        <v>2847</v>
      </c>
      <c r="D2126" t="s">
        <v>82</v>
      </c>
      <c r="E2126" s="2" t="str">
        <f>HYPERLINK("capsilon://?command=openfolder&amp;siteaddress=FAM.docvelocity-na8.net&amp;folderid=FX34EF7516-4825-96D2-ED5E-237096F4680C","FX21116426")</f>
        <v>FX21116426</v>
      </c>
      <c r="F2126" t="s">
        <v>19</v>
      </c>
      <c r="G2126" t="s">
        <v>19</v>
      </c>
      <c r="H2126" t="s">
        <v>83</v>
      </c>
      <c r="I2126" t="s">
        <v>4435</v>
      </c>
      <c r="J2126">
        <v>38</v>
      </c>
      <c r="K2126" t="s">
        <v>85</v>
      </c>
      <c r="L2126" t="s">
        <v>86</v>
      </c>
      <c r="M2126" t="s">
        <v>87</v>
      </c>
      <c r="N2126">
        <v>1</v>
      </c>
      <c r="O2126" s="1">
        <v>44519.512071759258</v>
      </c>
      <c r="P2126" s="1">
        <v>44522.162118055552</v>
      </c>
      <c r="Q2126">
        <v>228727</v>
      </c>
      <c r="R2126">
        <v>237</v>
      </c>
      <c r="S2126" t="b">
        <v>0</v>
      </c>
      <c r="T2126" t="s">
        <v>88</v>
      </c>
      <c r="U2126" t="b">
        <v>0</v>
      </c>
      <c r="V2126" t="s">
        <v>190</v>
      </c>
      <c r="W2126" s="1">
        <v>44522.162118055552</v>
      </c>
      <c r="X2126">
        <v>104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38</v>
      </c>
      <c r="AE2126">
        <v>33</v>
      </c>
      <c r="AF2126">
        <v>0</v>
      </c>
      <c r="AG2126">
        <v>2</v>
      </c>
      <c r="AH2126" t="s">
        <v>88</v>
      </c>
      <c r="AI2126" t="s">
        <v>88</v>
      </c>
      <c r="AJ2126" t="s">
        <v>88</v>
      </c>
      <c r="AK2126" t="s">
        <v>88</v>
      </c>
      <c r="AL2126" t="s">
        <v>88</v>
      </c>
      <c r="AM2126" t="s">
        <v>88</v>
      </c>
      <c r="AN2126" t="s">
        <v>88</v>
      </c>
      <c r="AO2126" t="s">
        <v>88</v>
      </c>
      <c r="AP2126" t="s">
        <v>88</v>
      </c>
      <c r="AQ2126" t="s">
        <v>88</v>
      </c>
      <c r="AR2126" t="s">
        <v>88</v>
      </c>
      <c r="AS2126" t="s">
        <v>88</v>
      </c>
      <c r="AT2126" t="s">
        <v>88</v>
      </c>
      <c r="AU2126" t="s">
        <v>88</v>
      </c>
      <c r="AV2126" t="s">
        <v>88</v>
      </c>
      <c r="AW2126" t="s">
        <v>88</v>
      </c>
      <c r="AX2126" t="s">
        <v>88</v>
      </c>
      <c r="AY2126" t="s">
        <v>88</v>
      </c>
      <c r="AZ2126" t="s">
        <v>88</v>
      </c>
      <c r="BA2126" t="s">
        <v>88</v>
      </c>
      <c r="BB2126" t="s">
        <v>88</v>
      </c>
      <c r="BC2126" t="s">
        <v>88</v>
      </c>
      <c r="BD2126" t="s">
        <v>88</v>
      </c>
      <c r="BE2126" t="s">
        <v>88</v>
      </c>
    </row>
    <row r="2127" spans="1:57">
      <c r="A2127" t="s">
        <v>4436</v>
      </c>
      <c r="B2127" t="s">
        <v>80</v>
      </c>
      <c r="C2127" t="s">
        <v>4437</v>
      </c>
      <c r="D2127" t="s">
        <v>82</v>
      </c>
      <c r="E2127" s="2" t="str">
        <f>HYPERLINK("capsilon://?command=openfolder&amp;siteaddress=FAM.docvelocity-na8.net&amp;folderid=FXF1DC2CB3-FBFF-D36D-D704-11340946C6A9","FX21118562")</f>
        <v>FX21118562</v>
      </c>
      <c r="F2127" t="s">
        <v>19</v>
      </c>
      <c r="G2127" t="s">
        <v>19</v>
      </c>
      <c r="H2127" t="s">
        <v>83</v>
      </c>
      <c r="I2127" t="s">
        <v>4438</v>
      </c>
      <c r="J2127">
        <v>513</v>
      </c>
      <c r="K2127" t="s">
        <v>85</v>
      </c>
      <c r="L2127" t="s">
        <v>86</v>
      </c>
      <c r="M2127" t="s">
        <v>87</v>
      </c>
      <c r="N2127">
        <v>1</v>
      </c>
      <c r="O2127" s="1">
        <v>44519.512673611112</v>
      </c>
      <c r="P2127" s="1">
        <v>44522.179594907408</v>
      </c>
      <c r="Q2127">
        <v>228349</v>
      </c>
      <c r="R2127">
        <v>2073</v>
      </c>
      <c r="S2127" t="b">
        <v>0</v>
      </c>
      <c r="T2127" t="s">
        <v>88</v>
      </c>
      <c r="U2127" t="b">
        <v>0</v>
      </c>
      <c r="V2127" t="s">
        <v>190</v>
      </c>
      <c r="W2127" s="1">
        <v>44522.179594907408</v>
      </c>
      <c r="X2127">
        <v>1509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513</v>
      </c>
      <c r="AE2127">
        <v>428</v>
      </c>
      <c r="AF2127">
        <v>0</v>
      </c>
      <c r="AG2127">
        <v>24</v>
      </c>
      <c r="AH2127" t="s">
        <v>88</v>
      </c>
      <c r="AI2127" t="s">
        <v>88</v>
      </c>
      <c r="AJ2127" t="s">
        <v>88</v>
      </c>
      <c r="AK2127" t="s">
        <v>88</v>
      </c>
      <c r="AL2127" t="s">
        <v>88</v>
      </c>
      <c r="AM2127" t="s">
        <v>88</v>
      </c>
      <c r="AN2127" t="s">
        <v>88</v>
      </c>
      <c r="AO2127" t="s">
        <v>88</v>
      </c>
      <c r="AP2127" t="s">
        <v>88</v>
      </c>
      <c r="AQ2127" t="s">
        <v>88</v>
      </c>
      <c r="AR2127" t="s">
        <v>88</v>
      </c>
      <c r="AS2127" t="s">
        <v>88</v>
      </c>
      <c r="AT2127" t="s">
        <v>88</v>
      </c>
      <c r="AU2127" t="s">
        <v>88</v>
      </c>
      <c r="AV2127" t="s">
        <v>88</v>
      </c>
      <c r="AW2127" t="s">
        <v>88</v>
      </c>
      <c r="AX2127" t="s">
        <v>88</v>
      </c>
      <c r="AY2127" t="s">
        <v>88</v>
      </c>
      <c r="AZ2127" t="s">
        <v>88</v>
      </c>
      <c r="BA2127" t="s">
        <v>88</v>
      </c>
      <c r="BB2127" t="s">
        <v>88</v>
      </c>
      <c r="BC2127" t="s">
        <v>88</v>
      </c>
      <c r="BD2127" t="s">
        <v>88</v>
      </c>
      <c r="BE2127" t="s">
        <v>88</v>
      </c>
    </row>
    <row r="2128" spans="1:57">
      <c r="A2128" t="s">
        <v>4439</v>
      </c>
      <c r="B2128" t="s">
        <v>80</v>
      </c>
      <c r="C2128" t="s">
        <v>4440</v>
      </c>
      <c r="D2128" t="s">
        <v>82</v>
      </c>
      <c r="E2128" s="2" t="str">
        <f>HYPERLINK("capsilon://?command=openfolder&amp;siteaddress=FAM.docvelocity-na8.net&amp;folderid=FX5C300591-6510-6A16-E9AF-B01A91EADFEA","FX2111362")</f>
        <v>FX2111362</v>
      </c>
      <c r="F2128" t="s">
        <v>19</v>
      </c>
      <c r="G2128" t="s">
        <v>19</v>
      </c>
      <c r="H2128" t="s">
        <v>83</v>
      </c>
      <c r="I2128" t="s">
        <v>4441</v>
      </c>
      <c r="J2128">
        <v>26</v>
      </c>
      <c r="K2128" t="s">
        <v>85</v>
      </c>
      <c r="L2128" t="s">
        <v>86</v>
      </c>
      <c r="M2128" t="s">
        <v>87</v>
      </c>
      <c r="N2128">
        <v>2</v>
      </c>
      <c r="O2128" s="1">
        <v>44502.536747685182</v>
      </c>
      <c r="P2128" s="1">
        <v>44502.552835648145</v>
      </c>
      <c r="Q2128">
        <v>1152</v>
      </c>
      <c r="R2128">
        <v>238</v>
      </c>
      <c r="S2128" t="b">
        <v>0</v>
      </c>
      <c r="T2128" t="s">
        <v>88</v>
      </c>
      <c r="U2128" t="b">
        <v>0</v>
      </c>
      <c r="V2128" t="s">
        <v>117</v>
      </c>
      <c r="W2128" s="1">
        <v>44502.54515046296</v>
      </c>
      <c r="X2128">
        <v>87</v>
      </c>
      <c r="Y2128">
        <v>21</v>
      </c>
      <c r="Z2128">
        <v>0</v>
      </c>
      <c r="AA2128">
        <v>21</v>
      </c>
      <c r="AB2128">
        <v>0</v>
      </c>
      <c r="AC2128">
        <v>1</v>
      </c>
      <c r="AD2128">
        <v>5</v>
      </c>
      <c r="AE2128">
        <v>0</v>
      </c>
      <c r="AF2128">
        <v>0</v>
      </c>
      <c r="AG2128">
        <v>0</v>
      </c>
      <c r="AH2128" t="s">
        <v>118</v>
      </c>
      <c r="AI2128" s="1">
        <v>44502.552835648145</v>
      </c>
      <c r="AJ2128">
        <v>151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5</v>
      </c>
      <c r="AQ2128">
        <v>0</v>
      </c>
      <c r="AR2128">
        <v>0</v>
      </c>
      <c r="AS2128">
        <v>0</v>
      </c>
      <c r="AT2128" t="s">
        <v>88</v>
      </c>
      <c r="AU2128" t="s">
        <v>88</v>
      </c>
      <c r="AV2128" t="s">
        <v>88</v>
      </c>
      <c r="AW2128" t="s">
        <v>88</v>
      </c>
      <c r="AX2128" t="s">
        <v>88</v>
      </c>
      <c r="AY2128" t="s">
        <v>88</v>
      </c>
      <c r="AZ2128" t="s">
        <v>88</v>
      </c>
      <c r="BA2128" t="s">
        <v>88</v>
      </c>
      <c r="BB2128" t="s">
        <v>88</v>
      </c>
      <c r="BC2128" t="s">
        <v>88</v>
      </c>
      <c r="BD2128" t="s">
        <v>88</v>
      </c>
      <c r="BE2128" t="s">
        <v>88</v>
      </c>
    </row>
    <row r="2129" spans="1:57">
      <c r="A2129" t="s">
        <v>4442</v>
      </c>
      <c r="B2129" t="s">
        <v>80</v>
      </c>
      <c r="C2129" t="s">
        <v>2555</v>
      </c>
      <c r="D2129" t="s">
        <v>82</v>
      </c>
      <c r="E2129" s="2" t="str">
        <f>HYPERLINK("capsilon://?command=openfolder&amp;siteaddress=FAM.docvelocity-na8.net&amp;folderid=FXCF754412-A498-81B3-DF6B-3F24BA4F3E2E","FX21115391")</f>
        <v>FX21115391</v>
      </c>
      <c r="F2129" t="s">
        <v>19</v>
      </c>
      <c r="G2129" t="s">
        <v>19</v>
      </c>
      <c r="H2129" t="s">
        <v>83</v>
      </c>
      <c r="I2129" t="s">
        <v>4443</v>
      </c>
      <c r="J2129">
        <v>28</v>
      </c>
      <c r="K2129" t="s">
        <v>85</v>
      </c>
      <c r="L2129" t="s">
        <v>86</v>
      </c>
      <c r="M2129" t="s">
        <v>87</v>
      </c>
      <c r="N2129">
        <v>2</v>
      </c>
      <c r="O2129" s="1">
        <v>44519.516064814816</v>
      </c>
      <c r="P2129" s="1">
        <v>44519.748761574076</v>
      </c>
      <c r="Q2129">
        <v>19920</v>
      </c>
      <c r="R2129">
        <v>185</v>
      </c>
      <c r="S2129" t="b">
        <v>0</v>
      </c>
      <c r="T2129" t="s">
        <v>88</v>
      </c>
      <c r="U2129" t="b">
        <v>0</v>
      </c>
      <c r="V2129" t="s">
        <v>186</v>
      </c>
      <c r="W2129" s="1">
        <v>44519.517442129632</v>
      </c>
      <c r="X2129">
        <v>98</v>
      </c>
      <c r="Y2129">
        <v>21</v>
      </c>
      <c r="Z2129">
        <v>0</v>
      </c>
      <c r="AA2129">
        <v>21</v>
      </c>
      <c r="AB2129">
        <v>0</v>
      </c>
      <c r="AC2129">
        <v>2</v>
      </c>
      <c r="AD2129">
        <v>7</v>
      </c>
      <c r="AE2129">
        <v>0</v>
      </c>
      <c r="AF2129">
        <v>0</v>
      </c>
      <c r="AG2129">
        <v>0</v>
      </c>
      <c r="AH2129" t="s">
        <v>118</v>
      </c>
      <c r="AI2129" s="1">
        <v>44519.748761574076</v>
      </c>
      <c r="AJ2129">
        <v>84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7</v>
      </c>
      <c r="AQ2129">
        <v>0</v>
      </c>
      <c r="AR2129">
        <v>0</v>
      </c>
      <c r="AS2129">
        <v>0</v>
      </c>
      <c r="AT2129" t="s">
        <v>88</v>
      </c>
      <c r="AU2129" t="s">
        <v>88</v>
      </c>
      <c r="AV2129" t="s">
        <v>88</v>
      </c>
      <c r="AW2129" t="s">
        <v>88</v>
      </c>
      <c r="AX2129" t="s">
        <v>88</v>
      </c>
      <c r="AY2129" t="s">
        <v>88</v>
      </c>
      <c r="AZ2129" t="s">
        <v>88</v>
      </c>
      <c r="BA2129" t="s">
        <v>88</v>
      </c>
      <c r="BB2129" t="s">
        <v>88</v>
      </c>
      <c r="BC2129" t="s">
        <v>88</v>
      </c>
      <c r="BD2129" t="s">
        <v>88</v>
      </c>
      <c r="BE2129" t="s">
        <v>88</v>
      </c>
    </row>
    <row r="2130" spans="1:57">
      <c r="A2130" t="s">
        <v>4444</v>
      </c>
      <c r="B2130" t="s">
        <v>80</v>
      </c>
      <c r="C2130" t="s">
        <v>2555</v>
      </c>
      <c r="D2130" t="s">
        <v>82</v>
      </c>
      <c r="E2130" s="2" t="str">
        <f>HYPERLINK("capsilon://?command=openfolder&amp;siteaddress=FAM.docvelocity-na8.net&amp;folderid=FXCF754412-A498-81B3-DF6B-3F24BA4F3E2E","FX21115391")</f>
        <v>FX21115391</v>
      </c>
      <c r="F2130" t="s">
        <v>19</v>
      </c>
      <c r="G2130" t="s">
        <v>19</v>
      </c>
      <c r="H2130" t="s">
        <v>83</v>
      </c>
      <c r="I2130" t="s">
        <v>4445</v>
      </c>
      <c r="J2130">
        <v>28</v>
      </c>
      <c r="K2130" t="s">
        <v>85</v>
      </c>
      <c r="L2130" t="s">
        <v>86</v>
      </c>
      <c r="M2130" t="s">
        <v>87</v>
      </c>
      <c r="N2130">
        <v>2</v>
      </c>
      <c r="O2130" s="1">
        <v>44519.516284722224</v>
      </c>
      <c r="P2130" s="1">
        <v>44519.751018518517</v>
      </c>
      <c r="Q2130">
        <v>19742</v>
      </c>
      <c r="R2130">
        <v>539</v>
      </c>
      <c r="S2130" t="b">
        <v>0</v>
      </c>
      <c r="T2130" t="s">
        <v>88</v>
      </c>
      <c r="U2130" t="b">
        <v>0</v>
      </c>
      <c r="V2130" t="s">
        <v>123</v>
      </c>
      <c r="W2130" s="1">
        <v>44519.520092592589</v>
      </c>
      <c r="X2130">
        <v>320</v>
      </c>
      <c r="Y2130">
        <v>21</v>
      </c>
      <c r="Z2130">
        <v>0</v>
      </c>
      <c r="AA2130">
        <v>21</v>
      </c>
      <c r="AB2130">
        <v>0</v>
      </c>
      <c r="AC2130">
        <v>7</v>
      </c>
      <c r="AD2130">
        <v>7</v>
      </c>
      <c r="AE2130">
        <v>0</v>
      </c>
      <c r="AF2130">
        <v>0</v>
      </c>
      <c r="AG2130">
        <v>0</v>
      </c>
      <c r="AH2130" t="s">
        <v>606</v>
      </c>
      <c r="AI2130" s="1">
        <v>44519.751018518517</v>
      </c>
      <c r="AJ2130">
        <v>209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7</v>
      </c>
      <c r="AQ2130">
        <v>0</v>
      </c>
      <c r="AR2130">
        <v>0</v>
      </c>
      <c r="AS2130">
        <v>0</v>
      </c>
      <c r="AT2130" t="s">
        <v>88</v>
      </c>
      <c r="AU2130" t="s">
        <v>88</v>
      </c>
      <c r="AV2130" t="s">
        <v>88</v>
      </c>
      <c r="AW2130" t="s">
        <v>88</v>
      </c>
      <c r="AX2130" t="s">
        <v>88</v>
      </c>
      <c r="AY2130" t="s">
        <v>88</v>
      </c>
      <c r="AZ2130" t="s">
        <v>88</v>
      </c>
      <c r="BA2130" t="s">
        <v>88</v>
      </c>
      <c r="BB2130" t="s">
        <v>88</v>
      </c>
      <c r="BC2130" t="s">
        <v>88</v>
      </c>
      <c r="BD2130" t="s">
        <v>88</v>
      </c>
      <c r="BE2130" t="s">
        <v>88</v>
      </c>
    </row>
    <row r="2131" spans="1:57">
      <c r="A2131" t="s">
        <v>4446</v>
      </c>
      <c r="B2131" t="s">
        <v>80</v>
      </c>
      <c r="C2131" t="s">
        <v>4332</v>
      </c>
      <c r="D2131" t="s">
        <v>82</v>
      </c>
      <c r="E2131" s="2" t="str">
        <f>HYPERLINK("capsilon://?command=openfolder&amp;siteaddress=FAM.docvelocity-na8.net&amp;folderid=FX67478582-594D-8DFC-EDEC-8CE49E8AAB85","FX21119510")</f>
        <v>FX21119510</v>
      </c>
      <c r="F2131" t="s">
        <v>19</v>
      </c>
      <c r="G2131" t="s">
        <v>19</v>
      </c>
      <c r="H2131" t="s">
        <v>83</v>
      </c>
      <c r="I2131" t="s">
        <v>4333</v>
      </c>
      <c r="J2131">
        <v>157</v>
      </c>
      <c r="K2131" t="s">
        <v>85</v>
      </c>
      <c r="L2131" t="s">
        <v>86</v>
      </c>
      <c r="M2131" t="s">
        <v>87</v>
      </c>
      <c r="N2131">
        <v>2</v>
      </c>
      <c r="O2131" s="1">
        <v>44519.518726851849</v>
      </c>
      <c r="P2131" s="1">
        <v>44519.57471064815</v>
      </c>
      <c r="Q2131">
        <v>2587</v>
      </c>
      <c r="R2131">
        <v>2250</v>
      </c>
      <c r="S2131" t="b">
        <v>0</v>
      </c>
      <c r="T2131" t="s">
        <v>88</v>
      </c>
      <c r="U2131" t="b">
        <v>1</v>
      </c>
      <c r="V2131" t="s">
        <v>186</v>
      </c>
      <c r="W2131" s="1">
        <v>44519.536921296298</v>
      </c>
      <c r="X2131">
        <v>1533</v>
      </c>
      <c r="Y2131">
        <v>198</v>
      </c>
      <c r="Z2131">
        <v>0</v>
      </c>
      <c r="AA2131">
        <v>198</v>
      </c>
      <c r="AB2131">
        <v>0</v>
      </c>
      <c r="AC2131">
        <v>156</v>
      </c>
      <c r="AD2131">
        <v>-41</v>
      </c>
      <c r="AE2131">
        <v>0</v>
      </c>
      <c r="AF2131">
        <v>0</v>
      </c>
      <c r="AG2131">
        <v>0</v>
      </c>
      <c r="AH2131" t="s">
        <v>118</v>
      </c>
      <c r="AI2131" s="1">
        <v>44519.57471064815</v>
      </c>
      <c r="AJ2131">
        <v>705</v>
      </c>
      <c r="AK2131">
        <v>1</v>
      </c>
      <c r="AL2131">
        <v>0</v>
      </c>
      <c r="AM2131">
        <v>1</v>
      </c>
      <c r="AN2131">
        <v>0</v>
      </c>
      <c r="AO2131">
        <v>1</v>
      </c>
      <c r="AP2131">
        <v>-42</v>
      </c>
      <c r="AQ2131">
        <v>0</v>
      </c>
      <c r="AR2131">
        <v>0</v>
      </c>
      <c r="AS2131">
        <v>0</v>
      </c>
      <c r="AT2131" t="s">
        <v>88</v>
      </c>
      <c r="AU2131" t="s">
        <v>88</v>
      </c>
      <c r="AV2131" t="s">
        <v>88</v>
      </c>
      <c r="AW2131" t="s">
        <v>88</v>
      </c>
      <c r="AX2131" t="s">
        <v>88</v>
      </c>
      <c r="AY2131" t="s">
        <v>88</v>
      </c>
      <c r="AZ2131" t="s">
        <v>88</v>
      </c>
      <c r="BA2131" t="s">
        <v>88</v>
      </c>
      <c r="BB2131" t="s">
        <v>88</v>
      </c>
      <c r="BC2131" t="s">
        <v>88</v>
      </c>
      <c r="BD2131" t="s">
        <v>88</v>
      </c>
      <c r="BE2131" t="s">
        <v>88</v>
      </c>
    </row>
    <row r="2132" spans="1:57">
      <c r="A2132" t="s">
        <v>4447</v>
      </c>
      <c r="B2132" t="s">
        <v>80</v>
      </c>
      <c r="C2132" t="s">
        <v>4448</v>
      </c>
      <c r="D2132" t="s">
        <v>82</v>
      </c>
      <c r="E2132" s="2" t="str">
        <f>HYPERLINK("capsilon://?command=openfolder&amp;siteaddress=FAM.docvelocity-na8.net&amp;folderid=FX8D6976B7-AAD0-CDA0-439C-AF83CFB9DD82","FX21119634")</f>
        <v>FX21119634</v>
      </c>
      <c r="F2132" t="s">
        <v>19</v>
      </c>
      <c r="G2132" t="s">
        <v>19</v>
      </c>
      <c r="H2132" t="s">
        <v>83</v>
      </c>
      <c r="I2132" t="s">
        <v>4449</v>
      </c>
      <c r="J2132">
        <v>110</v>
      </c>
      <c r="K2132" t="s">
        <v>85</v>
      </c>
      <c r="L2132" t="s">
        <v>86</v>
      </c>
      <c r="M2132" t="s">
        <v>87</v>
      </c>
      <c r="N2132">
        <v>1</v>
      </c>
      <c r="O2132" s="1">
        <v>44519.51972222222</v>
      </c>
      <c r="P2132" s="1">
        <v>44519.580092592594</v>
      </c>
      <c r="Q2132">
        <v>5002</v>
      </c>
      <c r="R2132">
        <v>214</v>
      </c>
      <c r="S2132" t="b">
        <v>0</v>
      </c>
      <c r="T2132" t="s">
        <v>88</v>
      </c>
      <c r="U2132" t="b">
        <v>0</v>
      </c>
      <c r="V2132" t="s">
        <v>131</v>
      </c>
      <c r="W2132" s="1">
        <v>44519.580092592594</v>
      </c>
      <c r="X2132">
        <v>189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110</v>
      </c>
      <c r="AE2132">
        <v>98</v>
      </c>
      <c r="AF2132">
        <v>0</v>
      </c>
      <c r="AG2132">
        <v>3</v>
      </c>
      <c r="AH2132" t="s">
        <v>88</v>
      </c>
      <c r="AI2132" t="s">
        <v>88</v>
      </c>
      <c r="AJ2132" t="s">
        <v>88</v>
      </c>
      <c r="AK2132" t="s">
        <v>88</v>
      </c>
      <c r="AL2132" t="s">
        <v>88</v>
      </c>
      <c r="AM2132" t="s">
        <v>88</v>
      </c>
      <c r="AN2132" t="s">
        <v>88</v>
      </c>
      <c r="AO2132" t="s">
        <v>88</v>
      </c>
      <c r="AP2132" t="s">
        <v>88</v>
      </c>
      <c r="AQ2132" t="s">
        <v>88</v>
      </c>
      <c r="AR2132" t="s">
        <v>88</v>
      </c>
      <c r="AS2132" t="s">
        <v>88</v>
      </c>
      <c r="AT2132" t="s">
        <v>88</v>
      </c>
      <c r="AU2132" t="s">
        <v>88</v>
      </c>
      <c r="AV2132" t="s">
        <v>88</v>
      </c>
      <c r="AW2132" t="s">
        <v>88</v>
      </c>
      <c r="AX2132" t="s">
        <v>88</v>
      </c>
      <c r="AY2132" t="s">
        <v>88</v>
      </c>
      <c r="AZ2132" t="s">
        <v>88</v>
      </c>
      <c r="BA2132" t="s">
        <v>88</v>
      </c>
      <c r="BB2132" t="s">
        <v>88</v>
      </c>
      <c r="BC2132" t="s">
        <v>88</v>
      </c>
      <c r="BD2132" t="s">
        <v>88</v>
      </c>
      <c r="BE2132" t="s">
        <v>88</v>
      </c>
    </row>
    <row r="2133" spans="1:57">
      <c r="A2133" t="s">
        <v>4450</v>
      </c>
      <c r="B2133" t="s">
        <v>80</v>
      </c>
      <c r="C2133" t="s">
        <v>4335</v>
      </c>
      <c r="D2133" t="s">
        <v>82</v>
      </c>
      <c r="E2133" s="2" t="str">
        <f>HYPERLINK("capsilon://?command=openfolder&amp;siteaddress=FAM.docvelocity-na8.net&amp;folderid=FX715C1ECA-A6A7-6019-B17F-F336F29D8FF0","FX21118160")</f>
        <v>FX21118160</v>
      </c>
      <c r="F2133" t="s">
        <v>19</v>
      </c>
      <c r="G2133" t="s">
        <v>19</v>
      </c>
      <c r="H2133" t="s">
        <v>83</v>
      </c>
      <c r="I2133" t="s">
        <v>4336</v>
      </c>
      <c r="J2133">
        <v>156</v>
      </c>
      <c r="K2133" t="s">
        <v>85</v>
      </c>
      <c r="L2133" t="s">
        <v>86</v>
      </c>
      <c r="M2133" t="s">
        <v>87</v>
      </c>
      <c r="N2133">
        <v>2</v>
      </c>
      <c r="O2133" s="1">
        <v>44519.519872685189</v>
      </c>
      <c r="P2133" s="1">
        <v>44519.577870370369</v>
      </c>
      <c r="Q2133">
        <v>2892</v>
      </c>
      <c r="R2133">
        <v>2119</v>
      </c>
      <c r="S2133" t="b">
        <v>0</v>
      </c>
      <c r="T2133" t="s">
        <v>88</v>
      </c>
      <c r="U2133" t="b">
        <v>1</v>
      </c>
      <c r="V2133" t="s">
        <v>123</v>
      </c>
      <c r="W2133" s="1">
        <v>44519.534537037034</v>
      </c>
      <c r="X2133">
        <v>1247</v>
      </c>
      <c r="Y2133">
        <v>197</v>
      </c>
      <c r="Z2133">
        <v>0</v>
      </c>
      <c r="AA2133">
        <v>197</v>
      </c>
      <c r="AB2133">
        <v>0</v>
      </c>
      <c r="AC2133">
        <v>114</v>
      </c>
      <c r="AD2133">
        <v>-41</v>
      </c>
      <c r="AE2133">
        <v>0</v>
      </c>
      <c r="AF2133">
        <v>0</v>
      </c>
      <c r="AG2133">
        <v>0</v>
      </c>
      <c r="AH2133" t="s">
        <v>606</v>
      </c>
      <c r="AI2133" s="1">
        <v>44519.577870370369</v>
      </c>
      <c r="AJ2133">
        <v>872</v>
      </c>
      <c r="AK2133">
        <v>4</v>
      </c>
      <c r="AL2133">
        <v>0</v>
      </c>
      <c r="AM2133">
        <v>4</v>
      </c>
      <c r="AN2133">
        <v>0</v>
      </c>
      <c r="AO2133">
        <v>4</v>
      </c>
      <c r="AP2133">
        <v>-45</v>
      </c>
      <c r="AQ2133">
        <v>0</v>
      </c>
      <c r="AR2133">
        <v>0</v>
      </c>
      <c r="AS2133">
        <v>0</v>
      </c>
      <c r="AT2133" t="s">
        <v>88</v>
      </c>
      <c r="AU2133" t="s">
        <v>88</v>
      </c>
      <c r="AV2133" t="s">
        <v>88</v>
      </c>
      <c r="AW2133" t="s">
        <v>88</v>
      </c>
      <c r="AX2133" t="s">
        <v>88</v>
      </c>
      <c r="AY2133" t="s">
        <v>88</v>
      </c>
      <c r="AZ2133" t="s">
        <v>88</v>
      </c>
      <c r="BA2133" t="s">
        <v>88</v>
      </c>
      <c r="BB2133" t="s">
        <v>88</v>
      </c>
      <c r="BC2133" t="s">
        <v>88</v>
      </c>
      <c r="BD2133" t="s">
        <v>88</v>
      </c>
      <c r="BE2133" t="s">
        <v>88</v>
      </c>
    </row>
    <row r="2134" spans="1:57">
      <c r="A2134" t="s">
        <v>4451</v>
      </c>
      <c r="B2134" t="s">
        <v>80</v>
      </c>
      <c r="C2134" t="s">
        <v>4452</v>
      </c>
      <c r="D2134" t="s">
        <v>82</v>
      </c>
      <c r="E2134" s="2" t="str">
        <f>HYPERLINK("capsilon://?command=openfolder&amp;siteaddress=FAM.docvelocity-na8.net&amp;folderid=FX6365F11D-BE64-8201-751B-D54268FFF342","FX21117787")</f>
        <v>FX21117787</v>
      </c>
      <c r="F2134" t="s">
        <v>19</v>
      </c>
      <c r="G2134" t="s">
        <v>19</v>
      </c>
      <c r="H2134" t="s">
        <v>83</v>
      </c>
      <c r="I2134" t="s">
        <v>4453</v>
      </c>
      <c r="J2134">
        <v>98</v>
      </c>
      <c r="K2134" t="s">
        <v>85</v>
      </c>
      <c r="L2134" t="s">
        <v>86</v>
      </c>
      <c r="M2134" t="s">
        <v>87</v>
      </c>
      <c r="N2134">
        <v>1</v>
      </c>
      <c r="O2134" s="1">
        <v>44519.521956018521</v>
      </c>
      <c r="P2134" s="1">
        <v>44519.584861111114</v>
      </c>
      <c r="Q2134">
        <v>4936</v>
      </c>
      <c r="R2134">
        <v>499</v>
      </c>
      <c r="S2134" t="b">
        <v>0</v>
      </c>
      <c r="T2134" t="s">
        <v>88</v>
      </c>
      <c r="U2134" t="b">
        <v>0</v>
      </c>
      <c r="V2134" t="s">
        <v>131</v>
      </c>
      <c r="W2134" s="1">
        <v>44519.584861111114</v>
      </c>
      <c r="X2134">
        <v>411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98</v>
      </c>
      <c r="AE2134">
        <v>85</v>
      </c>
      <c r="AF2134">
        <v>0</v>
      </c>
      <c r="AG2134">
        <v>6</v>
      </c>
      <c r="AH2134" t="s">
        <v>88</v>
      </c>
      <c r="AI2134" t="s">
        <v>88</v>
      </c>
      <c r="AJ2134" t="s">
        <v>88</v>
      </c>
      <c r="AK2134" t="s">
        <v>88</v>
      </c>
      <c r="AL2134" t="s">
        <v>88</v>
      </c>
      <c r="AM2134" t="s">
        <v>88</v>
      </c>
      <c r="AN2134" t="s">
        <v>88</v>
      </c>
      <c r="AO2134" t="s">
        <v>88</v>
      </c>
      <c r="AP2134" t="s">
        <v>88</v>
      </c>
      <c r="AQ2134" t="s">
        <v>88</v>
      </c>
      <c r="AR2134" t="s">
        <v>88</v>
      </c>
      <c r="AS2134" t="s">
        <v>88</v>
      </c>
      <c r="AT2134" t="s">
        <v>88</v>
      </c>
      <c r="AU2134" t="s">
        <v>88</v>
      </c>
      <c r="AV2134" t="s">
        <v>88</v>
      </c>
      <c r="AW2134" t="s">
        <v>88</v>
      </c>
      <c r="AX2134" t="s">
        <v>88</v>
      </c>
      <c r="AY2134" t="s">
        <v>88</v>
      </c>
      <c r="AZ2134" t="s">
        <v>88</v>
      </c>
      <c r="BA2134" t="s">
        <v>88</v>
      </c>
      <c r="BB2134" t="s">
        <v>88</v>
      </c>
      <c r="BC2134" t="s">
        <v>88</v>
      </c>
      <c r="BD2134" t="s">
        <v>88</v>
      </c>
      <c r="BE2134" t="s">
        <v>88</v>
      </c>
    </row>
    <row r="2135" spans="1:57">
      <c r="A2135" t="s">
        <v>4454</v>
      </c>
      <c r="B2135" t="s">
        <v>80</v>
      </c>
      <c r="C2135" t="s">
        <v>4440</v>
      </c>
      <c r="D2135" t="s">
        <v>82</v>
      </c>
      <c r="E2135" s="2" t="str">
        <f>HYPERLINK("capsilon://?command=openfolder&amp;siteaddress=FAM.docvelocity-na8.net&amp;folderid=FX5C300591-6510-6A16-E9AF-B01A91EADFEA","FX2111362")</f>
        <v>FX2111362</v>
      </c>
      <c r="F2135" t="s">
        <v>19</v>
      </c>
      <c r="G2135" t="s">
        <v>19</v>
      </c>
      <c r="H2135" t="s">
        <v>83</v>
      </c>
      <c r="I2135" t="s">
        <v>4455</v>
      </c>
      <c r="J2135">
        <v>38</v>
      </c>
      <c r="K2135" t="s">
        <v>85</v>
      </c>
      <c r="L2135" t="s">
        <v>86</v>
      </c>
      <c r="M2135" t="s">
        <v>87</v>
      </c>
      <c r="N2135">
        <v>2</v>
      </c>
      <c r="O2135" s="1">
        <v>44502.537465277775</v>
      </c>
      <c r="P2135" s="1">
        <v>44502.605740740742</v>
      </c>
      <c r="Q2135">
        <v>5395</v>
      </c>
      <c r="R2135">
        <v>504</v>
      </c>
      <c r="S2135" t="b">
        <v>0</v>
      </c>
      <c r="T2135" t="s">
        <v>88</v>
      </c>
      <c r="U2135" t="b">
        <v>0</v>
      </c>
      <c r="V2135" t="s">
        <v>123</v>
      </c>
      <c r="W2135" s="1">
        <v>44502.59815972222</v>
      </c>
      <c r="X2135">
        <v>126</v>
      </c>
      <c r="Y2135">
        <v>37</v>
      </c>
      <c r="Z2135">
        <v>0</v>
      </c>
      <c r="AA2135">
        <v>37</v>
      </c>
      <c r="AB2135">
        <v>0</v>
      </c>
      <c r="AC2135">
        <v>5</v>
      </c>
      <c r="AD2135">
        <v>1</v>
      </c>
      <c r="AE2135">
        <v>0</v>
      </c>
      <c r="AF2135">
        <v>0</v>
      </c>
      <c r="AG2135">
        <v>0</v>
      </c>
      <c r="AH2135" t="s">
        <v>90</v>
      </c>
      <c r="AI2135" s="1">
        <v>44502.605740740742</v>
      </c>
      <c r="AJ2135">
        <v>369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1</v>
      </c>
      <c r="AQ2135">
        <v>0</v>
      </c>
      <c r="AR2135">
        <v>0</v>
      </c>
      <c r="AS2135">
        <v>0</v>
      </c>
      <c r="AT2135" t="s">
        <v>88</v>
      </c>
      <c r="AU2135" t="s">
        <v>88</v>
      </c>
      <c r="AV2135" t="s">
        <v>88</v>
      </c>
      <c r="AW2135" t="s">
        <v>88</v>
      </c>
      <c r="AX2135" t="s">
        <v>88</v>
      </c>
      <c r="AY2135" t="s">
        <v>88</v>
      </c>
      <c r="AZ2135" t="s">
        <v>88</v>
      </c>
      <c r="BA2135" t="s">
        <v>88</v>
      </c>
      <c r="BB2135" t="s">
        <v>88</v>
      </c>
      <c r="BC2135" t="s">
        <v>88</v>
      </c>
      <c r="BD2135" t="s">
        <v>88</v>
      </c>
      <c r="BE2135" t="s">
        <v>88</v>
      </c>
    </row>
    <row r="2136" spans="1:57">
      <c r="A2136" t="s">
        <v>4456</v>
      </c>
      <c r="B2136" t="s">
        <v>80</v>
      </c>
      <c r="C2136" t="s">
        <v>4457</v>
      </c>
      <c r="D2136" t="s">
        <v>82</v>
      </c>
      <c r="E2136" s="2" t="str">
        <f>HYPERLINK("capsilon://?command=openfolder&amp;siteaddress=FAM.docvelocity-na8.net&amp;folderid=FX88E8C367-15B5-5EB5-23D7-536DC69B7683","FX21113219")</f>
        <v>FX21113219</v>
      </c>
      <c r="F2136" t="s">
        <v>19</v>
      </c>
      <c r="G2136" t="s">
        <v>19</v>
      </c>
      <c r="H2136" t="s">
        <v>83</v>
      </c>
      <c r="I2136" t="s">
        <v>4458</v>
      </c>
      <c r="J2136">
        <v>88</v>
      </c>
      <c r="K2136" t="s">
        <v>85</v>
      </c>
      <c r="L2136" t="s">
        <v>86</v>
      </c>
      <c r="M2136" t="s">
        <v>87</v>
      </c>
      <c r="N2136">
        <v>1</v>
      </c>
      <c r="O2136" s="1">
        <v>44519.522499999999</v>
      </c>
      <c r="P2136" s="1">
        <v>44522.19908564815</v>
      </c>
      <c r="Q2136">
        <v>230439</v>
      </c>
      <c r="R2136">
        <v>818</v>
      </c>
      <c r="S2136" t="b">
        <v>0</v>
      </c>
      <c r="T2136" t="s">
        <v>88</v>
      </c>
      <c r="U2136" t="b">
        <v>0</v>
      </c>
      <c r="V2136" t="s">
        <v>190</v>
      </c>
      <c r="W2136" s="1">
        <v>44522.19908564815</v>
      </c>
      <c r="X2136">
        <v>571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88</v>
      </c>
      <c r="AE2136">
        <v>69</v>
      </c>
      <c r="AF2136">
        <v>0</v>
      </c>
      <c r="AG2136">
        <v>5</v>
      </c>
      <c r="AH2136" t="s">
        <v>88</v>
      </c>
      <c r="AI2136" t="s">
        <v>88</v>
      </c>
      <c r="AJ2136" t="s">
        <v>88</v>
      </c>
      <c r="AK2136" t="s">
        <v>88</v>
      </c>
      <c r="AL2136" t="s">
        <v>88</v>
      </c>
      <c r="AM2136" t="s">
        <v>88</v>
      </c>
      <c r="AN2136" t="s">
        <v>88</v>
      </c>
      <c r="AO2136" t="s">
        <v>88</v>
      </c>
      <c r="AP2136" t="s">
        <v>88</v>
      </c>
      <c r="AQ2136" t="s">
        <v>88</v>
      </c>
      <c r="AR2136" t="s">
        <v>88</v>
      </c>
      <c r="AS2136" t="s">
        <v>88</v>
      </c>
      <c r="AT2136" t="s">
        <v>88</v>
      </c>
      <c r="AU2136" t="s">
        <v>88</v>
      </c>
      <c r="AV2136" t="s">
        <v>88</v>
      </c>
      <c r="AW2136" t="s">
        <v>88</v>
      </c>
      <c r="AX2136" t="s">
        <v>88</v>
      </c>
      <c r="AY2136" t="s">
        <v>88</v>
      </c>
      <c r="AZ2136" t="s">
        <v>88</v>
      </c>
      <c r="BA2136" t="s">
        <v>88</v>
      </c>
      <c r="BB2136" t="s">
        <v>88</v>
      </c>
      <c r="BC2136" t="s">
        <v>88</v>
      </c>
      <c r="BD2136" t="s">
        <v>88</v>
      </c>
      <c r="BE2136" t="s">
        <v>88</v>
      </c>
    </row>
    <row r="2137" spans="1:57">
      <c r="A2137" t="s">
        <v>4459</v>
      </c>
      <c r="B2137" t="s">
        <v>80</v>
      </c>
      <c r="C2137" t="s">
        <v>4402</v>
      </c>
      <c r="D2137" t="s">
        <v>82</v>
      </c>
      <c r="E2137" s="2" t="str">
        <f>HYPERLINK("capsilon://?command=openfolder&amp;siteaddress=FAM.docvelocity-na8.net&amp;folderid=FXC3E78008-D597-E16F-BBF6-6066EB34D114","FX21119070")</f>
        <v>FX21119070</v>
      </c>
      <c r="F2137" t="s">
        <v>19</v>
      </c>
      <c r="G2137" t="s">
        <v>19</v>
      </c>
      <c r="H2137" t="s">
        <v>83</v>
      </c>
      <c r="I2137" t="s">
        <v>4403</v>
      </c>
      <c r="J2137">
        <v>157</v>
      </c>
      <c r="K2137" t="s">
        <v>85</v>
      </c>
      <c r="L2137" t="s">
        <v>86</v>
      </c>
      <c r="M2137" t="s">
        <v>87</v>
      </c>
      <c r="N2137">
        <v>2</v>
      </c>
      <c r="O2137" s="1">
        <v>44519.529849537037</v>
      </c>
      <c r="P2137" s="1">
        <v>44519.588738425926</v>
      </c>
      <c r="Q2137">
        <v>3622</v>
      </c>
      <c r="R2137">
        <v>1466</v>
      </c>
      <c r="S2137" t="b">
        <v>0</v>
      </c>
      <c r="T2137" t="s">
        <v>88</v>
      </c>
      <c r="U2137" t="b">
        <v>1</v>
      </c>
      <c r="V2137" t="s">
        <v>1625</v>
      </c>
      <c r="W2137" s="1">
        <v>44519.53597222222</v>
      </c>
      <c r="X2137">
        <v>528</v>
      </c>
      <c r="Y2137">
        <v>154</v>
      </c>
      <c r="Z2137">
        <v>0</v>
      </c>
      <c r="AA2137">
        <v>154</v>
      </c>
      <c r="AB2137">
        <v>0</v>
      </c>
      <c r="AC2137">
        <v>85</v>
      </c>
      <c r="AD2137">
        <v>3</v>
      </c>
      <c r="AE2137">
        <v>0</v>
      </c>
      <c r="AF2137">
        <v>0</v>
      </c>
      <c r="AG2137">
        <v>0</v>
      </c>
      <c r="AH2137" t="s">
        <v>606</v>
      </c>
      <c r="AI2137" s="1">
        <v>44519.588738425926</v>
      </c>
      <c r="AJ2137">
        <v>938</v>
      </c>
      <c r="AK2137">
        <v>0</v>
      </c>
      <c r="AL2137">
        <v>0</v>
      </c>
      <c r="AM2137">
        <v>0</v>
      </c>
      <c r="AN2137">
        <v>0</v>
      </c>
      <c r="AO2137">
        <v>1</v>
      </c>
      <c r="AP2137">
        <v>3</v>
      </c>
      <c r="AQ2137">
        <v>0</v>
      </c>
      <c r="AR2137">
        <v>0</v>
      </c>
      <c r="AS2137">
        <v>0</v>
      </c>
      <c r="AT2137" t="s">
        <v>88</v>
      </c>
      <c r="AU2137" t="s">
        <v>88</v>
      </c>
      <c r="AV2137" t="s">
        <v>88</v>
      </c>
      <c r="AW2137" t="s">
        <v>88</v>
      </c>
      <c r="AX2137" t="s">
        <v>88</v>
      </c>
      <c r="AY2137" t="s">
        <v>88</v>
      </c>
      <c r="AZ2137" t="s">
        <v>88</v>
      </c>
      <c r="BA2137" t="s">
        <v>88</v>
      </c>
      <c r="BB2137" t="s">
        <v>88</v>
      </c>
      <c r="BC2137" t="s">
        <v>88</v>
      </c>
      <c r="BD2137" t="s">
        <v>88</v>
      </c>
      <c r="BE2137" t="s">
        <v>88</v>
      </c>
    </row>
    <row r="2138" spans="1:57">
      <c r="A2138" t="s">
        <v>4460</v>
      </c>
      <c r="B2138" t="s">
        <v>80</v>
      </c>
      <c r="C2138" t="s">
        <v>4341</v>
      </c>
      <c r="D2138" t="s">
        <v>82</v>
      </c>
      <c r="E2138" s="2" t="str">
        <f>HYPERLINK("capsilon://?command=openfolder&amp;siteaddress=FAM.docvelocity-na8.net&amp;folderid=FXFFF135DB-8EF5-B3DE-9E82-CAC227251391","FX21119451")</f>
        <v>FX21119451</v>
      </c>
      <c r="F2138" t="s">
        <v>19</v>
      </c>
      <c r="G2138" t="s">
        <v>19</v>
      </c>
      <c r="H2138" t="s">
        <v>83</v>
      </c>
      <c r="I2138" t="s">
        <v>4342</v>
      </c>
      <c r="J2138">
        <v>247</v>
      </c>
      <c r="K2138" t="s">
        <v>85</v>
      </c>
      <c r="L2138" t="s">
        <v>86</v>
      </c>
      <c r="M2138" t="s">
        <v>87</v>
      </c>
      <c r="N2138">
        <v>2</v>
      </c>
      <c r="O2138" s="1">
        <v>44519.530763888892</v>
      </c>
      <c r="P2138" s="1">
        <v>44519.711597222224</v>
      </c>
      <c r="Q2138">
        <v>5108</v>
      </c>
      <c r="R2138">
        <v>10516</v>
      </c>
      <c r="S2138" t="b">
        <v>0</v>
      </c>
      <c r="T2138" t="s">
        <v>88</v>
      </c>
      <c r="U2138" t="b">
        <v>1</v>
      </c>
      <c r="V2138" t="s">
        <v>123</v>
      </c>
      <c r="W2138" s="1">
        <v>44519.643078703702</v>
      </c>
      <c r="X2138">
        <v>6426</v>
      </c>
      <c r="Y2138">
        <v>449</v>
      </c>
      <c r="Z2138">
        <v>0</v>
      </c>
      <c r="AA2138">
        <v>449</v>
      </c>
      <c r="AB2138">
        <v>0</v>
      </c>
      <c r="AC2138">
        <v>368</v>
      </c>
      <c r="AD2138">
        <v>-202</v>
      </c>
      <c r="AE2138">
        <v>0</v>
      </c>
      <c r="AF2138">
        <v>0</v>
      </c>
      <c r="AG2138">
        <v>0</v>
      </c>
      <c r="AH2138" t="s">
        <v>606</v>
      </c>
      <c r="AI2138" s="1">
        <v>44519.711597222224</v>
      </c>
      <c r="AJ2138">
        <v>1051</v>
      </c>
      <c r="AK2138">
        <v>2</v>
      </c>
      <c r="AL2138">
        <v>0</v>
      </c>
      <c r="AM2138">
        <v>2</v>
      </c>
      <c r="AN2138">
        <v>0</v>
      </c>
      <c r="AO2138">
        <v>2</v>
      </c>
      <c r="AP2138">
        <v>-204</v>
      </c>
      <c r="AQ2138">
        <v>0</v>
      </c>
      <c r="AR2138">
        <v>0</v>
      </c>
      <c r="AS2138">
        <v>0</v>
      </c>
      <c r="AT2138" t="s">
        <v>88</v>
      </c>
      <c r="AU2138" t="s">
        <v>88</v>
      </c>
      <c r="AV2138" t="s">
        <v>88</v>
      </c>
      <c r="AW2138" t="s">
        <v>88</v>
      </c>
      <c r="AX2138" t="s">
        <v>88</v>
      </c>
      <c r="AY2138" t="s">
        <v>88</v>
      </c>
      <c r="AZ2138" t="s">
        <v>88</v>
      </c>
      <c r="BA2138" t="s">
        <v>88</v>
      </c>
      <c r="BB2138" t="s">
        <v>88</v>
      </c>
      <c r="BC2138" t="s">
        <v>88</v>
      </c>
      <c r="BD2138" t="s">
        <v>88</v>
      </c>
      <c r="BE2138" t="s">
        <v>88</v>
      </c>
    </row>
    <row r="2139" spans="1:57">
      <c r="A2139" t="s">
        <v>4461</v>
      </c>
      <c r="B2139" t="s">
        <v>80</v>
      </c>
      <c r="C2139" t="s">
        <v>4440</v>
      </c>
      <c r="D2139" t="s">
        <v>82</v>
      </c>
      <c r="E2139" s="2" t="str">
        <f>HYPERLINK("capsilon://?command=openfolder&amp;siteaddress=FAM.docvelocity-na8.net&amp;folderid=FX5C300591-6510-6A16-E9AF-B01A91EADFEA","FX2111362")</f>
        <v>FX2111362</v>
      </c>
      <c r="F2139" t="s">
        <v>19</v>
      </c>
      <c r="G2139" t="s">
        <v>19</v>
      </c>
      <c r="H2139" t="s">
        <v>83</v>
      </c>
      <c r="I2139" t="s">
        <v>4462</v>
      </c>
      <c r="J2139">
        <v>111</v>
      </c>
      <c r="K2139" t="s">
        <v>85</v>
      </c>
      <c r="L2139" t="s">
        <v>86</v>
      </c>
      <c r="M2139" t="s">
        <v>87</v>
      </c>
      <c r="N2139">
        <v>2</v>
      </c>
      <c r="O2139" s="1">
        <v>44502.538680555554</v>
      </c>
      <c r="P2139" s="1">
        <v>44502.61440972222</v>
      </c>
      <c r="Q2139">
        <v>5427</v>
      </c>
      <c r="R2139">
        <v>1116</v>
      </c>
      <c r="S2139" t="b">
        <v>0</v>
      </c>
      <c r="T2139" t="s">
        <v>88</v>
      </c>
      <c r="U2139" t="b">
        <v>0</v>
      </c>
      <c r="V2139" t="s">
        <v>123</v>
      </c>
      <c r="W2139" s="1">
        <v>44502.602361111109</v>
      </c>
      <c r="X2139">
        <v>362</v>
      </c>
      <c r="Y2139">
        <v>75</v>
      </c>
      <c r="Z2139">
        <v>0</v>
      </c>
      <c r="AA2139">
        <v>75</v>
      </c>
      <c r="AB2139">
        <v>0</v>
      </c>
      <c r="AC2139">
        <v>41</v>
      </c>
      <c r="AD2139">
        <v>36</v>
      </c>
      <c r="AE2139">
        <v>0</v>
      </c>
      <c r="AF2139">
        <v>0</v>
      </c>
      <c r="AG2139">
        <v>0</v>
      </c>
      <c r="AH2139" t="s">
        <v>90</v>
      </c>
      <c r="AI2139" s="1">
        <v>44502.61440972222</v>
      </c>
      <c r="AJ2139">
        <v>748</v>
      </c>
      <c r="AK2139">
        <v>6</v>
      </c>
      <c r="AL2139">
        <v>0</v>
      </c>
      <c r="AM2139">
        <v>6</v>
      </c>
      <c r="AN2139">
        <v>0</v>
      </c>
      <c r="AO2139">
        <v>6</v>
      </c>
      <c r="AP2139">
        <v>30</v>
      </c>
      <c r="AQ2139">
        <v>0</v>
      </c>
      <c r="AR2139">
        <v>0</v>
      </c>
      <c r="AS2139">
        <v>0</v>
      </c>
      <c r="AT2139" t="s">
        <v>88</v>
      </c>
      <c r="AU2139" t="s">
        <v>88</v>
      </c>
      <c r="AV2139" t="s">
        <v>88</v>
      </c>
      <c r="AW2139" t="s">
        <v>88</v>
      </c>
      <c r="AX2139" t="s">
        <v>88</v>
      </c>
      <c r="AY2139" t="s">
        <v>88</v>
      </c>
      <c r="AZ2139" t="s">
        <v>88</v>
      </c>
      <c r="BA2139" t="s">
        <v>88</v>
      </c>
      <c r="BB2139" t="s">
        <v>88</v>
      </c>
      <c r="BC2139" t="s">
        <v>88</v>
      </c>
      <c r="BD2139" t="s">
        <v>88</v>
      </c>
      <c r="BE2139" t="s">
        <v>88</v>
      </c>
    </row>
    <row r="2140" spans="1:57">
      <c r="A2140" t="s">
        <v>4463</v>
      </c>
      <c r="B2140" t="s">
        <v>80</v>
      </c>
      <c r="C2140" t="s">
        <v>4009</v>
      </c>
      <c r="D2140" t="s">
        <v>82</v>
      </c>
      <c r="E2140" s="2" t="str">
        <f>HYPERLINK("capsilon://?command=openfolder&amp;siteaddress=FAM.docvelocity-na8.net&amp;folderid=FX4814430B-AB89-5CC2-7B56-5364314B66B2","FX211198")</f>
        <v>FX211198</v>
      </c>
      <c r="F2140" t="s">
        <v>19</v>
      </c>
      <c r="G2140" t="s">
        <v>19</v>
      </c>
      <c r="H2140" t="s">
        <v>83</v>
      </c>
      <c r="I2140" t="s">
        <v>4010</v>
      </c>
      <c r="J2140">
        <v>114</v>
      </c>
      <c r="K2140" t="s">
        <v>85</v>
      </c>
      <c r="L2140" t="s">
        <v>86</v>
      </c>
      <c r="M2140" t="s">
        <v>87</v>
      </c>
      <c r="N2140">
        <v>2</v>
      </c>
      <c r="O2140" s="1">
        <v>44502.540127314816</v>
      </c>
      <c r="P2140" s="1">
        <v>44502.582407407404</v>
      </c>
      <c r="Q2140">
        <v>1580</v>
      </c>
      <c r="R2140">
        <v>2073</v>
      </c>
      <c r="S2140" t="b">
        <v>0</v>
      </c>
      <c r="T2140" t="s">
        <v>88</v>
      </c>
      <c r="U2140" t="b">
        <v>1</v>
      </c>
      <c r="V2140" t="s">
        <v>123</v>
      </c>
      <c r="W2140" s="1">
        <v>44502.569456018522</v>
      </c>
      <c r="X2140">
        <v>1003</v>
      </c>
      <c r="Y2140">
        <v>144</v>
      </c>
      <c r="Z2140">
        <v>0</v>
      </c>
      <c r="AA2140">
        <v>144</v>
      </c>
      <c r="AB2140">
        <v>0</v>
      </c>
      <c r="AC2140">
        <v>91</v>
      </c>
      <c r="AD2140">
        <v>-30</v>
      </c>
      <c r="AE2140">
        <v>0</v>
      </c>
      <c r="AF2140">
        <v>0</v>
      </c>
      <c r="AG2140">
        <v>0</v>
      </c>
      <c r="AH2140" t="s">
        <v>106</v>
      </c>
      <c r="AI2140" s="1">
        <v>44502.582407407404</v>
      </c>
      <c r="AJ2140">
        <v>537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-30</v>
      </c>
      <c r="AQ2140">
        <v>0</v>
      </c>
      <c r="AR2140">
        <v>0</v>
      </c>
      <c r="AS2140">
        <v>0</v>
      </c>
      <c r="AT2140" t="s">
        <v>88</v>
      </c>
      <c r="AU2140" t="s">
        <v>88</v>
      </c>
      <c r="AV2140" t="s">
        <v>88</v>
      </c>
      <c r="AW2140" t="s">
        <v>88</v>
      </c>
      <c r="AX2140" t="s">
        <v>88</v>
      </c>
      <c r="AY2140" t="s">
        <v>88</v>
      </c>
      <c r="AZ2140" t="s">
        <v>88</v>
      </c>
      <c r="BA2140" t="s">
        <v>88</v>
      </c>
      <c r="BB2140" t="s">
        <v>88</v>
      </c>
      <c r="BC2140" t="s">
        <v>88</v>
      </c>
      <c r="BD2140" t="s">
        <v>88</v>
      </c>
      <c r="BE2140" t="s">
        <v>88</v>
      </c>
    </row>
    <row r="2141" spans="1:57">
      <c r="A2141" t="s">
        <v>4464</v>
      </c>
      <c r="B2141" t="s">
        <v>80</v>
      </c>
      <c r="C2141" t="s">
        <v>4465</v>
      </c>
      <c r="D2141" t="s">
        <v>82</v>
      </c>
      <c r="E2141" s="2" t="str">
        <f>HYPERLINK("capsilon://?command=openfolder&amp;siteaddress=FAM.docvelocity-na8.net&amp;folderid=FXB64FA80F-7C1B-C441-D898-D2C9371B5002","FX21118558")</f>
        <v>FX21118558</v>
      </c>
      <c r="F2141" t="s">
        <v>19</v>
      </c>
      <c r="G2141" t="s">
        <v>19</v>
      </c>
      <c r="H2141" t="s">
        <v>83</v>
      </c>
      <c r="I2141" t="s">
        <v>4466</v>
      </c>
      <c r="J2141">
        <v>109</v>
      </c>
      <c r="K2141" t="s">
        <v>85</v>
      </c>
      <c r="L2141" t="s">
        <v>86</v>
      </c>
      <c r="M2141" t="s">
        <v>87</v>
      </c>
      <c r="N2141">
        <v>1</v>
      </c>
      <c r="O2141" s="1">
        <v>44519.556018518517</v>
      </c>
      <c r="P2141" s="1">
        <v>44519.59884259259</v>
      </c>
      <c r="Q2141">
        <v>3394</v>
      </c>
      <c r="R2141">
        <v>306</v>
      </c>
      <c r="S2141" t="b">
        <v>0</v>
      </c>
      <c r="T2141" t="s">
        <v>88</v>
      </c>
      <c r="U2141" t="b">
        <v>0</v>
      </c>
      <c r="V2141" t="s">
        <v>131</v>
      </c>
      <c r="W2141" s="1">
        <v>44519.59884259259</v>
      </c>
      <c r="X2141">
        <v>250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109</v>
      </c>
      <c r="AE2141">
        <v>97</v>
      </c>
      <c r="AF2141">
        <v>0</v>
      </c>
      <c r="AG2141">
        <v>4</v>
      </c>
      <c r="AH2141" t="s">
        <v>88</v>
      </c>
      <c r="AI2141" t="s">
        <v>88</v>
      </c>
      <c r="AJ2141" t="s">
        <v>88</v>
      </c>
      <c r="AK2141" t="s">
        <v>88</v>
      </c>
      <c r="AL2141" t="s">
        <v>88</v>
      </c>
      <c r="AM2141" t="s">
        <v>88</v>
      </c>
      <c r="AN2141" t="s">
        <v>88</v>
      </c>
      <c r="AO2141" t="s">
        <v>88</v>
      </c>
      <c r="AP2141" t="s">
        <v>88</v>
      </c>
      <c r="AQ2141" t="s">
        <v>88</v>
      </c>
      <c r="AR2141" t="s">
        <v>88</v>
      </c>
      <c r="AS2141" t="s">
        <v>88</v>
      </c>
      <c r="AT2141" t="s">
        <v>88</v>
      </c>
      <c r="AU2141" t="s">
        <v>88</v>
      </c>
      <c r="AV2141" t="s">
        <v>88</v>
      </c>
      <c r="AW2141" t="s">
        <v>88</v>
      </c>
      <c r="AX2141" t="s">
        <v>88</v>
      </c>
      <c r="AY2141" t="s">
        <v>88</v>
      </c>
      <c r="AZ2141" t="s">
        <v>88</v>
      </c>
      <c r="BA2141" t="s">
        <v>88</v>
      </c>
      <c r="BB2141" t="s">
        <v>88</v>
      </c>
      <c r="BC2141" t="s">
        <v>88</v>
      </c>
      <c r="BD2141" t="s">
        <v>88</v>
      </c>
      <c r="BE2141" t="s">
        <v>88</v>
      </c>
    </row>
    <row r="2142" spans="1:57">
      <c r="A2142" t="s">
        <v>4467</v>
      </c>
      <c r="B2142" t="s">
        <v>80</v>
      </c>
      <c r="C2142" t="s">
        <v>4468</v>
      </c>
      <c r="D2142" t="s">
        <v>82</v>
      </c>
      <c r="E2142" s="2" t="str">
        <f>HYPERLINK("capsilon://?command=openfolder&amp;siteaddress=FAM.docvelocity-na8.net&amp;folderid=FXF4617748-6E74-42DC-154B-5098A91491CD","FX21119467")</f>
        <v>FX21119467</v>
      </c>
      <c r="F2142" t="s">
        <v>19</v>
      </c>
      <c r="G2142" t="s">
        <v>19</v>
      </c>
      <c r="H2142" t="s">
        <v>83</v>
      </c>
      <c r="I2142" t="s">
        <v>4469</v>
      </c>
      <c r="J2142">
        <v>44</v>
      </c>
      <c r="K2142" t="s">
        <v>85</v>
      </c>
      <c r="L2142" t="s">
        <v>86</v>
      </c>
      <c r="M2142" t="s">
        <v>87</v>
      </c>
      <c r="N2142">
        <v>1</v>
      </c>
      <c r="O2142" s="1">
        <v>44519.572951388887</v>
      </c>
      <c r="P2142" s="1">
        <v>44519.600775462961</v>
      </c>
      <c r="Q2142">
        <v>2229</v>
      </c>
      <c r="R2142">
        <v>175</v>
      </c>
      <c r="S2142" t="b">
        <v>0</v>
      </c>
      <c r="T2142" t="s">
        <v>88</v>
      </c>
      <c r="U2142" t="b">
        <v>0</v>
      </c>
      <c r="V2142" t="s">
        <v>131</v>
      </c>
      <c r="W2142" s="1">
        <v>44519.600775462961</v>
      </c>
      <c r="X2142">
        <v>166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44</v>
      </c>
      <c r="AE2142">
        <v>39</v>
      </c>
      <c r="AF2142">
        <v>0</v>
      </c>
      <c r="AG2142">
        <v>4</v>
      </c>
      <c r="AH2142" t="s">
        <v>88</v>
      </c>
      <c r="AI2142" t="s">
        <v>88</v>
      </c>
      <c r="AJ2142" t="s">
        <v>88</v>
      </c>
      <c r="AK2142" t="s">
        <v>88</v>
      </c>
      <c r="AL2142" t="s">
        <v>88</v>
      </c>
      <c r="AM2142" t="s">
        <v>88</v>
      </c>
      <c r="AN2142" t="s">
        <v>88</v>
      </c>
      <c r="AO2142" t="s">
        <v>88</v>
      </c>
      <c r="AP2142" t="s">
        <v>88</v>
      </c>
      <c r="AQ2142" t="s">
        <v>88</v>
      </c>
      <c r="AR2142" t="s">
        <v>88</v>
      </c>
      <c r="AS2142" t="s">
        <v>88</v>
      </c>
      <c r="AT2142" t="s">
        <v>88</v>
      </c>
      <c r="AU2142" t="s">
        <v>88</v>
      </c>
      <c r="AV2142" t="s">
        <v>88</v>
      </c>
      <c r="AW2142" t="s">
        <v>88</v>
      </c>
      <c r="AX2142" t="s">
        <v>88</v>
      </c>
      <c r="AY2142" t="s">
        <v>88</v>
      </c>
      <c r="AZ2142" t="s">
        <v>88</v>
      </c>
      <c r="BA2142" t="s">
        <v>88</v>
      </c>
      <c r="BB2142" t="s">
        <v>88</v>
      </c>
      <c r="BC2142" t="s">
        <v>88</v>
      </c>
      <c r="BD2142" t="s">
        <v>88</v>
      </c>
      <c r="BE2142" t="s">
        <v>88</v>
      </c>
    </row>
    <row r="2143" spans="1:57">
      <c r="A2143" t="s">
        <v>4470</v>
      </c>
      <c r="B2143" t="s">
        <v>80</v>
      </c>
      <c r="C2143" t="s">
        <v>4468</v>
      </c>
      <c r="D2143" t="s">
        <v>82</v>
      </c>
      <c r="E2143" s="2" t="str">
        <f>HYPERLINK("capsilon://?command=openfolder&amp;siteaddress=FAM.docvelocity-na8.net&amp;folderid=FXF4617748-6E74-42DC-154B-5098A91491CD","FX21119467")</f>
        <v>FX21119467</v>
      </c>
      <c r="F2143" t="s">
        <v>19</v>
      </c>
      <c r="G2143" t="s">
        <v>19</v>
      </c>
      <c r="H2143" t="s">
        <v>83</v>
      </c>
      <c r="I2143" t="s">
        <v>4471</v>
      </c>
      <c r="J2143">
        <v>28</v>
      </c>
      <c r="K2143" t="s">
        <v>85</v>
      </c>
      <c r="L2143" t="s">
        <v>86</v>
      </c>
      <c r="M2143" t="s">
        <v>87</v>
      </c>
      <c r="N2143">
        <v>1</v>
      </c>
      <c r="O2143" s="1">
        <v>44519.574363425927</v>
      </c>
      <c r="P2143" s="1">
        <v>44522.210625</v>
      </c>
      <c r="Q2143">
        <v>226619</v>
      </c>
      <c r="R2143">
        <v>1154</v>
      </c>
      <c r="S2143" t="b">
        <v>0</v>
      </c>
      <c r="T2143" t="s">
        <v>88</v>
      </c>
      <c r="U2143" t="b">
        <v>0</v>
      </c>
      <c r="V2143" t="s">
        <v>190</v>
      </c>
      <c r="W2143" s="1">
        <v>44522.210625</v>
      </c>
      <c r="X2143">
        <v>252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28</v>
      </c>
      <c r="AE2143">
        <v>21</v>
      </c>
      <c r="AF2143">
        <v>0</v>
      </c>
      <c r="AG2143">
        <v>2</v>
      </c>
      <c r="AH2143" t="s">
        <v>88</v>
      </c>
      <c r="AI2143" t="s">
        <v>88</v>
      </c>
      <c r="AJ2143" t="s">
        <v>88</v>
      </c>
      <c r="AK2143" t="s">
        <v>88</v>
      </c>
      <c r="AL2143" t="s">
        <v>88</v>
      </c>
      <c r="AM2143" t="s">
        <v>88</v>
      </c>
      <c r="AN2143" t="s">
        <v>88</v>
      </c>
      <c r="AO2143" t="s">
        <v>88</v>
      </c>
      <c r="AP2143" t="s">
        <v>88</v>
      </c>
      <c r="AQ2143" t="s">
        <v>88</v>
      </c>
      <c r="AR2143" t="s">
        <v>88</v>
      </c>
      <c r="AS2143" t="s">
        <v>88</v>
      </c>
      <c r="AT2143" t="s">
        <v>88</v>
      </c>
      <c r="AU2143" t="s">
        <v>88</v>
      </c>
      <c r="AV2143" t="s">
        <v>88</v>
      </c>
      <c r="AW2143" t="s">
        <v>88</v>
      </c>
      <c r="AX2143" t="s">
        <v>88</v>
      </c>
      <c r="AY2143" t="s">
        <v>88</v>
      </c>
      <c r="AZ2143" t="s">
        <v>88</v>
      </c>
      <c r="BA2143" t="s">
        <v>88</v>
      </c>
      <c r="BB2143" t="s">
        <v>88</v>
      </c>
      <c r="BC2143" t="s">
        <v>88</v>
      </c>
      <c r="BD2143" t="s">
        <v>88</v>
      </c>
      <c r="BE2143" t="s">
        <v>88</v>
      </c>
    </row>
    <row r="2144" spans="1:57">
      <c r="A2144" t="s">
        <v>4472</v>
      </c>
      <c r="B2144" t="s">
        <v>80</v>
      </c>
      <c r="C2144" t="s">
        <v>4335</v>
      </c>
      <c r="D2144" t="s">
        <v>82</v>
      </c>
      <c r="E2144" s="2" t="str">
        <f>HYPERLINK("capsilon://?command=openfolder&amp;siteaddress=FAM.docvelocity-na8.net&amp;folderid=FX715C1ECA-A6A7-6019-B17F-F336F29D8FF0","FX21118160")</f>
        <v>FX21118160</v>
      </c>
      <c r="F2144" t="s">
        <v>19</v>
      </c>
      <c r="G2144" t="s">
        <v>19</v>
      </c>
      <c r="H2144" t="s">
        <v>83</v>
      </c>
      <c r="I2144" t="s">
        <v>4473</v>
      </c>
      <c r="J2144">
        <v>66</v>
      </c>
      <c r="K2144" t="s">
        <v>85</v>
      </c>
      <c r="L2144" t="s">
        <v>86</v>
      </c>
      <c r="M2144" t="s">
        <v>87</v>
      </c>
      <c r="N2144">
        <v>2</v>
      </c>
      <c r="O2144" s="1">
        <v>44519.581319444442</v>
      </c>
      <c r="P2144" s="1">
        <v>44519.754560185182</v>
      </c>
      <c r="Q2144">
        <v>14041</v>
      </c>
      <c r="R2144">
        <v>927</v>
      </c>
      <c r="S2144" t="b">
        <v>0</v>
      </c>
      <c r="T2144" t="s">
        <v>88</v>
      </c>
      <c r="U2144" t="b">
        <v>0</v>
      </c>
      <c r="V2144" t="s">
        <v>186</v>
      </c>
      <c r="W2144" s="1">
        <v>44519.591215277775</v>
      </c>
      <c r="X2144">
        <v>538</v>
      </c>
      <c r="Y2144">
        <v>52</v>
      </c>
      <c r="Z2144">
        <v>0</v>
      </c>
      <c r="AA2144">
        <v>52</v>
      </c>
      <c r="AB2144">
        <v>0</v>
      </c>
      <c r="AC2144">
        <v>39</v>
      </c>
      <c r="AD2144">
        <v>14</v>
      </c>
      <c r="AE2144">
        <v>0</v>
      </c>
      <c r="AF2144">
        <v>0</v>
      </c>
      <c r="AG2144">
        <v>0</v>
      </c>
      <c r="AH2144" t="s">
        <v>118</v>
      </c>
      <c r="AI2144" s="1">
        <v>44519.754560185182</v>
      </c>
      <c r="AJ2144">
        <v>382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14</v>
      </c>
      <c r="AQ2144">
        <v>0</v>
      </c>
      <c r="AR2144">
        <v>0</v>
      </c>
      <c r="AS2144">
        <v>0</v>
      </c>
      <c r="AT2144" t="s">
        <v>88</v>
      </c>
      <c r="AU2144" t="s">
        <v>88</v>
      </c>
      <c r="AV2144" t="s">
        <v>88</v>
      </c>
      <c r="AW2144" t="s">
        <v>88</v>
      </c>
      <c r="AX2144" t="s">
        <v>88</v>
      </c>
      <c r="AY2144" t="s">
        <v>88</v>
      </c>
      <c r="AZ2144" t="s">
        <v>88</v>
      </c>
      <c r="BA2144" t="s">
        <v>88</v>
      </c>
      <c r="BB2144" t="s">
        <v>88</v>
      </c>
      <c r="BC2144" t="s">
        <v>88</v>
      </c>
      <c r="BD2144" t="s">
        <v>88</v>
      </c>
      <c r="BE2144" t="s">
        <v>88</v>
      </c>
    </row>
    <row r="2145" spans="1:57">
      <c r="A2145" t="s">
        <v>4474</v>
      </c>
      <c r="B2145" t="s">
        <v>80</v>
      </c>
      <c r="C2145" t="s">
        <v>4448</v>
      </c>
      <c r="D2145" t="s">
        <v>82</v>
      </c>
      <c r="E2145" s="2" t="str">
        <f>HYPERLINK("capsilon://?command=openfolder&amp;siteaddress=FAM.docvelocity-na8.net&amp;folderid=FX8D6976B7-AAD0-CDA0-439C-AF83CFB9DD82","FX21119634")</f>
        <v>FX21119634</v>
      </c>
      <c r="F2145" t="s">
        <v>19</v>
      </c>
      <c r="G2145" t="s">
        <v>19</v>
      </c>
      <c r="H2145" t="s">
        <v>83</v>
      </c>
      <c r="I2145" t="s">
        <v>4449</v>
      </c>
      <c r="J2145">
        <v>142</v>
      </c>
      <c r="K2145" t="s">
        <v>85</v>
      </c>
      <c r="L2145" t="s">
        <v>86</v>
      </c>
      <c r="M2145" t="s">
        <v>87</v>
      </c>
      <c r="N2145">
        <v>2</v>
      </c>
      <c r="O2145" s="1">
        <v>44519.581712962965</v>
      </c>
      <c r="P2145" s="1">
        <v>44519.607083333336</v>
      </c>
      <c r="Q2145">
        <v>462</v>
      </c>
      <c r="R2145">
        <v>1730</v>
      </c>
      <c r="S2145" t="b">
        <v>0</v>
      </c>
      <c r="T2145" t="s">
        <v>88</v>
      </c>
      <c r="U2145" t="b">
        <v>1</v>
      </c>
      <c r="V2145" t="s">
        <v>131</v>
      </c>
      <c r="W2145" s="1">
        <v>44519.595358796294</v>
      </c>
      <c r="X2145">
        <v>906</v>
      </c>
      <c r="Y2145">
        <v>109</v>
      </c>
      <c r="Z2145">
        <v>0</v>
      </c>
      <c r="AA2145">
        <v>109</v>
      </c>
      <c r="AB2145">
        <v>0</v>
      </c>
      <c r="AC2145">
        <v>57</v>
      </c>
      <c r="AD2145">
        <v>33</v>
      </c>
      <c r="AE2145">
        <v>0</v>
      </c>
      <c r="AF2145">
        <v>0</v>
      </c>
      <c r="AG2145">
        <v>0</v>
      </c>
      <c r="AH2145" t="s">
        <v>606</v>
      </c>
      <c r="AI2145" s="1">
        <v>44519.607083333336</v>
      </c>
      <c r="AJ2145">
        <v>824</v>
      </c>
      <c r="AK2145">
        <v>3</v>
      </c>
      <c r="AL2145">
        <v>0</v>
      </c>
      <c r="AM2145">
        <v>3</v>
      </c>
      <c r="AN2145">
        <v>0</v>
      </c>
      <c r="AO2145">
        <v>3</v>
      </c>
      <c r="AP2145">
        <v>30</v>
      </c>
      <c r="AQ2145">
        <v>0</v>
      </c>
      <c r="AR2145">
        <v>0</v>
      </c>
      <c r="AS2145">
        <v>0</v>
      </c>
      <c r="AT2145" t="s">
        <v>88</v>
      </c>
      <c r="AU2145" t="s">
        <v>88</v>
      </c>
      <c r="AV2145" t="s">
        <v>88</v>
      </c>
      <c r="AW2145" t="s">
        <v>88</v>
      </c>
      <c r="AX2145" t="s">
        <v>88</v>
      </c>
      <c r="AY2145" t="s">
        <v>88</v>
      </c>
      <c r="AZ2145" t="s">
        <v>88</v>
      </c>
      <c r="BA2145" t="s">
        <v>88</v>
      </c>
      <c r="BB2145" t="s">
        <v>88</v>
      </c>
      <c r="BC2145" t="s">
        <v>88</v>
      </c>
      <c r="BD2145" t="s">
        <v>88</v>
      </c>
      <c r="BE2145" t="s">
        <v>88</v>
      </c>
    </row>
    <row r="2146" spans="1:57">
      <c r="A2146" t="s">
        <v>4475</v>
      </c>
      <c r="B2146" t="s">
        <v>80</v>
      </c>
      <c r="C2146" t="s">
        <v>2223</v>
      </c>
      <c r="D2146" t="s">
        <v>82</v>
      </c>
      <c r="E2146" s="2" t="str">
        <f>HYPERLINK("capsilon://?command=openfolder&amp;siteaddress=FAM.docvelocity-na8.net&amp;folderid=FX15B62D83-BE43-E649-F78F-A14EA9C2EF3F","FX21111252")</f>
        <v>FX21111252</v>
      </c>
      <c r="F2146" t="s">
        <v>19</v>
      </c>
      <c r="G2146" t="s">
        <v>19</v>
      </c>
      <c r="H2146" t="s">
        <v>83</v>
      </c>
      <c r="I2146" t="s">
        <v>4476</v>
      </c>
      <c r="J2146">
        <v>38</v>
      </c>
      <c r="K2146" t="s">
        <v>85</v>
      </c>
      <c r="L2146" t="s">
        <v>86</v>
      </c>
      <c r="M2146" t="s">
        <v>87</v>
      </c>
      <c r="N2146">
        <v>2</v>
      </c>
      <c r="O2146" s="1">
        <v>44519.584618055553</v>
      </c>
      <c r="P2146" s="1">
        <v>44519.750138888892</v>
      </c>
      <c r="Q2146">
        <v>14064</v>
      </c>
      <c r="R2146">
        <v>237</v>
      </c>
      <c r="S2146" t="b">
        <v>0</v>
      </c>
      <c r="T2146" t="s">
        <v>88</v>
      </c>
      <c r="U2146" t="b">
        <v>0</v>
      </c>
      <c r="V2146" t="s">
        <v>186</v>
      </c>
      <c r="W2146" s="1">
        <v>44519.60392361111</v>
      </c>
      <c r="X2146">
        <v>111</v>
      </c>
      <c r="Y2146">
        <v>37</v>
      </c>
      <c r="Z2146">
        <v>0</v>
      </c>
      <c r="AA2146">
        <v>37</v>
      </c>
      <c r="AB2146">
        <v>0</v>
      </c>
      <c r="AC2146">
        <v>11</v>
      </c>
      <c r="AD2146">
        <v>1</v>
      </c>
      <c r="AE2146">
        <v>0</v>
      </c>
      <c r="AF2146">
        <v>0</v>
      </c>
      <c r="AG2146">
        <v>0</v>
      </c>
      <c r="AH2146" t="s">
        <v>118</v>
      </c>
      <c r="AI2146" s="1">
        <v>44519.750138888892</v>
      </c>
      <c r="AJ2146">
        <v>118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1</v>
      </c>
      <c r="AQ2146">
        <v>0</v>
      </c>
      <c r="AR2146">
        <v>0</v>
      </c>
      <c r="AS2146">
        <v>0</v>
      </c>
      <c r="AT2146" t="s">
        <v>88</v>
      </c>
      <c r="AU2146" t="s">
        <v>88</v>
      </c>
      <c r="AV2146" t="s">
        <v>88</v>
      </c>
      <c r="AW2146" t="s">
        <v>88</v>
      </c>
      <c r="AX2146" t="s">
        <v>88</v>
      </c>
      <c r="AY2146" t="s">
        <v>88</v>
      </c>
      <c r="AZ2146" t="s">
        <v>88</v>
      </c>
      <c r="BA2146" t="s">
        <v>88</v>
      </c>
      <c r="BB2146" t="s">
        <v>88</v>
      </c>
      <c r="BC2146" t="s">
        <v>88</v>
      </c>
      <c r="BD2146" t="s">
        <v>88</v>
      </c>
      <c r="BE2146" t="s">
        <v>88</v>
      </c>
    </row>
    <row r="2147" spans="1:57">
      <c r="A2147" t="s">
        <v>4477</v>
      </c>
      <c r="B2147" t="s">
        <v>80</v>
      </c>
      <c r="C2147" t="s">
        <v>4452</v>
      </c>
      <c r="D2147" t="s">
        <v>82</v>
      </c>
      <c r="E2147" s="2" t="str">
        <f>HYPERLINK("capsilon://?command=openfolder&amp;siteaddress=FAM.docvelocity-na8.net&amp;folderid=FX6365F11D-BE64-8201-751B-D54268FFF342","FX21117787")</f>
        <v>FX21117787</v>
      </c>
      <c r="F2147" t="s">
        <v>19</v>
      </c>
      <c r="G2147" t="s">
        <v>19</v>
      </c>
      <c r="H2147" t="s">
        <v>83</v>
      </c>
      <c r="I2147" t="s">
        <v>4453</v>
      </c>
      <c r="J2147">
        <v>186</v>
      </c>
      <c r="K2147" t="s">
        <v>85</v>
      </c>
      <c r="L2147" t="s">
        <v>86</v>
      </c>
      <c r="M2147" t="s">
        <v>87</v>
      </c>
      <c r="N2147">
        <v>2</v>
      </c>
      <c r="O2147" s="1">
        <v>44519.586481481485</v>
      </c>
      <c r="P2147" s="1">
        <v>44519.71398148148</v>
      </c>
      <c r="Q2147">
        <v>9085</v>
      </c>
      <c r="R2147">
        <v>1931</v>
      </c>
      <c r="S2147" t="b">
        <v>0</v>
      </c>
      <c r="T2147" t="s">
        <v>88</v>
      </c>
      <c r="U2147" t="b">
        <v>1</v>
      </c>
      <c r="V2147" t="s">
        <v>186</v>
      </c>
      <c r="W2147" s="1">
        <v>44519.602638888886</v>
      </c>
      <c r="X2147">
        <v>986</v>
      </c>
      <c r="Y2147">
        <v>145</v>
      </c>
      <c r="Z2147">
        <v>0</v>
      </c>
      <c r="AA2147">
        <v>145</v>
      </c>
      <c r="AB2147">
        <v>21</v>
      </c>
      <c r="AC2147">
        <v>92</v>
      </c>
      <c r="AD2147">
        <v>41</v>
      </c>
      <c r="AE2147">
        <v>0</v>
      </c>
      <c r="AF2147">
        <v>0</v>
      </c>
      <c r="AG2147">
        <v>0</v>
      </c>
      <c r="AH2147" t="s">
        <v>118</v>
      </c>
      <c r="AI2147" s="1">
        <v>44519.71398148148</v>
      </c>
      <c r="AJ2147">
        <v>737</v>
      </c>
      <c r="AK2147">
        <v>1</v>
      </c>
      <c r="AL2147">
        <v>0</v>
      </c>
      <c r="AM2147">
        <v>1</v>
      </c>
      <c r="AN2147">
        <v>21</v>
      </c>
      <c r="AO2147">
        <v>1</v>
      </c>
      <c r="AP2147">
        <v>40</v>
      </c>
      <c r="AQ2147">
        <v>0</v>
      </c>
      <c r="AR2147">
        <v>0</v>
      </c>
      <c r="AS2147">
        <v>0</v>
      </c>
      <c r="AT2147" t="s">
        <v>88</v>
      </c>
      <c r="AU2147" t="s">
        <v>88</v>
      </c>
      <c r="AV2147" t="s">
        <v>88</v>
      </c>
      <c r="AW2147" t="s">
        <v>88</v>
      </c>
      <c r="AX2147" t="s">
        <v>88</v>
      </c>
      <c r="AY2147" t="s">
        <v>88</v>
      </c>
      <c r="AZ2147" t="s">
        <v>88</v>
      </c>
      <c r="BA2147" t="s">
        <v>88</v>
      </c>
      <c r="BB2147" t="s">
        <v>88</v>
      </c>
      <c r="BC2147" t="s">
        <v>88</v>
      </c>
      <c r="BD2147" t="s">
        <v>88</v>
      </c>
      <c r="BE2147" t="s">
        <v>88</v>
      </c>
    </row>
    <row r="2148" spans="1:57">
      <c r="A2148" t="s">
        <v>4478</v>
      </c>
      <c r="B2148" t="s">
        <v>80</v>
      </c>
      <c r="C2148" t="s">
        <v>4338</v>
      </c>
      <c r="D2148" t="s">
        <v>82</v>
      </c>
      <c r="E2148" s="2" t="str">
        <f>HYPERLINK("capsilon://?command=openfolder&amp;siteaddress=FAM.docvelocity-na8.net&amp;folderid=FX6B427F83-10E4-A472-841E-A75C97535698","FX2111795")</f>
        <v>FX2111795</v>
      </c>
      <c r="F2148" t="s">
        <v>19</v>
      </c>
      <c r="G2148" t="s">
        <v>19</v>
      </c>
      <c r="H2148" t="s">
        <v>83</v>
      </c>
      <c r="I2148" t="s">
        <v>4339</v>
      </c>
      <c r="J2148">
        <v>342</v>
      </c>
      <c r="K2148" t="s">
        <v>85</v>
      </c>
      <c r="L2148" t="s">
        <v>86</v>
      </c>
      <c r="M2148" t="s">
        <v>87</v>
      </c>
      <c r="N2148">
        <v>2</v>
      </c>
      <c r="O2148" s="1">
        <v>44502.544479166667</v>
      </c>
      <c r="P2148" s="1">
        <v>44502.610034722224</v>
      </c>
      <c r="Q2148">
        <v>2573</v>
      </c>
      <c r="R2148">
        <v>3091</v>
      </c>
      <c r="S2148" t="b">
        <v>0</v>
      </c>
      <c r="T2148" t="s">
        <v>88</v>
      </c>
      <c r="U2148" t="b">
        <v>1</v>
      </c>
      <c r="V2148" t="s">
        <v>186</v>
      </c>
      <c r="W2148" s="1">
        <v>44502.595972222225</v>
      </c>
      <c r="X2148">
        <v>2008</v>
      </c>
      <c r="Y2148">
        <v>381</v>
      </c>
      <c r="Z2148">
        <v>0</v>
      </c>
      <c r="AA2148">
        <v>381</v>
      </c>
      <c r="AB2148">
        <v>0</v>
      </c>
      <c r="AC2148">
        <v>190</v>
      </c>
      <c r="AD2148">
        <v>-39</v>
      </c>
      <c r="AE2148">
        <v>0</v>
      </c>
      <c r="AF2148">
        <v>0</v>
      </c>
      <c r="AG2148">
        <v>0</v>
      </c>
      <c r="AH2148" t="s">
        <v>118</v>
      </c>
      <c r="AI2148" s="1">
        <v>44502.610034722224</v>
      </c>
      <c r="AJ2148">
        <v>986</v>
      </c>
      <c r="AK2148">
        <v>4</v>
      </c>
      <c r="AL2148">
        <v>0</v>
      </c>
      <c r="AM2148">
        <v>4</v>
      </c>
      <c r="AN2148">
        <v>0</v>
      </c>
      <c r="AO2148">
        <v>4</v>
      </c>
      <c r="AP2148">
        <v>-43</v>
      </c>
      <c r="AQ2148">
        <v>0</v>
      </c>
      <c r="AR2148">
        <v>0</v>
      </c>
      <c r="AS2148">
        <v>0</v>
      </c>
      <c r="AT2148" t="s">
        <v>88</v>
      </c>
      <c r="AU2148" t="s">
        <v>88</v>
      </c>
      <c r="AV2148" t="s">
        <v>88</v>
      </c>
      <c r="AW2148" t="s">
        <v>88</v>
      </c>
      <c r="AX2148" t="s">
        <v>88</v>
      </c>
      <c r="AY2148" t="s">
        <v>88</v>
      </c>
      <c r="AZ2148" t="s">
        <v>88</v>
      </c>
      <c r="BA2148" t="s">
        <v>88</v>
      </c>
      <c r="BB2148" t="s">
        <v>88</v>
      </c>
      <c r="BC2148" t="s">
        <v>88</v>
      </c>
      <c r="BD2148" t="s">
        <v>88</v>
      </c>
      <c r="BE2148" t="s">
        <v>88</v>
      </c>
    </row>
    <row r="2149" spans="1:57">
      <c r="A2149" t="s">
        <v>4479</v>
      </c>
      <c r="B2149" t="s">
        <v>80</v>
      </c>
      <c r="C2149" t="s">
        <v>3464</v>
      </c>
      <c r="D2149" t="s">
        <v>82</v>
      </c>
      <c r="E2149" s="2" t="str">
        <f>HYPERLINK("capsilon://?command=openfolder&amp;siteaddress=FAM.docvelocity-na8.net&amp;folderid=FX56429455-4F08-938A-6165-E67D84AFB9C9","FX21117771")</f>
        <v>FX21117771</v>
      </c>
      <c r="F2149" t="s">
        <v>19</v>
      </c>
      <c r="G2149" t="s">
        <v>19</v>
      </c>
      <c r="H2149" t="s">
        <v>83</v>
      </c>
      <c r="I2149" t="s">
        <v>4480</v>
      </c>
      <c r="J2149">
        <v>86</v>
      </c>
      <c r="K2149" t="s">
        <v>85</v>
      </c>
      <c r="L2149" t="s">
        <v>86</v>
      </c>
      <c r="M2149" t="s">
        <v>87</v>
      </c>
      <c r="N2149">
        <v>1</v>
      </c>
      <c r="O2149" s="1">
        <v>44519.598067129627</v>
      </c>
      <c r="P2149" s="1">
        <v>44519.610150462962</v>
      </c>
      <c r="Q2149">
        <v>777</v>
      </c>
      <c r="R2149">
        <v>267</v>
      </c>
      <c r="S2149" t="b">
        <v>0</v>
      </c>
      <c r="T2149" t="s">
        <v>88</v>
      </c>
      <c r="U2149" t="b">
        <v>0</v>
      </c>
      <c r="V2149" t="s">
        <v>131</v>
      </c>
      <c r="W2149" s="1">
        <v>44519.610150462962</v>
      </c>
      <c r="X2149">
        <v>267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86</v>
      </c>
      <c r="AE2149">
        <v>74</v>
      </c>
      <c r="AF2149">
        <v>0</v>
      </c>
      <c r="AG2149">
        <v>4</v>
      </c>
      <c r="AH2149" t="s">
        <v>88</v>
      </c>
      <c r="AI2149" t="s">
        <v>88</v>
      </c>
      <c r="AJ2149" t="s">
        <v>88</v>
      </c>
      <c r="AK2149" t="s">
        <v>88</v>
      </c>
      <c r="AL2149" t="s">
        <v>88</v>
      </c>
      <c r="AM2149" t="s">
        <v>88</v>
      </c>
      <c r="AN2149" t="s">
        <v>88</v>
      </c>
      <c r="AO2149" t="s">
        <v>88</v>
      </c>
      <c r="AP2149" t="s">
        <v>88</v>
      </c>
      <c r="AQ2149" t="s">
        <v>88</v>
      </c>
      <c r="AR2149" t="s">
        <v>88</v>
      </c>
      <c r="AS2149" t="s">
        <v>88</v>
      </c>
      <c r="AT2149" t="s">
        <v>88</v>
      </c>
      <c r="AU2149" t="s">
        <v>88</v>
      </c>
      <c r="AV2149" t="s">
        <v>88</v>
      </c>
      <c r="AW2149" t="s">
        <v>88</v>
      </c>
      <c r="AX2149" t="s">
        <v>88</v>
      </c>
      <c r="AY2149" t="s">
        <v>88</v>
      </c>
      <c r="AZ2149" t="s">
        <v>88</v>
      </c>
      <c r="BA2149" t="s">
        <v>88</v>
      </c>
      <c r="BB2149" t="s">
        <v>88</v>
      </c>
      <c r="BC2149" t="s">
        <v>88</v>
      </c>
      <c r="BD2149" t="s">
        <v>88</v>
      </c>
      <c r="BE2149" t="s">
        <v>88</v>
      </c>
    </row>
    <row r="2150" spans="1:57">
      <c r="A2150" t="s">
        <v>4481</v>
      </c>
      <c r="B2150" t="s">
        <v>80</v>
      </c>
      <c r="C2150" t="s">
        <v>4465</v>
      </c>
      <c r="D2150" t="s">
        <v>82</v>
      </c>
      <c r="E2150" s="2" t="str">
        <f>HYPERLINK("capsilon://?command=openfolder&amp;siteaddress=FAM.docvelocity-na8.net&amp;folderid=FXB64FA80F-7C1B-C441-D898-D2C9371B5002","FX21118558")</f>
        <v>FX21118558</v>
      </c>
      <c r="F2150" t="s">
        <v>19</v>
      </c>
      <c r="G2150" t="s">
        <v>19</v>
      </c>
      <c r="H2150" t="s">
        <v>83</v>
      </c>
      <c r="I2150" t="s">
        <v>4466</v>
      </c>
      <c r="J2150">
        <v>212</v>
      </c>
      <c r="K2150" t="s">
        <v>85</v>
      </c>
      <c r="L2150" t="s">
        <v>86</v>
      </c>
      <c r="M2150" t="s">
        <v>87</v>
      </c>
      <c r="N2150">
        <v>2</v>
      </c>
      <c r="O2150" s="1">
        <v>44519.600393518522</v>
      </c>
      <c r="P2150" s="1">
        <v>44519.720347222225</v>
      </c>
      <c r="Q2150">
        <v>9082</v>
      </c>
      <c r="R2150">
        <v>1282</v>
      </c>
      <c r="S2150" t="b">
        <v>0</v>
      </c>
      <c r="T2150" t="s">
        <v>88</v>
      </c>
      <c r="U2150" t="b">
        <v>1</v>
      </c>
      <c r="V2150" t="s">
        <v>131</v>
      </c>
      <c r="W2150" s="1">
        <v>44519.606828703705</v>
      </c>
      <c r="X2150">
        <v>522</v>
      </c>
      <c r="Y2150">
        <v>140</v>
      </c>
      <c r="Z2150">
        <v>0</v>
      </c>
      <c r="AA2150">
        <v>140</v>
      </c>
      <c r="AB2150">
        <v>0</v>
      </c>
      <c r="AC2150">
        <v>52</v>
      </c>
      <c r="AD2150">
        <v>72</v>
      </c>
      <c r="AE2150">
        <v>0</v>
      </c>
      <c r="AF2150">
        <v>0</v>
      </c>
      <c r="AG2150">
        <v>0</v>
      </c>
      <c r="AH2150" t="s">
        <v>606</v>
      </c>
      <c r="AI2150" s="1">
        <v>44519.720347222225</v>
      </c>
      <c r="AJ2150">
        <v>755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72</v>
      </c>
      <c r="AQ2150">
        <v>0</v>
      </c>
      <c r="AR2150">
        <v>0</v>
      </c>
      <c r="AS2150">
        <v>0</v>
      </c>
      <c r="AT2150" t="s">
        <v>88</v>
      </c>
      <c r="AU2150" t="s">
        <v>88</v>
      </c>
      <c r="AV2150" t="s">
        <v>88</v>
      </c>
      <c r="AW2150" t="s">
        <v>88</v>
      </c>
      <c r="AX2150" t="s">
        <v>88</v>
      </c>
      <c r="AY2150" t="s">
        <v>88</v>
      </c>
      <c r="AZ2150" t="s">
        <v>88</v>
      </c>
      <c r="BA2150" t="s">
        <v>88</v>
      </c>
      <c r="BB2150" t="s">
        <v>88</v>
      </c>
      <c r="BC2150" t="s">
        <v>88</v>
      </c>
      <c r="BD2150" t="s">
        <v>88</v>
      </c>
      <c r="BE2150" t="s">
        <v>88</v>
      </c>
    </row>
    <row r="2151" spans="1:57">
      <c r="A2151" t="s">
        <v>4482</v>
      </c>
      <c r="B2151" t="s">
        <v>80</v>
      </c>
      <c r="C2151" t="s">
        <v>4468</v>
      </c>
      <c r="D2151" t="s">
        <v>82</v>
      </c>
      <c r="E2151" s="2" t="str">
        <f>HYPERLINK("capsilon://?command=openfolder&amp;siteaddress=FAM.docvelocity-na8.net&amp;folderid=FXF4617748-6E74-42DC-154B-5098A91491CD","FX21119467")</f>
        <v>FX21119467</v>
      </c>
      <c r="F2151" t="s">
        <v>19</v>
      </c>
      <c r="G2151" t="s">
        <v>19</v>
      </c>
      <c r="H2151" t="s">
        <v>83</v>
      </c>
      <c r="I2151" t="s">
        <v>4469</v>
      </c>
      <c r="J2151">
        <v>152</v>
      </c>
      <c r="K2151" t="s">
        <v>85</v>
      </c>
      <c r="L2151" t="s">
        <v>86</v>
      </c>
      <c r="M2151" t="s">
        <v>87</v>
      </c>
      <c r="N2151">
        <v>2</v>
      </c>
      <c r="O2151" s="1">
        <v>44519.602800925924</v>
      </c>
      <c r="P2151" s="1">
        <v>44519.718935185185</v>
      </c>
      <c r="Q2151">
        <v>8813</v>
      </c>
      <c r="R2151">
        <v>1221</v>
      </c>
      <c r="S2151" t="b">
        <v>0</v>
      </c>
      <c r="T2151" t="s">
        <v>88</v>
      </c>
      <c r="U2151" t="b">
        <v>1</v>
      </c>
      <c r="V2151" t="s">
        <v>186</v>
      </c>
      <c r="W2151" s="1">
        <v>44519.613125000003</v>
      </c>
      <c r="X2151">
        <v>794</v>
      </c>
      <c r="Y2151">
        <v>156</v>
      </c>
      <c r="Z2151">
        <v>0</v>
      </c>
      <c r="AA2151">
        <v>156</v>
      </c>
      <c r="AB2151">
        <v>0</v>
      </c>
      <c r="AC2151">
        <v>70</v>
      </c>
      <c r="AD2151">
        <v>-4</v>
      </c>
      <c r="AE2151">
        <v>0</v>
      </c>
      <c r="AF2151">
        <v>0</v>
      </c>
      <c r="AG2151">
        <v>0</v>
      </c>
      <c r="AH2151" t="s">
        <v>118</v>
      </c>
      <c r="AI2151" s="1">
        <v>44519.718935185185</v>
      </c>
      <c r="AJ2151">
        <v>427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-4</v>
      </c>
      <c r="AQ2151">
        <v>0</v>
      </c>
      <c r="AR2151">
        <v>0</v>
      </c>
      <c r="AS2151">
        <v>0</v>
      </c>
      <c r="AT2151" t="s">
        <v>88</v>
      </c>
      <c r="AU2151" t="s">
        <v>88</v>
      </c>
      <c r="AV2151" t="s">
        <v>88</v>
      </c>
      <c r="AW2151" t="s">
        <v>88</v>
      </c>
      <c r="AX2151" t="s">
        <v>88</v>
      </c>
      <c r="AY2151" t="s">
        <v>88</v>
      </c>
      <c r="AZ2151" t="s">
        <v>88</v>
      </c>
      <c r="BA2151" t="s">
        <v>88</v>
      </c>
      <c r="BB2151" t="s">
        <v>88</v>
      </c>
      <c r="BC2151" t="s">
        <v>88</v>
      </c>
      <c r="BD2151" t="s">
        <v>88</v>
      </c>
      <c r="BE2151" t="s">
        <v>88</v>
      </c>
    </row>
    <row r="2152" spans="1:57">
      <c r="A2152" t="s">
        <v>4483</v>
      </c>
      <c r="B2152" t="s">
        <v>80</v>
      </c>
      <c r="C2152" t="s">
        <v>4484</v>
      </c>
      <c r="D2152" t="s">
        <v>82</v>
      </c>
      <c r="E2152" s="2" t="str">
        <f>HYPERLINK("capsilon://?command=openfolder&amp;siteaddress=FAM.docvelocity-na8.net&amp;folderid=FXA83C340D-ED98-F30E-AD52-0B59C3F44E71","FX21118998")</f>
        <v>FX21118998</v>
      </c>
      <c r="F2152" t="s">
        <v>19</v>
      </c>
      <c r="G2152" t="s">
        <v>19</v>
      </c>
      <c r="H2152" t="s">
        <v>83</v>
      </c>
      <c r="I2152" t="s">
        <v>4485</v>
      </c>
      <c r="J2152">
        <v>138</v>
      </c>
      <c r="K2152" t="s">
        <v>85</v>
      </c>
      <c r="L2152" t="s">
        <v>86</v>
      </c>
      <c r="M2152" t="s">
        <v>87</v>
      </c>
      <c r="N2152">
        <v>1</v>
      </c>
      <c r="O2152" s="1">
        <v>44519.604664351849</v>
      </c>
      <c r="P2152" s="1">
        <v>44522.215497685182</v>
      </c>
      <c r="Q2152">
        <v>224719</v>
      </c>
      <c r="R2152">
        <v>857</v>
      </c>
      <c r="S2152" t="b">
        <v>0</v>
      </c>
      <c r="T2152" t="s">
        <v>88</v>
      </c>
      <c r="U2152" t="b">
        <v>0</v>
      </c>
      <c r="V2152" t="s">
        <v>190</v>
      </c>
      <c r="W2152" s="1">
        <v>44522.215497685182</v>
      </c>
      <c r="X2152">
        <v>420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138</v>
      </c>
      <c r="AE2152">
        <v>114</v>
      </c>
      <c r="AF2152">
        <v>0</v>
      </c>
      <c r="AG2152">
        <v>7</v>
      </c>
      <c r="AH2152" t="s">
        <v>88</v>
      </c>
      <c r="AI2152" t="s">
        <v>88</v>
      </c>
      <c r="AJ2152" t="s">
        <v>88</v>
      </c>
      <c r="AK2152" t="s">
        <v>88</v>
      </c>
      <c r="AL2152" t="s">
        <v>88</v>
      </c>
      <c r="AM2152" t="s">
        <v>88</v>
      </c>
      <c r="AN2152" t="s">
        <v>88</v>
      </c>
      <c r="AO2152" t="s">
        <v>88</v>
      </c>
      <c r="AP2152" t="s">
        <v>88</v>
      </c>
      <c r="AQ2152" t="s">
        <v>88</v>
      </c>
      <c r="AR2152" t="s">
        <v>88</v>
      </c>
      <c r="AS2152" t="s">
        <v>88</v>
      </c>
      <c r="AT2152" t="s">
        <v>88</v>
      </c>
      <c r="AU2152" t="s">
        <v>88</v>
      </c>
      <c r="AV2152" t="s">
        <v>88</v>
      </c>
      <c r="AW2152" t="s">
        <v>88</v>
      </c>
      <c r="AX2152" t="s">
        <v>88</v>
      </c>
      <c r="AY2152" t="s">
        <v>88</v>
      </c>
      <c r="AZ2152" t="s">
        <v>88</v>
      </c>
      <c r="BA2152" t="s">
        <v>88</v>
      </c>
      <c r="BB2152" t="s">
        <v>88</v>
      </c>
      <c r="BC2152" t="s">
        <v>88</v>
      </c>
      <c r="BD2152" t="s">
        <v>88</v>
      </c>
      <c r="BE2152" t="s">
        <v>88</v>
      </c>
    </row>
    <row r="2153" spans="1:57">
      <c r="A2153" t="s">
        <v>4486</v>
      </c>
      <c r="B2153" t="s">
        <v>80</v>
      </c>
      <c r="C2153" t="s">
        <v>4487</v>
      </c>
      <c r="D2153" t="s">
        <v>82</v>
      </c>
      <c r="E2153" s="2" t="str">
        <f>HYPERLINK("capsilon://?command=openfolder&amp;siteaddress=FAM.docvelocity-na8.net&amp;folderid=FX5C15B5CE-29D9-531B-65D4-76D5EEC693B4","FX2111603")</f>
        <v>FX2111603</v>
      </c>
      <c r="F2153" t="s">
        <v>19</v>
      </c>
      <c r="G2153" t="s">
        <v>19</v>
      </c>
      <c r="H2153" t="s">
        <v>83</v>
      </c>
      <c r="I2153" t="s">
        <v>4488</v>
      </c>
      <c r="J2153">
        <v>66</v>
      </c>
      <c r="K2153" t="s">
        <v>85</v>
      </c>
      <c r="L2153" t="s">
        <v>86</v>
      </c>
      <c r="M2153" t="s">
        <v>87</v>
      </c>
      <c r="N2153">
        <v>2</v>
      </c>
      <c r="O2153" s="1">
        <v>44502.545717592591</v>
      </c>
      <c r="P2153" s="1">
        <v>44502.620416666665</v>
      </c>
      <c r="Q2153">
        <v>5652</v>
      </c>
      <c r="R2153">
        <v>802</v>
      </c>
      <c r="S2153" t="b">
        <v>0</v>
      </c>
      <c r="T2153" t="s">
        <v>88</v>
      </c>
      <c r="U2153" t="b">
        <v>0</v>
      </c>
      <c r="V2153" t="s">
        <v>123</v>
      </c>
      <c r="W2153" s="1">
        <v>44502.60565972222</v>
      </c>
      <c r="X2153">
        <v>284</v>
      </c>
      <c r="Y2153">
        <v>52</v>
      </c>
      <c r="Z2153">
        <v>0</v>
      </c>
      <c r="AA2153">
        <v>52</v>
      </c>
      <c r="AB2153">
        <v>0</v>
      </c>
      <c r="AC2153">
        <v>25</v>
      </c>
      <c r="AD2153">
        <v>14</v>
      </c>
      <c r="AE2153">
        <v>0</v>
      </c>
      <c r="AF2153">
        <v>0</v>
      </c>
      <c r="AG2153">
        <v>0</v>
      </c>
      <c r="AH2153" t="s">
        <v>90</v>
      </c>
      <c r="AI2153" s="1">
        <v>44502.620416666665</v>
      </c>
      <c r="AJ2153">
        <v>518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14</v>
      </c>
      <c r="AQ2153">
        <v>0</v>
      </c>
      <c r="AR2153">
        <v>0</v>
      </c>
      <c r="AS2153">
        <v>0</v>
      </c>
      <c r="AT2153" t="s">
        <v>88</v>
      </c>
      <c r="AU2153" t="s">
        <v>88</v>
      </c>
      <c r="AV2153" t="s">
        <v>88</v>
      </c>
      <c r="AW2153" t="s">
        <v>88</v>
      </c>
      <c r="AX2153" t="s">
        <v>88</v>
      </c>
      <c r="AY2153" t="s">
        <v>88</v>
      </c>
      <c r="AZ2153" t="s">
        <v>88</v>
      </c>
      <c r="BA2153" t="s">
        <v>88</v>
      </c>
      <c r="BB2153" t="s">
        <v>88</v>
      </c>
      <c r="BC2153" t="s">
        <v>88</v>
      </c>
      <c r="BD2153" t="s">
        <v>88</v>
      </c>
      <c r="BE2153" t="s">
        <v>88</v>
      </c>
    </row>
    <row r="2154" spans="1:57">
      <c r="A2154" t="s">
        <v>4489</v>
      </c>
      <c r="B2154" t="s">
        <v>80</v>
      </c>
      <c r="C2154" t="s">
        <v>4292</v>
      </c>
      <c r="D2154" t="s">
        <v>82</v>
      </c>
      <c r="E2154" s="2" t="str">
        <f>HYPERLINK("capsilon://?command=openfolder&amp;siteaddress=FAM.docvelocity-na8.net&amp;folderid=FX1F74B4DF-6482-4018-6B95-2AC31E7F59B0","FX21119059")</f>
        <v>FX21119059</v>
      </c>
      <c r="F2154" t="s">
        <v>19</v>
      </c>
      <c r="G2154" t="s">
        <v>19</v>
      </c>
      <c r="H2154" t="s">
        <v>83</v>
      </c>
      <c r="I2154" t="s">
        <v>4490</v>
      </c>
      <c r="J2154">
        <v>30</v>
      </c>
      <c r="K2154" t="s">
        <v>85</v>
      </c>
      <c r="L2154" t="s">
        <v>86</v>
      </c>
      <c r="M2154" t="s">
        <v>87</v>
      </c>
      <c r="N2154">
        <v>2</v>
      </c>
      <c r="O2154" s="1">
        <v>44519.608946759261</v>
      </c>
      <c r="P2154" s="1">
        <v>44519.752256944441</v>
      </c>
      <c r="Q2154">
        <v>12138</v>
      </c>
      <c r="R2154">
        <v>244</v>
      </c>
      <c r="S2154" t="b">
        <v>0</v>
      </c>
      <c r="T2154" t="s">
        <v>88</v>
      </c>
      <c r="U2154" t="b">
        <v>0</v>
      </c>
      <c r="V2154" t="s">
        <v>131</v>
      </c>
      <c r="W2154" s="1">
        <v>44519.635069444441</v>
      </c>
      <c r="X2154">
        <v>68</v>
      </c>
      <c r="Y2154">
        <v>9</v>
      </c>
      <c r="Z2154">
        <v>0</v>
      </c>
      <c r="AA2154">
        <v>9</v>
      </c>
      <c r="AB2154">
        <v>0</v>
      </c>
      <c r="AC2154">
        <v>3</v>
      </c>
      <c r="AD2154">
        <v>21</v>
      </c>
      <c r="AE2154">
        <v>0</v>
      </c>
      <c r="AF2154">
        <v>0</v>
      </c>
      <c r="AG2154">
        <v>0</v>
      </c>
      <c r="AH2154" t="s">
        <v>90</v>
      </c>
      <c r="AI2154" s="1">
        <v>44519.752256944441</v>
      </c>
      <c r="AJ2154">
        <v>176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21</v>
      </c>
      <c r="AQ2154">
        <v>0</v>
      </c>
      <c r="AR2154">
        <v>0</v>
      </c>
      <c r="AS2154">
        <v>0</v>
      </c>
      <c r="AT2154" t="s">
        <v>88</v>
      </c>
      <c r="AU2154" t="s">
        <v>88</v>
      </c>
      <c r="AV2154" t="s">
        <v>88</v>
      </c>
      <c r="AW2154" t="s">
        <v>88</v>
      </c>
      <c r="AX2154" t="s">
        <v>88</v>
      </c>
      <c r="AY2154" t="s">
        <v>88</v>
      </c>
      <c r="AZ2154" t="s">
        <v>88</v>
      </c>
      <c r="BA2154" t="s">
        <v>88</v>
      </c>
      <c r="BB2154" t="s">
        <v>88</v>
      </c>
      <c r="BC2154" t="s">
        <v>88</v>
      </c>
      <c r="BD2154" t="s">
        <v>88</v>
      </c>
      <c r="BE2154" t="s">
        <v>88</v>
      </c>
    </row>
    <row r="2155" spans="1:57">
      <c r="A2155" t="s">
        <v>4491</v>
      </c>
      <c r="B2155" t="s">
        <v>80</v>
      </c>
      <c r="C2155" t="s">
        <v>3464</v>
      </c>
      <c r="D2155" t="s">
        <v>82</v>
      </c>
      <c r="E2155" s="2" t="str">
        <f>HYPERLINK("capsilon://?command=openfolder&amp;siteaddress=FAM.docvelocity-na8.net&amp;folderid=FX56429455-4F08-938A-6165-E67D84AFB9C9","FX21117771")</f>
        <v>FX21117771</v>
      </c>
      <c r="F2155" t="s">
        <v>19</v>
      </c>
      <c r="G2155" t="s">
        <v>19</v>
      </c>
      <c r="H2155" t="s">
        <v>83</v>
      </c>
      <c r="I2155" t="s">
        <v>4480</v>
      </c>
      <c r="J2155">
        <v>195</v>
      </c>
      <c r="K2155" t="s">
        <v>85</v>
      </c>
      <c r="L2155" t="s">
        <v>86</v>
      </c>
      <c r="M2155" t="s">
        <v>87</v>
      </c>
      <c r="N2155">
        <v>2</v>
      </c>
      <c r="O2155" s="1">
        <v>44519.611909722225</v>
      </c>
      <c r="P2155" s="1">
        <v>44519.726203703707</v>
      </c>
      <c r="Q2155">
        <v>8232</v>
      </c>
      <c r="R2155">
        <v>1643</v>
      </c>
      <c r="S2155" t="b">
        <v>0</v>
      </c>
      <c r="T2155" t="s">
        <v>88</v>
      </c>
      <c r="U2155" t="b">
        <v>1</v>
      </c>
      <c r="V2155" t="s">
        <v>131</v>
      </c>
      <c r="W2155" s="1">
        <v>44519.634062500001</v>
      </c>
      <c r="X2155">
        <v>1006</v>
      </c>
      <c r="Y2155">
        <v>180</v>
      </c>
      <c r="Z2155">
        <v>0</v>
      </c>
      <c r="AA2155">
        <v>180</v>
      </c>
      <c r="AB2155">
        <v>0</v>
      </c>
      <c r="AC2155">
        <v>150</v>
      </c>
      <c r="AD2155">
        <v>15</v>
      </c>
      <c r="AE2155">
        <v>0</v>
      </c>
      <c r="AF2155">
        <v>0</v>
      </c>
      <c r="AG2155">
        <v>0</v>
      </c>
      <c r="AH2155" t="s">
        <v>118</v>
      </c>
      <c r="AI2155" s="1">
        <v>44519.726203703707</v>
      </c>
      <c r="AJ2155">
        <v>628</v>
      </c>
      <c r="AK2155">
        <v>1</v>
      </c>
      <c r="AL2155">
        <v>0</v>
      </c>
      <c r="AM2155">
        <v>1</v>
      </c>
      <c r="AN2155">
        <v>0</v>
      </c>
      <c r="AO2155">
        <v>1</v>
      </c>
      <c r="AP2155">
        <v>14</v>
      </c>
      <c r="AQ2155">
        <v>0</v>
      </c>
      <c r="AR2155">
        <v>0</v>
      </c>
      <c r="AS2155">
        <v>0</v>
      </c>
      <c r="AT2155" t="s">
        <v>88</v>
      </c>
      <c r="AU2155" t="s">
        <v>88</v>
      </c>
      <c r="AV2155" t="s">
        <v>88</v>
      </c>
      <c r="AW2155" t="s">
        <v>88</v>
      </c>
      <c r="AX2155" t="s">
        <v>88</v>
      </c>
      <c r="AY2155" t="s">
        <v>88</v>
      </c>
      <c r="AZ2155" t="s">
        <v>88</v>
      </c>
      <c r="BA2155" t="s">
        <v>88</v>
      </c>
      <c r="BB2155" t="s">
        <v>88</v>
      </c>
      <c r="BC2155" t="s">
        <v>88</v>
      </c>
      <c r="BD2155" t="s">
        <v>88</v>
      </c>
      <c r="BE2155" t="s">
        <v>88</v>
      </c>
    </row>
    <row r="2156" spans="1:57">
      <c r="A2156" t="s">
        <v>4492</v>
      </c>
      <c r="B2156" t="s">
        <v>80</v>
      </c>
      <c r="C2156" t="s">
        <v>4386</v>
      </c>
      <c r="D2156" t="s">
        <v>82</v>
      </c>
      <c r="E2156" s="2" t="str">
        <f>HYPERLINK("capsilon://?command=openfolder&amp;siteaddress=FAM.docvelocity-na8.net&amp;folderid=FXF97DFB3A-B1C5-26C9-44B0-1A9568D62F08","FX211013248")</f>
        <v>FX211013248</v>
      </c>
      <c r="F2156" t="s">
        <v>19</v>
      </c>
      <c r="G2156" t="s">
        <v>19</v>
      </c>
      <c r="H2156" t="s">
        <v>83</v>
      </c>
      <c r="I2156" t="s">
        <v>4387</v>
      </c>
      <c r="J2156">
        <v>210</v>
      </c>
      <c r="K2156" t="s">
        <v>85</v>
      </c>
      <c r="L2156" t="s">
        <v>86</v>
      </c>
      <c r="M2156" t="s">
        <v>87</v>
      </c>
      <c r="N2156">
        <v>2</v>
      </c>
      <c r="O2156" s="1">
        <v>44502.547002314815</v>
      </c>
      <c r="P2156" s="1">
        <v>44502.617222222223</v>
      </c>
      <c r="Q2156">
        <v>4419</v>
      </c>
      <c r="R2156">
        <v>1648</v>
      </c>
      <c r="S2156" t="b">
        <v>0</v>
      </c>
      <c r="T2156" t="s">
        <v>88</v>
      </c>
      <c r="U2156" t="b">
        <v>1</v>
      </c>
      <c r="V2156" t="s">
        <v>186</v>
      </c>
      <c r="W2156" s="1">
        <v>44502.607210648152</v>
      </c>
      <c r="X2156">
        <v>970</v>
      </c>
      <c r="Y2156">
        <v>217</v>
      </c>
      <c r="Z2156">
        <v>0</v>
      </c>
      <c r="AA2156">
        <v>217</v>
      </c>
      <c r="AB2156">
        <v>0</v>
      </c>
      <c r="AC2156">
        <v>90</v>
      </c>
      <c r="AD2156">
        <v>-7</v>
      </c>
      <c r="AE2156">
        <v>0</v>
      </c>
      <c r="AF2156">
        <v>0</v>
      </c>
      <c r="AG2156">
        <v>0</v>
      </c>
      <c r="AH2156" t="s">
        <v>118</v>
      </c>
      <c r="AI2156" s="1">
        <v>44502.617222222223</v>
      </c>
      <c r="AJ2156">
        <v>620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-7</v>
      </c>
      <c r="AQ2156">
        <v>0</v>
      </c>
      <c r="AR2156">
        <v>0</v>
      </c>
      <c r="AS2156">
        <v>0</v>
      </c>
      <c r="AT2156" t="s">
        <v>88</v>
      </c>
      <c r="AU2156" t="s">
        <v>88</v>
      </c>
      <c r="AV2156" t="s">
        <v>88</v>
      </c>
      <c r="AW2156" t="s">
        <v>88</v>
      </c>
      <c r="AX2156" t="s">
        <v>88</v>
      </c>
      <c r="AY2156" t="s">
        <v>88</v>
      </c>
      <c r="AZ2156" t="s">
        <v>88</v>
      </c>
      <c r="BA2156" t="s">
        <v>88</v>
      </c>
      <c r="BB2156" t="s">
        <v>88</v>
      </c>
      <c r="BC2156" t="s">
        <v>88</v>
      </c>
      <c r="BD2156" t="s">
        <v>88</v>
      </c>
      <c r="BE2156" t="s">
        <v>88</v>
      </c>
    </row>
    <row r="2157" spans="1:57">
      <c r="A2157" t="s">
        <v>4493</v>
      </c>
      <c r="B2157" t="s">
        <v>80</v>
      </c>
      <c r="C2157" t="s">
        <v>4494</v>
      </c>
      <c r="D2157" t="s">
        <v>82</v>
      </c>
      <c r="E2157" s="2" t="str">
        <f>HYPERLINK("capsilon://?command=openfolder&amp;siteaddress=FAM.docvelocity-na8.net&amp;folderid=FXF627E5E3-2E91-D7B0-8E39-F63F3B6E2371","FX21118653")</f>
        <v>FX21118653</v>
      </c>
      <c r="F2157" t="s">
        <v>19</v>
      </c>
      <c r="G2157" t="s">
        <v>19</v>
      </c>
      <c r="H2157" t="s">
        <v>83</v>
      </c>
      <c r="I2157" t="s">
        <v>4495</v>
      </c>
      <c r="J2157">
        <v>30</v>
      </c>
      <c r="K2157" t="s">
        <v>85</v>
      </c>
      <c r="L2157" t="s">
        <v>86</v>
      </c>
      <c r="M2157" t="s">
        <v>87</v>
      </c>
      <c r="N2157">
        <v>2</v>
      </c>
      <c r="O2157" s="1">
        <v>44519.640960648147</v>
      </c>
      <c r="P2157" s="1">
        <v>44519.754351851851</v>
      </c>
      <c r="Q2157">
        <v>9486</v>
      </c>
      <c r="R2157">
        <v>311</v>
      </c>
      <c r="S2157" t="b">
        <v>0</v>
      </c>
      <c r="T2157" t="s">
        <v>88</v>
      </c>
      <c r="U2157" t="b">
        <v>0</v>
      </c>
      <c r="V2157" t="s">
        <v>123</v>
      </c>
      <c r="W2157" s="1">
        <v>44519.646099537036</v>
      </c>
      <c r="X2157">
        <v>131</v>
      </c>
      <c r="Y2157">
        <v>9</v>
      </c>
      <c r="Z2157">
        <v>0</v>
      </c>
      <c r="AA2157">
        <v>9</v>
      </c>
      <c r="AB2157">
        <v>0</v>
      </c>
      <c r="AC2157">
        <v>3</v>
      </c>
      <c r="AD2157">
        <v>21</v>
      </c>
      <c r="AE2157">
        <v>0</v>
      </c>
      <c r="AF2157">
        <v>0</v>
      </c>
      <c r="AG2157">
        <v>0</v>
      </c>
      <c r="AH2157" t="s">
        <v>90</v>
      </c>
      <c r="AI2157" s="1">
        <v>44519.754351851851</v>
      </c>
      <c r="AJ2157">
        <v>180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21</v>
      </c>
      <c r="AQ2157">
        <v>0</v>
      </c>
      <c r="AR2157">
        <v>0</v>
      </c>
      <c r="AS2157">
        <v>0</v>
      </c>
      <c r="AT2157" t="s">
        <v>88</v>
      </c>
      <c r="AU2157" t="s">
        <v>88</v>
      </c>
      <c r="AV2157" t="s">
        <v>88</v>
      </c>
      <c r="AW2157" t="s">
        <v>88</v>
      </c>
      <c r="AX2157" t="s">
        <v>88</v>
      </c>
      <c r="AY2157" t="s">
        <v>88</v>
      </c>
      <c r="AZ2157" t="s">
        <v>88</v>
      </c>
      <c r="BA2157" t="s">
        <v>88</v>
      </c>
      <c r="BB2157" t="s">
        <v>88</v>
      </c>
      <c r="BC2157" t="s">
        <v>88</v>
      </c>
      <c r="BD2157" t="s">
        <v>88</v>
      </c>
      <c r="BE2157" t="s">
        <v>88</v>
      </c>
    </row>
    <row r="2158" spans="1:57">
      <c r="A2158" t="s">
        <v>4496</v>
      </c>
      <c r="B2158" t="s">
        <v>80</v>
      </c>
      <c r="C2158" t="s">
        <v>4497</v>
      </c>
      <c r="D2158" t="s">
        <v>82</v>
      </c>
      <c r="E2158" s="2" t="str">
        <f>HYPERLINK("capsilon://?command=openfolder&amp;siteaddress=FAM.docvelocity-na8.net&amp;folderid=FX5466BC11-C89F-5D32-B490-32A9B089D1CF","FX211014012")</f>
        <v>FX211014012</v>
      </c>
      <c r="F2158" t="s">
        <v>19</v>
      </c>
      <c r="G2158" t="s">
        <v>19</v>
      </c>
      <c r="H2158" t="s">
        <v>83</v>
      </c>
      <c r="I2158" t="s">
        <v>4498</v>
      </c>
      <c r="J2158">
        <v>95</v>
      </c>
      <c r="K2158" t="s">
        <v>85</v>
      </c>
      <c r="L2158" t="s">
        <v>86</v>
      </c>
      <c r="M2158" t="s">
        <v>87</v>
      </c>
      <c r="N2158">
        <v>2</v>
      </c>
      <c r="O2158" s="1">
        <v>44502.549189814818</v>
      </c>
      <c r="P2158" s="1">
        <v>44502.619490740741</v>
      </c>
      <c r="Q2158">
        <v>5599</v>
      </c>
      <c r="R2158">
        <v>475</v>
      </c>
      <c r="S2158" t="b">
        <v>0</v>
      </c>
      <c r="T2158" t="s">
        <v>88</v>
      </c>
      <c r="U2158" t="b">
        <v>0</v>
      </c>
      <c r="V2158" t="s">
        <v>117</v>
      </c>
      <c r="W2158" s="1">
        <v>44502.606076388889</v>
      </c>
      <c r="X2158">
        <v>280</v>
      </c>
      <c r="Y2158">
        <v>66</v>
      </c>
      <c r="Z2158">
        <v>0</v>
      </c>
      <c r="AA2158">
        <v>66</v>
      </c>
      <c r="AB2158">
        <v>0</v>
      </c>
      <c r="AC2158">
        <v>36</v>
      </c>
      <c r="AD2158">
        <v>29</v>
      </c>
      <c r="AE2158">
        <v>0</v>
      </c>
      <c r="AF2158">
        <v>0</v>
      </c>
      <c r="AG2158">
        <v>0</v>
      </c>
      <c r="AH2158" t="s">
        <v>118</v>
      </c>
      <c r="AI2158" s="1">
        <v>44502.619490740741</v>
      </c>
      <c r="AJ2158">
        <v>195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29</v>
      </c>
      <c r="AQ2158">
        <v>0</v>
      </c>
      <c r="AR2158">
        <v>0</v>
      </c>
      <c r="AS2158">
        <v>0</v>
      </c>
      <c r="AT2158" t="s">
        <v>88</v>
      </c>
      <c r="AU2158" t="s">
        <v>88</v>
      </c>
      <c r="AV2158" t="s">
        <v>88</v>
      </c>
      <c r="AW2158" t="s">
        <v>88</v>
      </c>
      <c r="AX2158" t="s">
        <v>88</v>
      </c>
      <c r="AY2158" t="s">
        <v>88</v>
      </c>
      <c r="AZ2158" t="s">
        <v>88</v>
      </c>
      <c r="BA2158" t="s">
        <v>88</v>
      </c>
      <c r="BB2158" t="s">
        <v>88</v>
      </c>
      <c r="BC2158" t="s">
        <v>88</v>
      </c>
      <c r="BD2158" t="s">
        <v>88</v>
      </c>
      <c r="BE2158" t="s">
        <v>88</v>
      </c>
    </row>
    <row r="2159" spans="1:57">
      <c r="A2159" t="s">
        <v>4499</v>
      </c>
      <c r="B2159" t="s">
        <v>80</v>
      </c>
      <c r="C2159" t="s">
        <v>4497</v>
      </c>
      <c r="D2159" t="s">
        <v>82</v>
      </c>
      <c r="E2159" s="2" t="str">
        <f>HYPERLINK("capsilon://?command=openfolder&amp;siteaddress=FAM.docvelocity-na8.net&amp;folderid=FX5466BC11-C89F-5D32-B490-32A9B089D1CF","FX211014012")</f>
        <v>FX211014012</v>
      </c>
      <c r="F2159" t="s">
        <v>19</v>
      </c>
      <c r="G2159" t="s">
        <v>19</v>
      </c>
      <c r="H2159" t="s">
        <v>83</v>
      </c>
      <c r="I2159" t="s">
        <v>4500</v>
      </c>
      <c r="J2159">
        <v>85</v>
      </c>
      <c r="K2159" t="s">
        <v>85</v>
      </c>
      <c r="L2159" t="s">
        <v>86</v>
      </c>
      <c r="M2159" t="s">
        <v>87</v>
      </c>
      <c r="N2159">
        <v>2</v>
      </c>
      <c r="O2159" s="1">
        <v>44502.549317129633</v>
      </c>
      <c r="P2159" s="1">
        <v>44502.62164351852</v>
      </c>
      <c r="Q2159">
        <v>5753</v>
      </c>
      <c r="R2159">
        <v>496</v>
      </c>
      <c r="S2159" t="b">
        <v>0</v>
      </c>
      <c r="T2159" t="s">
        <v>88</v>
      </c>
      <c r="U2159" t="b">
        <v>0</v>
      </c>
      <c r="V2159" t="s">
        <v>123</v>
      </c>
      <c r="W2159" s="1">
        <v>44502.609270833331</v>
      </c>
      <c r="X2159">
        <v>311</v>
      </c>
      <c r="Y2159">
        <v>66</v>
      </c>
      <c r="Z2159">
        <v>0</v>
      </c>
      <c r="AA2159">
        <v>66</v>
      </c>
      <c r="AB2159">
        <v>0</v>
      </c>
      <c r="AC2159">
        <v>33</v>
      </c>
      <c r="AD2159">
        <v>19</v>
      </c>
      <c r="AE2159">
        <v>0</v>
      </c>
      <c r="AF2159">
        <v>0</v>
      </c>
      <c r="AG2159">
        <v>0</v>
      </c>
      <c r="AH2159" t="s">
        <v>118</v>
      </c>
      <c r="AI2159" s="1">
        <v>44502.62164351852</v>
      </c>
      <c r="AJ2159">
        <v>185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19</v>
      </c>
      <c r="AQ2159">
        <v>0</v>
      </c>
      <c r="AR2159">
        <v>0</v>
      </c>
      <c r="AS2159">
        <v>0</v>
      </c>
      <c r="AT2159" t="s">
        <v>88</v>
      </c>
      <c r="AU2159" t="s">
        <v>88</v>
      </c>
      <c r="AV2159" t="s">
        <v>88</v>
      </c>
      <c r="AW2159" t="s">
        <v>88</v>
      </c>
      <c r="AX2159" t="s">
        <v>88</v>
      </c>
      <c r="AY2159" t="s">
        <v>88</v>
      </c>
      <c r="AZ2159" t="s">
        <v>88</v>
      </c>
      <c r="BA2159" t="s">
        <v>88</v>
      </c>
      <c r="BB2159" t="s">
        <v>88</v>
      </c>
      <c r="BC2159" t="s">
        <v>88</v>
      </c>
      <c r="BD2159" t="s">
        <v>88</v>
      </c>
      <c r="BE2159" t="s">
        <v>88</v>
      </c>
    </row>
    <row r="2160" spans="1:57">
      <c r="A2160" t="s">
        <v>4501</v>
      </c>
      <c r="B2160" t="s">
        <v>80</v>
      </c>
      <c r="C2160" t="s">
        <v>4502</v>
      </c>
      <c r="D2160" t="s">
        <v>82</v>
      </c>
      <c r="E2160" s="2" t="str">
        <f>HYPERLINK("capsilon://?command=openfolder&amp;siteaddress=FAM.docvelocity-na8.net&amp;folderid=FXB67ACDCF-B523-869B-C37B-A3FABEFCDA10","FX21119248")</f>
        <v>FX21119248</v>
      </c>
      <c r="F2160" t="s">
        <v>19</v>
      </c>
      <c r="G2160" t="s">
        <v>19</v>
      </c>
      <c r="H2160" t="s">
        <v>83</v>
      </c>
      <c r="I2160" t="s">
        <v>4503</v>
      </c>
      <c r="J2160">
        <v>95</v>
      </c>
      <c r="K2160" t="s">
        <v>85</v>
      </c>
      <c r="L2160" t="s">
        <v>86</v>
      </c>
      <c r="M2160" t="s">
        <v>87</v>
      </c>
      <c r="N2160">
        <v>1</v>
      </c>
      <c r="O2160" s="1">
        <v>44519.644131944442</v>
      </c>
      <c r="P2160" s="1">
        <v>44519.788344907407</v>
      </c>
      <c r="Q2160">
        <v>12186</v>
      </c>
      <c r="R2160">
        <v>274</v>
      </c>
      <c r="S2160" t="b">
        <v>0</v>
      </c>
      <c r="T2160" t="s">
        <v>88</v>
      </c>
      <c r="U2160" t="b">
        <v>0</v>
      </c>
      <c r="V2160" t="s">
        <v>1625</v>
      </c>
      <c r="W2160" s="1">
        <v>44519.788344907407</v>
      </c>
      <c r="X2160">
        <v>211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95</v>
      </c>
      <c r="AE2160">
        <v>83</v>
      </c>
      <c r="AF2160">
        <v>0</v>
      </c>
      <c r="AG2160">
        <v>4</v>
      </c>
      <c r="AH2160" t="s">
        <v>88</v>
      </c>
      <c r="AI2160" t="s">
        <v>88</v>
      </c>
      <c r="AJ2160" t="s">
        <v>88</v>
      </c>
      <c r="AK2160" t="s">
        <v>88</v>
      </c>
      <c r="AL2160" t="s">
        <v>88</v>
      </c>
      <c r="AM2160" t="s">
        <v>88</v>
      </c>
      <c r="AN2160" t="s">
        <v>88</v>
      </c>
      <c r="AO2160" t="s">
        <v>88</v>
      </c>
      <c r="AP2160" t="s">
        <v>88</v>
      </c>
      <c r="AQ2160" t="s">
        <v>88</v>
      </c>
      <c r="AR2160" t="s">
        <v>88</v>
      </c>
      <c r="AS2160" t="s">
        <v>88</v>
      </c>
      <c r="AT2160" t="s">
        <v>88</v>
      </c>
      <c r="AU2160" t="s">
        <v>88</v>
      </c>
      <c r="AV2160" t="s">
        <v>88</v>
      </c>
      <c r="AW2160" t="s">
        <v>88</v>
      </c>
      <c r="AX2160" t="s">
        <v>88</v>
      </c>
      <c r="AY2160" t="s">
        <v>88</v>
      </c>
      <c r="AZ2160" t="s">
        <v>88</v>
      </c>
      <c r="BA2160" t="s">
        <v>88</v>
      </c>
      <c r="BB2160" t="s">
        <v>88</v>
      </c>
      <c r="BC2160" t="s">
        <v>88</v>
      </c>
      <c r="BD2160" t="s">
        <v>88</v>
      </c>
      <c r="BE2160" t="s">
        <v>88</v>
      </c>
    </row>
    <row r="2161" spans="1:57">
      <c r="A2161" t="s">
        <v>4504</v>
      </c>
      <c r="B2161" t="s">
        <v>80</v>
      </c>
      <c r="C2161" t="s">
        <v>4497</v>
      </c>
      <c r="D2161" t="s">
        <v>82</v>
      </c>
      <c r="E2161" s="2" t="str">
        <f>HYPERLINK("capsilon://?command=openfolder&amp;siteaddress=FAM.docvelocity-na8.net&amp;folderid=FX5466BC11-C89F-5D32-B490-32A9B089D1CF","FX211014012")</f>
        <v>FX211014012</v>
      </c>
      <c r="F2161" t="s">
        <v>19</v>
      </c>
      <c r="G2161" t="s">
        <v>19</v>
      </c>
      <c r="H2161" t="s">
        <v>83</v>
      </c>
      <c r="I2161" t="s">
        <v>4505</v>
      </c>
      <c r="J2161">
        <v>78</v>
      </c>
      <c r="K2161" t="s">
        <v>85</v>
      </c>
      <c r="L2161" t="s">
        <v>86</v>
      </c>
      <c r="M2161" t="s">
        <v>87</v>
      </c>
      <c r="N2161">
        <v>2</v>
      </c>
      <c r="O2161" s="1">
        <v>44502.549560185187</v>
      </c>
      <c r="P2161" s="1">
        <v>44502.627974537034</v>
      </c>
      <c r="Q2161">
        <v>5871</v>
      </c>
      <c r="R2161">
        <v>904</v>
      </c>
      <c r="S2161" t="b">
        <v>0</v>
      </c>
      <c r="T2161" t="s">
        <v>88</v>
      </c>
      <c r="U2161" t="b">
        <v>0</v>
      </c>
      <c r="V2161" t="s">
        <v>117</v>
      </c>
      <c r="W2161" s="1">
        <v>44502.608993055554</v>
      </c>
      <c r="X2161">
        <v>251</v>
      </c>
      <c r="Y2161">
        <v>63</v>
      </c>
      <c r="Z2161">
        <v>0</v>
      </c>
      <c r="AA2161">
        <v>63</v>
      </c>
      <c r="AB2161">
        <v>42</v>
      </c>
      <c r="AC2161">
        <v>3</v>
      </c>
      <c r="AD2161">
        <v>15</v>
      </c>
      <c r="AE2161">
        <v>0</v>
      </c>
      <c r="AF2161">
        <v>0</v>
      </c>
      <c r="AG2161">
        <v>0</v>
      </c>
      <c r="AH2161" t="s">
        <v>90</v>
      </c>
      <c r="AI2161" s="1">
        <v>44502.627974537034</v>
      </c>
      <c r="AJ2161">
        <v>653</v>
      </c>
      <c r="AK2161">
        <v>1</v>
      </c>
      <c r="AL2161">
        <v>0</v>
      </c>
      <c r="AM2161">
        <v>1</v>
      </c>
      <c r="AN2161">
        <v>42</v>
      </c>
      <c r="AO2161">
        <v>1</v>
      </c>
      <c r="AP2161">
        <v>14</v>
      </c>
      <c r="AQ2161">
        <v>0</v>
      </c>
      <c r="AR2161">
        <v>0</v>
      </c>
      <c r="AS2161">
        <v>0</v>
      </c>
      <c r="AT2161" t="s">
        <v>88</v>
      </c>
      <c r="AU2161" t="s">
        <v>88</v>
      </c>
      <c r="AV2161" t="s">
        <v>88</v>
      </c>
      <c r="AW2161" t="s">
        <v>88</v>
      </c>
      <c r="AX2161" t="s">
        <v>88</v>
      </c>
      <c r="AY2161" t="s">
        <v>88</v>
      </c>
      <c r="AZ2161" t="s">
        <v>88</v>
      </c>
      <c r="BA2161" t="s">
        <v>88</v>
      </c>
      <c r="BB2161" t="s">
        <v>88</v>
      </c>
      <c r="BC2161" t="s">
        <v>88</v>
      </c>
      <c r="BD2161" t="s">
        <v>88</v>
      </c>
      <c r="BE2161" t="s">
        <v>88</v>
      </c>
    </row>
    <row r="2162" spans="1:57">
      <c r="A2162" t="s">
        <v>4506</v>
      </c>
      <c r="B2162" t="s">
        <v>80</v>
      </c>
      <c r="C2162" t="s">
        <v>4241</v>
      </c>
      <c r="D2162" t="s">
        <v>82</v>
      </c>
      <c r="E2162" s="2" t="str">
        <f>HYPERLINK("capsilon://?command=openfolder&amp;siteaddress=FAM.docvelocity-na8.net&amp;folderid=FXEFC0640B-DBDF-5331-490F-FF1CC5B5A962","FX21112928")</f>
        <v>FX21112928</v>
      </c>
      <c r="F2162" t="s">
        <v>19</v>
      </c>
      <c r="G2162" t="s">
        <v>19</v>
      </c>
      <c r="H2162" t="s">
        <v>83</v>
      </c>
      <c r="I2162" t="s">
        <v>4507</v>
      </c>
      <c r="J2162">
        <v>33</v>
      </c>
      <c r="K2162" t="s">
        <v>85</v>
      </c>
      <c r="L2162" t="s">
        <v>86</v>
      </c>
      <c r="M2162" t="s">
        <v>87</v>
      </c>
      <c r="N2162">
        <v>2</v>
      </c>
      <c r="O2162" s="1">
        <v>44519.646562499998</v>
      </c>
      <c r="P2162" s="1">
        <v>44519.756608796299</v>
      </c>
      <c r="Q2162">
        <v>9168</v>
      </c>
      <c r="R2162">
        <v>340</v>
      </c>
      <c r="S2162" t="b">
        <v>0</v>
      </c>
      <c r="T2162" t="s">
        <v>88</v>
      </c>
      <c r="U2162" t="b">
        <v>0</v>
      </c>
      <c r="V2162" t="s">
        <v>123</v>
      </c>
      <c r="W2162" s="1">
        <v>44519.648263888892</v>
      </c>
      <c r="X2162">
        <v>146</v>
      </c>
      <c r="Y2162">
        <v>9</v>
      </c>
      <c r="Z2162">
        <v>0</v>
      </c>
      <c r="AA2162">
        <v>9</v>
      </c>
      <c r="AB2162">
        <v>0</v>
      </c>
      <c r="AC2162">
        <v>2</v>
      </c>
      <c r="AD2162">
        <v>24</v>
      </c>
      <c r="AE2162">
        <v>0</v>
      </c>
      <c r="AF2162">
        <v>0</v>
      </c>
      <c r="AG2162">
        <v>0</v>
      </c>
      <c r="AH2162" t="s">
        <v>90</v>
      </c>
      <c r="AI2162" s="1">
        <v>44519.756608796299</v>
      </c>
      <c r="AJ2162">
        <v>194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24</v>
      </c>
      <c r="AQ2162">
        <v>0</v>
      </c>
      <c r="AR2162">
        <v>0</v>
      </c>
      <c r="AS2162">
        <v>0</v>
      </c>
      <c r="AT2162" t="s">
        <v>88</v>
      </c>
      <c r="AU2162" t="s">
        <v>88</v>
      </c>
      <c r="AV2162" t="s">
        <v>88</v>
      </c>
      <c r="AW2162" t="s">
        <v>88</v>
      </c>
      <c r="AX2162" t="s">
        <v>88</v>
      </c>
      <c r="AY2162" t="s">
        <v>88</v>
      </c>
      <c r="AZ2162" t="s">
        <v>88</v>
      </c>
      <c r="BA2162" t="s">
        <v>88</v>
      </c>
      <c r="BB2162" t="s">
        <v>88</v>
      </c>
      <c r="BC2162" t="s">
        <v>88</v>
      </c>
      <c r="BD2162" t="s">
        <v>88</v>
      </c>
      <c r="BE2162" t="s">
        <v>88</v>
      </c>
    </row>
    <row r="2163" spans="1:57">
      <c r="A2163" t="s">
        <v>4508</v>
      </c>
      <c r="B2163" t="s">
        <v>80</v>
      </c>
      <c r="C2163" t="s">
        <v>4497</v>
      </c>
      <c r="D2163" t="s">
        <v>82</v>
      </c>
      <c r="E2163" s="2" t="str">
        <f>HYPERLINK("capsilon://?command=openfolder&amp;siteaddress=FAM.docvelocity-na8.net&amp;folderid=FX5466BC11-C89F-5D32-B490-32A9B089D1CF","FX211014012")</f>
        <v>FX211014012</v>
      </c>
      <c r="F2163" t="s">
        <v>19</v>
      </c>
      <c r="G2163" t="s">
        <v>19</v>
      </c>
      <c r="H2163" t="s">
        <v>83</v>
      </c>
      <c r="I2163" t="s">
        <v>4509</v>
      </c>
      <c r="J2163">
        <v>26</v>
      </c>
      <c r="K2163" t="s">
        <v>85</v>
      </c>
      <c r="L2163" t="s">
        <v>86</v>
      </c>
      <c r="M2163" t="s">
        <v>87</v>
      </c>
      <c r="N2163">
        <v>2</v>
      </c>
      <c r="O2163" s="1">
        <v>44502.549861111111</v>
      </c>
      <c r="P2163" s="1">
        <v>44502.622974537036</v>
      </c>
      <c r="Q2163">
        <v>6106</v>
      </c>
      <c r="R2163">
        <v>211</v>
      </c>
      <c r="S2163" t="b">
        <v>0</v>
      </c>
      <c r="T2163" t="s">
        <v>88</v>
      </c>
      <c r="U2163" t="b">
        <v>0</v>
      </c>
      <c r="V2163" t="s">
        <v>186</v>
      </c>
      <c r="W2163" s="1">
        <v>44502.60833333333</v>
      </c>
      <c r="X2163">
        <v>96</v>
      </c>
      <c r="Y2163">
        <v>21</v>
      </c>
      <c r="Z2163">
        <v>0</v>
      </c>
      <c r="AA2163">
        <v>21</v>
      </c>
      <c r="AB2163">
        <v>0</v>
      </c>
      <c r="AC2163">
        <v>3</v>
      </c>
      <c r="AD2163">
        <v>5</v>
      </c>
      <c r="AE2163">
        <v>0</v>
      </c>
      <c r="AF2163">
        <v>0</v>
      </c>
      <c r="AG2163">
        <v>0</v>
      </c>
      <c r="AH2163" t="s">
        <v>118</v>
      </c>
      <c r="AI2163" s="1">
        <v>44502.622974537036</v>
      </c>
      <c r="AJ2163">
        <v>115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5</v>
      </c>
      <c r="AQ2163">
        <v>0</v>
      </c>
      <c r="AR2163">
        <v>0</v>
      </c>
      <c r="AS2163">
        <v>0</v>
      </c>
      <c r="AT2163" t="s">
        <v>88</v>
      </c>
      <c r="AU2163" t="s">
        <v>88</v>
      </c>
      <c r="AV2163" t="s">
        <v>88</v>
      </c>
      <c r="AW2163" t="s">
        <v>88</v>
      </c>
      <c r="AX2163" t="s">
        <v>88</v>
      </c>
      <c r="AY2163" t="s">
        <v>88</v>
      </c>
      <c r="AZ2163" t="s">
        <v>88</v>
      </c>
      <c r="BA2163" t="s">
        <v>88</v>
      </c>
      <c r="BB2163" t="s">
        <v>88</v>
      </c>
      <c r="BC2163" t="s">
        <v>88</v>
      </c>
      <c r="BD2163" t="s">
        <v>88</v>
      </c>
      <c r="BE2163" t="s">
        <v>88</v>
      </c>
    </row>
    <row r="2164" spans="1:57">
      <c r="A2164" t="s">
        <v>4510</v>
      </c>
      <c r="B2164" t="s">
        <v>80</v>
      </c>
      <c r="C2164" t="s">
        <v>4497</v>
      </c>
      <c r="D2164" t="s">
        <v>82</v>
      </c>
      <c r="E2164" s="2" t="str">
        <f>HYPERLINK("capsilon://?command=openfolder&amp;siteaddress=FAM.docvelocity-na8.net&amp;folderid=FX5466BC11-C89F-5D32-B490-32A9B089D1CF","FX211014012")</f>
        <v>FX211014012</v>
      </c>
      <c r="F2164" t="s">
        <v>19</v>
      </c>
      <c r="G2164" t="s">
        <v>19</v>
      </c>
      <c r="H2164" t="s">
        <v>83</v>
      </c>
      <c r="I2164" t="s">
        <v>4511</v>
      </c>
      <c r="J2164">
        <v>95</v>
      </c>
      <c r="K2164" t="s">
        <v>85</v>
      </c>
      <c r="L2164" t="s">
        <v>86</v>
      </c>
      <c r="M2164" t="s">
        <v>87</v>
      </c>
      <c r="N2164">
        <v>2</v>
      </c>
      <c r="O2164" s="1">
        <v>44502.550405092596</v>
      </c>
      <c r="P2164" s="1">
        <v>44502.625659722224</v>
      </c>
      <c r="Q2164">
        <v>6061</v>
      </c>
      <c r="R2164">
        <v>441</v>
      </c>
      <c r="S2164" t="b">
        <v>0</v>
      </c>
      <c r="T2164" t="s">
        <v>88</v>
      </c>
      <c r="U2164" t="b">
        <v>0</v>
      </c>
      <c r="V2164" t="s">
        <v>186</v>
      </c>
      <c r="W2164" s="1">
        <v>44502.610775462963</v>
      </c>
      <c r="X2164">
        <v>210</v>
      </c>
      <c r="Y2164">
        <v>76</v>
      </c>
      <c r="Z2164">
        <v>0</v>
      </c>
      <c r="AA2164">
        <v>76</v>
      </c>
      <c r="AB2164">
        <v>0</v>
      </c>
      <c r="AC2164">
        <v>35</v>
      </c>
      <c r="AD2164">
        <v>19</v>
      </c>
      <c r="AE2164">
        <v>0</v>
      </c>
      <c r="AF2164">
        <v>0</v>
      </c>
      <c r="AG2164">
        <v>0</v>
      </c>
      <c r="AH2164" t="s">
        <v>118</v>
      </c>
      <c r="AI2164" s="1">
        <v>44502.625659722224</v>
      </c>
      <c r="AJ2164">
        <v>231</v>
      </c>
      <c r="AK2164">
        <v>5</v>
      </c>
      <c r="AL2164">
        <v>0</v>
      </c>
      <c r="AM2164">
        <v>5</v>
      </c>
      <c r="AN2164">
        <v>0</v>
      </c>
      <c r="AO2164">
        <v>5</v>
      </c>
      <c r="AP2164">
        <v>14</v>
      </c>
      <c r="AQ2164">
        <v>0</v>
      </c>
      <c r="AR2164">
        <v>0</v>
      </c>
      <c r="AS2164">
        <v>0</v>
      </c>
      <c r="AT2164" t="s">
        <v>88</v>
      </c>
      <c r="AU2164" t="s">
        <v>88</v>
      </c>
      <c r="AV2164" t="s">
        <v>88</v>
      </c>
      <c r="AW2164" t="s">
        <v>88</v>
      </c>
      <c r="AX2164" t="s">
        <v>88</v>
      </c>
      <c r="AY2164" t="s">
        <v>88</v>
      </c>
      <c r="AZ2164" t="s">
        <v>88</v>
      </c>
      <c r="BA2164" t="s">
        <v>88</v>
      </c>
      <c r="BB2164" t="s">
        <v>88</v>
      </c>
      <c r="BC2164" t="s">
        <v>88</v>
      </c>
      <c r="BD2164" t="s">
        <v>88</v>
      </c>
      <c r="BE2164" t="s">
        <v>88</v>
      </c>
    </row>
    <row r="2165" spans="1:57">
      <c r="A2165" t="s">
        <v>4512</v>
      </c>
      <c r="B2165" t="s">
        <v>80</v>
      </c>
      <c r="C2165" t="s">
        <v>4513</v>
      </c>
      <c r="D2165" t="s">
        <v>82</v>
      </c>
      <c r="E2165" s="2" t="str">
        <f>HYPERLINK("capsilon://?command=openfolder&amp;siteaddress=FAM.docvelocity-na8.net&amp;folderid=FX8BAE6012-0902-C840-602B-E3649F25E61F","FX21115401")</f>
        <v>FX21115401</v>
      </c>
      <c r="F2165" t="s">
        <v>19</v>
      </c>
      <c r="G2165" t="s">
        <v>19</v>
      </c>
      <c r="H2165" t="s">
        <v>83</v>
      </c>
      <c r="I2165" t="s">
        <v>4514</v>
      </c>
      <c r="J2165">
        <v>149</v>
      </c>
      <c r="K2165" t="s">
        <v>85</v>
      </c>
      <c r="L2165" t="s">
        <v>86</v>
      </c>
      <c r="M2165" t="s">
        <v>87</v>
      </c>
      <c r="N2165">
        <v>1</v>
      </c>
      <c r="O2165" s="1">
        <v>44519.65934027778</v>
      </c>
      <c r="P2165" s="1">
        <v>44522.207696759258</v>
      </c>
      <c r="Q2165">
        <v>219176</v>
      </c>
      <c r="R2165">
        <v>1002</v>
      </c>
      <c r="S2165" t="b">
        <v>0</v>
      </c>
      <c r="T2165" t="s">
        <v>88</v>
      </c>
      <c r="U2165" t="b">
        <v>0</v>
      </c>
      <c r="V2165" t="s">
        <v>190</v>
      </c>
      <c r="W2165" s="1">
        <v>44522.207696759258</v>
      </c>
      <c r="X2165">
        <v>743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149</v>
      </c>
      <c r="AE2165">
        <v>125</v>
      </c>
      <c r="AF2165">
        <v>0</v>
      </c>
      <c r="AG2165">
        <v>8</v>
      </c>
      <c r="AH2165" t="s">
        <v>88</v>
      </c>
      <c r="AI2165" t="s">
        <v>88</v>
      </c>
      <c r="AJ2165" t="s">
        <v>88</v>
      </c>
      <c r="AK2165" t="s">
        <v>88</v>
      </c>
      <c r="AL2165" t="s">
        <v>88</v>
      </c>
      <c r="AM2165" t="s">
        <v>88</v>
      </c>
      <c r="AN2165" t="s">
        <v>88</v>
      </c>
      <c r="AO2165" t="s">
        <v>88</v>
      </c>
      <c r="AP2165" t="s">
        <v>88</v>
      </c>
      <c r="AQ2165" t="s">
        <v>88</v>
      </c>
      <c r="AR2165" t="s">
        <v>88</v>
      </c>
      <c r="AS2165" t="s">
        <v>88</v>
      </c>
      <c r="AT2165" t="s">
        <v>88</v>
      </c>
      <c r="AU2165" t="s">
        <v>88</v>
      </c>
      <c r="AV2165" t="s">
        <v>88</v>
      </c>
      <c r="AW2165" t="s">
        <v>88</v>
      </c>
      <c r="AX2165" t="s">
        <v>88</v>
      </c>
      <c r="AY2165" t="s">
        <v>88</v>
      </c>
      <c r="AZ2165" t="s">
        <v>88</v>
      </c>
      <c r="BA2165" t="s">
        <v>88</v>
      </c>
      <c r="BB2165" t="s">
        <v>88</v>
      </c>
      <c r="BC2165" t="s">
        <v>88</v>
      </c>
      <c r="BD2165" t="s">
        <v>88</v>
      </c>
      <c r="BE2165" t="s">
        <v>88</v>
      </c>
    </row>
    <row r="2166" spans="1:57">
      <c r="A2166" t="s">
        <v>4515</v>
      </c>
      <c r="B2166" t="s">
        <v>80</v>
      </c>
      <c r="C2166" t="s">
        <v>4516</v>
      </c>
      <c r="D2166" t="s">
        <v>82</v>
      </c>
      <c r="E2166" s="2" t="str">
        <f>HYPERLINK("capsilon://?command=openfolder&amp;siteaddress=FAM.docvelocity-na8.net&amp;folderid=FX4B5B1165-9C43-086A-ED89-9D359372CBA7","FX21119804")</f>
        <v>FX21119804</v>
      </c>
      <c r="F2166" t="s">
        <v>19</v>
      </c>
      <c r="G2166" t="s">
        <v>19</v>
      </c>
      <c r="H2166" t="s">
        <v>83</v>
      </c>
      <c r="I2166" t="s">
        <v>4517</v>
      </c>
      <c r="J2166">
        <v>162</v>
      </c>
      <c r="K2166" t="s">
        <v>85</v>
      </c>
      <c r="L2166" t="s">
        <v>86</v>
      </c>
      <c r="M2166" t="s">
        <v>87</v>
      </c>
      <c r="N2166">
        <v>1</v>
      </c>
      <c r="O2166" s="1">
        <v>44519.663368055553</v>
      </c>
      <c r="P2166" s="1">
        <v>44519.790798611109</v>
      </c>
      <c r="Q2166">
        <v>10813</v>
      </c>
      <c r="R2166">
        <v>197</v>
      </c>
      <c r="S2166" t="b">
        <v>0</v>
      </c>
      <c r="T2166" t="s">
        <v>88</v>
      </c>
      <c r="U2166" t="b">
        <v>0</v>
      </c>
      <c r="V2166" t="s">
        <v>1625</v>
      </c>
      <c r="W2166" s="1">
        <v>44519.790798611109</v>
      </c>
      <c r="X2166">
        <v>171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162</v>
      </c>
      <c r="AE2166">
        <v>150</v>
      </c>
      <c r="AF2166">
        <v>0</v>
      </c>
      <c r="AG2166">
        <v>3</v>
      </c>
      <c r="AH2166" t="s">
        <v>88</v>
      </c>
      <c r="AI2166" t="s">
        <v>88</v>
      </c>
      <c r="AJ2166" t="s">
        <v>88</v>
      </c>
      <c r="AK2166" t="s">
        <v>88</v>
      </c>
      <c r="AL2166" t="s">
        <v>88</v>
      </c>
      <c r="AM2166" t="s">
        <v>88</v>
      </c>
      <c r="AN2166" t="s">
        <v>88</v>
      </c>
      <c r="AO2166" t="s">
        <v>88</v>
      </c>
      <c r="AP2166" t="s">
        <v>88</v>
      </c>
      <c r="AQ2166" t="s">
        <v>88</v>
      </c>
      <c r="AR2166" t="s">
        <v>88</v>
      </c>
      <c r="AS2166" t="s">
        <v>88</v>
      </c>
      <c r="AT2166" t="s">
        <v>88</v>
      </c>
      <c r="AU2166" t="s">
        <v>88</v>
      </c>
      <c r="AV2166" t="s">
        <v>88</v>
      </c>
      <c r="AW2166" t="s">
        <v>88</v>
      </c>
      <c r="AX2166" t="s">
        <v>88</v>
      </c>
      <c r="AY2166" t="s">
        <v>88</v>
      </c>
      <c r="AZ2166" t="s">
        <v>88</v>
      </c>
      <c r="BA2166" t="s">
        <v>88</v>
      </c>
      <c r="BB2166" t="s">
        <v>88</v>
      </c>
      <c r="BC2166" t="s">
        <v>88</v>
      </c>
      <c r="BD2166" t="s">
        <v>88</v>
      </c>
      <c r="BE2166" t="s">
        <v>88</v>
      </c>
    </row>
    <row r="2167" spans="1:57">
      <c r="A2167" t="s">
        <v>4518</v>
      </c>
      <c r="B2167" t="s">
        <v>80</v>
      </c>
      <c r="C2167" t="s">
        <v>4519</v>
      </c>
      <c r="D2167" t="s">
        <v>82</v>
      </c>
      <c r="E2167" s="2" t="str">
        <f>HYPERLINK("capsilon://?command=openfolder&amp;siteaddress=FAM.docvelocity-na8.net&amp;folderid=FX8A806BA4-712A-7F13-0A71-AA54226C7030","FX21118460")</f>
        <v>FX21118460</v>
      </c>
      <c r="F2167" t="s">
        <v>19</v>
      </c>
      <c r="G2167" t="s">
        <v>19</v>
      </c>
      <c r="H2167" t="s">
        <v>83</v>
      </c>
      <c r="I2167" t="s">
        <v>4520</v>
      </c>
      <c r="J2167">
        <v>0</v>
      </c>
      <c r="K2167" t="s">
        <v>85</v>
      </c>
      <c r="L2167" t="s">
        <v>86</v>
      </c>
      <c r="M2167" t="s">
        <v>87</v>
      </c>
      <c r="N2167">
        <v>2</v>
      </c>
      <c r="O2167" s="1">
        <v>44519.681851851848</v>
      </c>
      <c r="P2167" s="1">
        <v>44519.757164351853</v>
      </c>
      <c r="Q2167">
        <v>5756</v>
      </c>
      <c r="R2167">
        <v>751</v>
      </c>
      <c r="S2167" t="b">
        <v>0</v>
      </c>
      <c r="T2167" t="s">
        <v>88</v>
      </c>
      <c r="U2167" t="b">
        <v>0</v>
      </c>
      <c r="V2167" t="s">
        <v>218</v>
      </c>
      <c r="W2167" s="1">
        <v>44519.722777777781</v>
      </c>
      <c r="X2167">
        <v>527</v>
      </c>
      <c r="Y2167">
        <v>66</v>
      </c>
      <c r="Z2167">
        <v>0</v>
      </c>
      <c r="AA2167">
        <v>66</v>
      </c>
      <c r="AB2167">
        <v>0</v>
      </c>
      <c r="AC2167">
        <v>31</v>
      </c>
      <c r="AD2167">
        <v>-66</v>
      </c>
      <c r="AE2167">
        <v>0</v>
      </c>
      <c r="AF2167">
        <v>0</v>
      </c>
      <c r="AG2167">
        <v>0</v>
      </c>
      <c r="AH2167" t="s">
        <v>118</v>
      </c>
      <c r="AI2167" s="1">
        <v>44519.757164351853</v>
      </c>
      <c r="AJ2167">
        <v>224</v>
      </c>
      <c r="AK2167">
        <v>1</v>
      </c>
      <c r="AL2167">
        <v>0</v>
      </c>
      <c r="AM2167">
        <v>1</v>
      </c>
      <c r="AN2167">
        <v>0</v>
      </c>
      <c r="AO2167">
        <v>1</v>
      </c>
      <c r="AP2167">
        <v>-67</v>
      </c>
      <c r="AQ2167">
        <v>0</v>
      </c>
      <c r="AR2167">
        <v>0</v>
      </c>
      <c r="AS2167">
        <v>0</v>
      </c>
      <c r="AT2167" t="s">
        <v>88</v>
      </c>
      <c r="AU2167" t="s">
        <v>88</v>
      </c>
      <c r="AV2167" t="s">
        <v>88</v>
      </c>
      <c r="AW2167" t="s">
        <v>88</v>
      </c>
      <c r="AX2167" t="s">
        <v>88</v>
      </c>
      <c r="AY2167" t="s">
        <v>88</v>
      </c>
      <c r="AZ2167" t="s">
        <v>88</v>
      </c>
      <c r="BA2167" t="s">
        <v>88</v>
      </c>
      <c r="BB2167" t="s">
        <v>88</v>
      </c>
      <c r="BC2167" t="s">
        <v>88</v>
      </c>
      <c r="BD2167" t="s">
        <v>88</v>
      </c>
      <c r="BE2167" t="s">
        <v>88</v>
      </c>
    </row>
    <row r="2168" spans="1:57">
      <c r="A2168" t="s">
        <v>4521</v>
      </c>
      <c r="B2168" t="s">
        <v>80</v>
      </c>
      <c r="C2168" t="s">
        <v>4522</v>
      </c>
      <c r="D2168" t="s">
        <v>82</v>
      </c>
      <c r="E2168" s="2" t="str">
        <f>HYPERLINK("capsilon://?command=openfolder&amp;siteaddress=FAM.docvelocity-na8.net&amp;folderid=FXB4AC6806-4957-BE7D-32FF-6A4691D14E55","FX21118119")</f>
        <v>FX21118119</v>
      </c>
      <c r="F2168" t="s">
        <v>19</v>
      </c>
      <c r="G2168" t="s">
        <v>19</v>
      </c>
      <c r="H2168" t="s">
        <v>83</v>
      </c>
      <c r="I2168" t="s">
        <v>4523</v>
      </c>
      <c r="J2168">
        <v>57</v>
      </c>
      <c r="K2168" t="s">
        <v>85</v>
      </c>
      <c r="L2168" t="s">
        <v>86</v>
      </c>
      <c r="M2168" t="s">
        <v>87</v>
      </c>
      <c r="N2168">
        <v>2</v>
      </c>
      <c r="O2168" s="1">
        <v>44519.712511574071</v>
      </c>
      <c r="P2168" s="1">
        <v>44519.763402777775</v>
      </c>
      <c r="Q2168">
        <v>3465</v>
      </c>
      <c r="R2168">
        <v>932</v>
      </c>
      <c r="S2168" t="b">
        <v>0</v>
      </c>
      <c r="T2168" t="s">
        <v>88</v>
      </c>
      <c r="U2168" t="b">
        <v>0</v>
      </c>
      <c r="V2168" t="s">
        <v>218</v>
      </c>
      <c r="W2168" s="1">
        <v>44519.726574074077</v>
      </c>
      <c r="X2168">
        <v>327</v>
      </c>
      <c r="Y2168">
        <v>61</v>
      </c>
      <c r="Z2168">
        <v>0</v>
      </c>
      <c r="AA2168">
        <v>61</v>
      </c>
      <c r="AB2168">
        <v>0</v>
      </c>
      <c r="AC2168">
        <v>31</v>
      </c>
      <c r="AD2168">
        <v>-4</v>
      </c>
      <c r="AE2168">
        <v>0</v>
      </c>
      <c r="AF2168">
        <v>0</v>
      </c>
      <c r="AG2168">
        <v>0</v>
      </c>
      <c r="AH2168" t="s">
        <v>606</v>
      </c>
      <c r="AI2168" s="1">
        <v>44519.763402777775</v>
      </c>
      <c r="AJ2168">
        <v>605</v>
      </c>
      <c r="AK2168">
        <v>3</v>
      </c>
      <c r="AL2168">
        <v>0</v>
      </c>
      <c r="AM2168">
        <v>3</v>
      </c>
      <c r="AN2168">
        <v>0</v>
      </c>
      <c r="AO2168">
        <v>3</v>
      </c>
      <c r="AP2168">
        <v>-7</v>
      </c>
      <c r="AQ2168">
        <v>0</v>
      </c>
      <c r="AR2168">
        <v>0</v>
      </c>
      <c r="AS2168">
        <v>0</v>
      </c>
      <c r="AT2168" t="s">
        <v>88</v>
      </c>
      <c r="AU2168" t="s">
        <v>88</v>
      </c>
      <c r="AV2168" t="s">
        <v>88</v>
      </c>
      <c r="AW2168" t="s">
        <v>88</v>
      </c>
      <c r="AX2168" t="s">
        <v>88</v>
      </c>
      <c r="AY2168" t="s">
        <v>88</v>
      </c>
      <c r="AZ2168" t="s">
        <v>88</v>
      </c>
      <c r="BA2168" t="s">
        <v>88</v>
      </c>
      <c r="BB2168" t="s">
        <v>88</v>
      </c>
      <c r="BC2168" t="s">
        <v>88</v>
      </c>
      <c r="BD2168" t="s">
        <v>88</v>
      </c>
      <c r="BE2168" t="s">
        <v>88</v>
      </c>
    </row>
    <row r="2169" spans="1:57">
      <c r="A2169" t="s">
        <v>4524</v>
      </c>
      <c r="B2169" t="s">
        <v>80</v>
      </c>
      <c r="C2169" t="s">
        <v>4522</v>
      </c>
      <c r="D2169" t="s">
        <v>82</v>
      </c>
      <c r="E2169" s="2" t="str">
        <f>HYPERLINK("capsilon://?command=openfolder&amp;siteaddress=FAM.docvelocity-na8.net&amp;folderid=FXB4AC6806-4957-BE7D-32FF-6A4691D14E55","FX21118119")</f>
        <v>FX21118119</v>
      </c>
      <c r="F2169" t="s">
        <v>19</v>
      </c>
      <c r="G2169" t="s">
        <v>19</v>
      </c>
      <c r="H2169" t="s">
        <v>83</v>
      </c>
      <c r="I2169" t="s">
        <v>4525</v>
      </c>
      <c r="J2169">
        <v>28</v>
      </c>
      <c r="K2169" t="s">
        <v>85</v>
      </c>
      <c r="L2169" t="s">
        <v>86</v>
      </c>
      <c r="M2169" t="s">
        <v>87</v>
      </c>
      <c r="N2169">
        <v>2</v>
      </c>
      <c r="O2169" s="1">
        <v>44519.712835648148</v>
      </c>
      <c r="P2169" s="1">
        <v>44519.760706018518</v>
      </c>
      <c r="Q2169">
        <v>3623</v>
      </c>
      <c r="R2169">
        <v>513</v>
      </c>
      <c r="S2169" t="b">
        <v>0</v>
      </c>
      <c r="T2169" t="s">
        <v>88</v>
      </c>
      <c r="U2169" t="b">
        <v>0</v>
      </c>
      <c r="V2169" t="s">
        <v>218</v>
      </c>
      <c r="W2169" s="1">
        <v>44519.728425925925</v>
      </c>
      <c r="X2169">
        <v>160</v>
      </c>
      <c r="Y2169">
        <v>21</v>
      </c>
      <c r="Z2169">
        <v>0</v>
      </c>
      <c r="AA2169">
        <v>21</v>
      </c>
      <c r="AB2169">
        <v>0</v>
      </c>
      <c r="AC2169">
        <v>9</v>
      </c>
      <c r="AD2169">
        <v>7</v>
      </c>
      <c r="AE2169">
        <v>0</v>
      </c>
      <c r="AF2169">
        <v>0</v>
      </c>
      <c r="AG2169">
        <v>0</v>
      </c>
      <c r="AH2169" t="s">
        <v>90</v>
      </c>
      <c r="AI2169" s="1">
        <v>44519.760706018518</v>
      </c>
      <c r="AJ2169">
        <v>353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7</v>
      </c>
      <c r="AQ2169">
        <v>0</v>
      </c>
      <c r="AR2169">
        <v>0</v>
      </c>
      <c r="AS2169">
        <v>0</v>
      </c>
      <c r="AT2169" t="s">
        <v>88</v>
      </c>
      <c r="AU2169" t="s">
        <v>88</v>
      </c>
      <c r="AV2169" t="s">
        <v>88</v>
      </c>
      <c r="AW2169" t="s">
        <v>88</v>
      </c>
      <c r="AX2169" t="s">
        <v>88</v>
      </c>
      <c r="AY2169" t="s">
        <v>88</v>
      </c>
      <c r="AZ2169" t="s">
        <v>88</v>
      </c>
      <c r="BA2169" t="s">
        <v>88</v>
      </c>
      <c r="BB2169" t="s">
        <v>88</v>
      </c>
      <c r="BC2169" t="s">
        <v>88</v>
      </c>
      <c r="BD2169" t="s">
        <v>88</v>
      </c>
      <c r="BE2169" t="s">
        <v>88</v>
      </c>
    </row>
    <row r="2170" spans="1:57">
      <c r="A2170" t="s">
        <v>4526</v>
      </c>
      <c r="B2170" t="s">
        <v>80</v>
      </c>
      <c r="C2170" t="s">
        <v>4522</v>
      </c>
      <c r="D2170" t="s">
        <v>82</v>
      </c>
      <c r="E2170" s="2" t="str">
        <f>HYPERLINK("capsilon://?command=openfolder&amp;siteaddress=FAM.docvelocity-na8.net&amp;folderid=FXB4AC6806-4957-BE7D-32FF-6A4691D14E55","FX21118119")</f>
        <v>FX21118119</v>
      </c>
      <c r="F2170" t="s">
        <v>19</v>
      </c>
      <c r="G2170" t="s">
        <v>19</v>
      </c>
      <c r="H2170" t="s">
        <v>83</v>
      </c>
      <c r="I2170" t="s">
        <v>4527</v>
      </c>
      <c r="J2170">
        <v>28</v>
      </c>
      <c r="K2170" t="s">
        <v>85</v>
      </c>
      <c r="L2170" t="s">
        <v>86</v>
      </c>
      <c r="M2170" t="s">
        <v>87</v>
      </c>
      <c r="N2170">
        <v>2</v>
      </c>
      <c r="O2170" s="1">
        <v>44519.713449074072</v>
      </c>
      <c r="P2170" s="1">
        <v>44519.759120370371</v>
      </c>
      <c r="Q2170">
        <v>3659</v>
      </c>
      <c r="R2170">
        <v>287</v>
      </c>
      <c r="S2170" t="b">
        <v>0</v>
      </c>
      <c r="T2170" t="s">
        <v>88</v>
      </c>
      <c r="U2170" t="b">
        <v>0</v>
      </c>
      <c r="V2170" t="s">
        <v>218</v>
      </c>
      <c r="W2170" s="1">
        <v>44519.729803240742</v>
      </c>
      <c r="X2170">
        <v>119</v>
      </c>
      <c r="Y2170">
        <v>21</v>
      </c>
      <c r="Z2170">
        <v>0</v>
      </c>
      <c r="AA2170">
        <v>21</v>
      </c>
      <c r="AB2170">
        <v>0</v>
      </c>
      <c r="AC2170">
        <v>4</v>
      </c>
      <c r="AD2170">
        <v>7</v>
      </c>
      <c r="AE2170">
        <v>0</v>
      </c>
      <c r="AF2170">
        <v>0</v>
      </c>
      <c r="AG2170">
        <v>0</v>
      </c>
      <c r="AH2170" t="s">
        <v>118</v>
      </c>
      <c r="AI2170" s="1">
        <v>44519.759120370371</v>
      </c>
      <c r="AJ2170">
        <v>168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7</v>
      </c>
      <c r="AQ2170">
        <v>0</v>
      </c>
      <c r="AR2170">
        <v>0</v>
      </c>
      <c r="AS2170">
        <v>0</v>
      </c>
      <c r="AT2170" t="s">
        <v>88</v>
      </c>
      <c r="AU2170" t="s">
        <v>88</v>
      </c>
      <c r="AV2170" t="s">
        <v>88</v>
      </c>
      <c r="AW2170" t="s">
        <v>88</v>
      </c>
      <c r="AX2170" t="s">
        <v>88</v>
      </c>
      <c r="AY2170" t="s">
        <v>88</v>
      </c>
      <c r="AZ2170" t="s">
        <v>88</v>
      </c>
      <c r="BA2170" t="s">
        <v>88</v>
      </c>
      <c r="BB2170" t="s">
        <v>88</v>
      </c>
      <c r="BC2170" t="s">
        <v>88</v>
      </c>
      <c r="BD2170" t="s">
        <v>88</v>
      </c>
      <c r="BE2170" t="s">
        <v>88</v>
      </c>
    </row>
    <row r="2171" spans="1:57">
      <c r="A2171" t="s">
        <v>4528</v>
      </c>
      <c r="B2171" t="s">
        <v>80</v>
      </c>
      <c r="C2171" t="s">
        <v>4522</v>
      </c>
      <c r="D2171" t="s">
        <v>82</v>
      </c>
      <c r="E2171" s="2" t="str">
        <f>HYPERLINK("capsilon://?command=openfolder&amp;siteaddress=FAM.docvelocity-na8.net&amp;folderid=FXB4AC6806-4957-BE7D-32FF-6A4691D14E55","FX21118119")</f>
        <v>FX21118119</v>
      </c>
      <c r="F2171" t="s">
        <v>19</v>
      </c>
      <c r="G2171" t="s">
        <v>19</v>
      </c>
      <c r="H2171" t="s">
        <v>83</v>
      </c>
      <c r="I2171" t="s">
        <v>4529</v>
      </c>
      <c r="J2171">
        <v>57</v>
      </c>
      <c r="K2171" t="s">
        <v>85</v>
      </c>
      <c r="L2171" t="s">
        <v>86</v>
      </c>
      <c r="M2171" t="s">
        <v>87</v>
      </c>
      <c r="N2171">
        <v>2</v>
      </c>
      <c r="O2171" s="1">
        <v>44519.713738425926</v>
      </c>
      <c r="P2171" s="1">
        <v>44519.761261574073</v>
      </c>
      <c r="Q2171">
        <v>3651</v>
      </c>
      <c r="R2171">
        <v>455</v>
      </c>
      <c r="S2171" t="b">
        <v>0</v>
      </c>
      <c r="T2171" t="s">
        <v>88</v>
      </c>
      <c r="U2171" t="b">
        <v>0</v>
      </c>
      <c r="V2171" t="s">
        <v>218</v>
      </c>
      <c r="W2171" s="1">
        <v>44519.732951388891</v>
      </c>
      <c r="X2171">
        <v>271</v>
      </c>
      <c r="Y2171">
        <v>61</v>
      </c>
      <c r="Z2171">
        <v>0</v>
      </c>
      <c r="AA2171">
        <v>61</v>
      </c>
      <c r="AB2171">
        <v>0</v>
      </c>
      <c r="AC2171">
        <v>31</v>
      </c>
      <c r="AD2171">
        <v>-4</v>
      </c>
      <c r="AE2171">
        <v>0</v>
      </c>
      <c r="AF2171">
        <v>0</v>
      </c>
      <c r="AG2171">
        <v>0</v>
      </c>
      <c r="AH2171" t="s">
        <v>118</v>
      </c>
      <c r="AI2171" s="1">
        <v>44519.761261574073</v>
      </c>
      <c r="AJ2171">
        <v>184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-4</v>
      </c>
      <c r="AQ2171">
        <v>0</v>
      </c>
      <c r="AR2171">
        <v>0</v>
      </c>
      <c r="AS2171">
        <v>0</v>
      </c>
      <c r="AT2171" t="s">
        <v>88</v>
      </c>
      <c r="AU2171" t="s">
        <v>88</v>
      </c>
      <c r="AV2171" t="s">
        <v>88</v>
      </c>
      <c r="AW2171" t="s">
        <v>88</v>
      </c>
      <c r="AX2171" t="s">
        <v>88</v>
      </c>
      <c r="AY2171" t="s">
        <v>88</v>
      </c>
      <c r="AZ2171" t="s">
        <v>88</v>
      </c>
      <c r="BA2171" t="s">
        <v>88</v>
      </c>
      <c r="BB2171" t="s">
        <v>88</v>
      </c>
      <c r="BC2171" t="s">
        <v>88</v>
      </c>
      <c r="BD2171" t="s">
        <v>88</v>
      </c>
      <c r="BE2171" t="s">
        <v>88</v>
      </c>
    </row>
    <row r="2172" spans="1:57">
      <c r="A2172" t="s">
        <v>4530</v>
      </c>
      <c r="B2172" t="s">
        <v>80</v>
      </c>
      <c r="C2172" t="s">
        <v>4522</v>
      </c>
      <c r="D2172" t="s">
        <v>82</v>
      </c>
      <c r="E2172" s="2" t="str">
        <f>HYPERLINK("capsilon://?command=openfolder&amp;siteaddress=FAM.docvelocity-na8.net&amp;folderid=FXB4AC6806-4957-BE7D-32FF-6A4691D14E55","FX21118119")</f>
        <v>FX21118119</v>
      </c>
      <c r="F2172" t="s">
        <v>19</v>
      </c>
      <c r="G2172" t="s">
        <v>19</v>
      </c>
      <c r="H2172" t="s">
        <v>83</v>
      </c>
      <c r="I2172" t="s">
        <v>4531</v>
      </c>
      <c r="J2172">
        <v>43</v>
      </c>
      <c r="K2172" t="s">
        <v>85</v>
      </c>
      <c r="L2172" t="s">
        <v>86</v>
      </c>
      <c r="M2172" t="s">
        <v>87</v>
      </c>
      <c r="N2172">
        <v>2</v>
      </c>
      <c r="O2172" s="1">
        <v>44519.714733796296</v>
      </c>
      <c r="P2172" s="1">
        <v>44519.762615740743</v>
      </c>
      <c r="Q2172">
        <v>3638</v>
      </c>
      <c r="R2172">
        <v>499</v>
      </c>
      <c r="S2172" t="b">
        <v>0</v>
      </c>
      <c r="T2172" t="s">
        <v>88</v>
      </c>
      <c r="U2172" t="b">
        <v>0</v>
      </c>
      <c r="V2172" t="s">
        <v>218</v>
      </c>
      <c r="W2172" s="1">
        <v>44519.736597222225</v>
      </c>
      <c r="X2172">
        <v>314</v>
      </c>
      <c r="Y2172">
        <v>38</v>
      </c>
      <c r="Z2172">
        <v>0</v>
      </c>
      <c r="AA2172">
        <v>38</v>
      </c>
      <c r="AB2172">
        <v>0</v>
      </c>
      <c r="AC2172">
        <v>20</v>
      </c>
      <c r="AD2172">
        <v>5</v>
      </c>
      <c r="AE2172">
        <v>0</v>
      </c>
      <c r="AF2172">
        <v>0</v>
      </c>
      <c r="AG2172">
        <v>0</v>
      </c>
      <c r="AH2172" t="s">
        <v>118</v>
      </c>
      <c r="AI2172" s="1">
        <v>44519.762615740743</v>
      </c>
      <c r="AJ2172">
        <v>117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5</v>
      </c>
      <c r="AQ2172">
        <v>0</v>
      </c>
      <c r="AR2172">
        <v>0</v>
      </c>
      <c r="AS2172">
        <v>0</v>
      </c>
      <c r="AT2172" t="s">
        <v>88</v>
      </c>
      <c r="AU2172" t="s">
        <v>88</v>
      </c>
      <c r="AV2172" t="s">
        <v>88</v>
      </c>
      <c r="AW2172" t="s">
        <v>88</v>
      </c>
      <c r="AX2172" t="s">
        <v>88</v>
      </c>
      <c r="AY2172" t="s">
        <v>88</v>
      </c>
      <c r="AZ2172" t="s">
        <v>88</v>
      </c>
      <c r="BA2172" t="s">
        <v>88</v>
      </c>
      <c r="BB2172" t="s">
        <v>88</v>
      </c>
      <c r="BC2172" t="s">
        <v>88</v>
      </c>
      <c r="BD2172" t="s">
        <v>88</v>
      </c>
      <c r="BE2172" t="s">
        <v>88</v>
      </c>
    </row>
    <row r="2173" spans="1:57">
      <c r="A2173" t="s">
        <v>4532</v>
      </c>
      <c r="B2173" t="s">
        <v>80</v>
      </c>
      <c r="C2173" t="s">
        <v>4522</v>
      </c>
      <c r="D2173" t="s">
        <v>82</v>
      </c>
      <c r="E2173" s="2" t="str">
        <f>HYPERLINK("capsilon://?command=openfolder&amp;siteaddress=FAM.docvelocity-na8.net&amp;folderid=FXB4AC6806-4957-BE7D-32FF-6A4691D14E55","FX21118119")</f>
        <v>FX21118119</v>
      </c>
      <c r="F2173" t="s">
        <v>19</v>
      </c>
      <c r="G2173" t="s">
        <v>19</v>
      </c>
      <c r="H2173" t="s">
        <v>83</v>
      </c>
      <c r="I2173" t="s">
        <v>4533</v>
      </c>
      <c r="J2173">
        <v>43</v>
      </c>
      <c r="K2173" t="s">
        <v>85</v>
      </c>
      <c r="L2173" t="s">
        <v>86</v>
      </c>
      <c r="M2173" t="s">
        <v>87</v>
      </c>
      <c r="N2173">
        <v>2</v>
      </c>
      <c r="O2173" s="1">
        <v>44519.714768518519</v>
      </c>
      <c r="P2173" s="1">
        <v>44519.763981481483</v>
      </c>
      <c r="Q2173">
        <v>3724</v>
      </c>
      <c r="R2173">
        <v>528</v>
      </c>
      <c r="S2173" t="b">
        <v>0</v>
      </c>
      <c r="T2173" t="s">
        <v>88</v>
      </c>
      <c r="U2173" t="b">
        <v>0</v>
      </c>
      <c r="V2173" t="s">
        <v>218</v>
      </c>
      <c r="W2173" s="1">
        <v>44519.741365740738</v>
      </c>
      <c r="X2173">
        <v>411</v>
      </c>
      <c r="Y2173">
        <v>38</v>
      </c>
      <c r="Z2173">
        <v>0</v>
      </c>
      <c r="AA2173">
        <v>38</v>
      </c>
      <c r="AB2173">
        <v>0</v>
      </c>
      <c r="AC2173">
        <v>19</v>
      </c>
      <c r="AD2173">
        <v>5</v>
      </c>
      <c r="AE2173">
        <v>0</v>
      </c>
      <c r="AF2173">
        <v>0</v>
      </c>
      <c r="AG2173">
        <v>0</v>
      </c>
      <c r="AH2173" t="s">
        <v>118</v>
      </c>
      <c r="AI2173" s="1">
        <v>44519.763981481483</v>
      </c>
      <c r="AJ2173">
        <v>117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5</v>
      </c>
      <c r="AQ2173">
        <v>0</v>
      </c>
      <c r="AR2173">
        <v>0</v>
      </c>
      <c r="AS2173">
        <v>0</v>
      </c>
      <c r="AT2173" t="s">
        <v>88</v>
      </c>
      <c r="AU2173" t="s">
        <v>88</v>
      </c>
      <c r="AV2173" t="s">
        <v>88</v>
      </c>
      <c r="AW2173" t="s">
        <v>88</v>
      </c>
      <c r="AX2173" t="s">
        <v>88</v>
      </c>
      <c r="AY2173" t="s">
        <v>88</v>
      </c>
      <c r="AZ2173" t="s">
        <v>88</v>
      </c>
      <c r="BA2173" t="s">
        <v>88</v>
      </c>
      <c r="BB2173" t="s">
        <v>88</v>
      </c>
      <c r="BC2173" t="s">
        <v>88</v>
      </c>
      <c r="BD2173" t="s">
        <v>88</v>
      </c>
      <c r="BE2173" t="s">
        <v>88</v>
      </c>
    </row>
    <row r="2174" spans="1:57">
      <c r="A2174" t="s">
        <v>4534</v>
      </c>
      <c r="B2174" t="s">
        <v>80</v>
      </c>
      <c r="C2174" t="s">
        <v>4522</v>
      </c>
      <c r="D2174" t="s">
        <v>82</v>
      </c>
      <c r="E2174" s="2" t="str">
        <f>HYPERLINK("capsilon://?command=openfolder&amp;siteaddress=FAM.docvelocity-na8.net&amp;folderid=FXB4AC6806-4957-BE7D-32FF-6A4691D14E55","FX21118119")</f>
        <v>FX21118119</v>
      </c>
      <c r="F2174" t="s">
        <v>19</v>
      </c>
      <c r="G2174" t="s">
        <v>19</v>
      </c>
      <c r="H2174" t="s">
        <v>83</v>
      </c>
      <c r="I2174" t="s">
        <v>4535</v>
      </c>
      <c r="J2174">
        <v>28</v>
      </c>
      <c r="K2174" t="s">
        <v>85</v>
      </c>
      <c r="L2174" t="s">
        <v>86</v>
      </c>
      <c r="M2174" t="s">
        <v>87</v>
      </c>
      <c r="N2174">
        <v>1</v>
      </c>
      <c r="O2174" s="1">
        <v>44519.715381944443</v>
      </c>
      <c r="P2174" s="1">
        <v>44519.79215277778</v>
      </c>
      <c r="Q2174">
        <v>6483</v>
      </c>
      <c r="R2174">
        <v>150</v>
      </c>
      <c r="S2174" t="b">
        <v>0</v>
      </c>
      <c r="T2174" t="s">
        <v>88</v>
      </c>
      <c r="U2174" t="b">
        <v>0</v>
      </c>
      <c r="V2174" t="s">
        <v>1625</v>
      </c>
      <c r="W2174" s="1">
        <v>44519.79215277778</v>
      </c>
      <c r="X2174">
        <v>116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28</v>
      </c>
      <c r="AE2174">
        <v>21</v>
      </c>
      <c r="AF2174">
        <v>0</v>
      </c>
      <c r="AG2174">
        <v>3</v>
      </c>
      <c r="AH2174" t="s">
        <v>88</v>
      </c>
      <c r="AI2174" t="s">
        <v>88</v>
      </c>
      <c r="AJ2174" t="s">
        <v>88</v>
      </c>
      <c r="AK2174" t="s">
        <v>88</v>
      </c>
      <c r="AL2174" t="s">
        <v>88</v>
      </c>
      <c r="AM2174" t="s">
        <v>88</v>
      </c>
      <c r="AN2174" t="s">
        <v>88</v>
      </c>
      <c r="AO2174" t="s">
        <v>88</v>
      </c>
      <c r="AP2174" t="s">
        <v>88</v>
      </c>
      <c r="AQ2174" t="s">
        <v>88</v>
      </c>
      <c r="AR2174" t="s">
        <v>88</v>
      </c>
      <c r="AS2174" t="s">
        <v>88</v>
      </c>
      <c r="AT2174" t="s">
        <v>88</v>
      </c>
      <c r="AU2174" t="s">
        <v>88</v>
      </c>
      <c r="AV2174" t="s">
        <v>88</v>
      </c>
      <c r="AW2174" t="s">
        <v>88</v>
      </c>
      <c r="AX2174" t="s">
        <v>88</v>
      </c>
      <c r="AY2174" t="s">
        <v>88</v>
      </c>
      <c r="AZ2174" t="s">
        <v>88</v>
      </c>
      <c r="BA2174" t="s">
        <v>88</v>
      </c>
      <c r="BB2174" t="s">
        <v>88</v>
      </c>
      <c r="BC2174" t="s">
        <v>88</v>
      </c>
      <c r="BD2174" t="s">
        <v>88</v>
      </c>
      <c r="BE2174" t="s">
        <v>88</v>
      </c>
    </row>
    <row r="2175" spans="1:57">
      <c r="A2175" t="s">
        <v>4536</v>
      </c>
      <c r="B2175" t="s">
        <v>80</v>
      </c>
      <c r="C2175" t="s">
        <v>2223</v>
      </c>
      <c r="D2175" t="s">
        <v>82</v>
      </c>
      <c r="E2175" s="2" t="str">
        <f>HYPERLINK("capsilon://?command=openfolder&amp;siteaddress=FAM.docvelocity-na8.net&amp;folderid=FX15B62D83-BE43-E649-F78F-A14EA9C2EF3F","FX21111252")</f>
        <v>FX21111252</v>
      </c>
      <c r="F2175" t="s">
        <v>19</v>
      </c>
      <c r="G2175" t="s">
        <v>19</v>
      </c>
      <c r="H2175" t="s">
        <v>83</v>
      </c>
      <c r="I2175" t="s">
        <v>4537</v>
      </c>
      <c r="J2175">
        <v>38</v>
      </c>
      <c r="K2175" t="s">
        <v>85</v>
      </c>
      <c r="L2175" t="s">
        <v>86</v>
      </c>
      <c r="M2175" t="s">
        <v>87</v>
      </c>
      <c r="N2175">
        <v>2</v>
      </c>
      <c r="O2175" s="1">
        <v>44519.717743055553</v>
      </c>
      <c r="P2175" s="1">
        <v>44519.7655787037</v>
      </c>
      <c r="Q2175">
        <v>3661</v>
      </c>
      <c r="R2175">
        <v>472</v>
      </c>
      <c r="S2175" t="b">
        <v>0</v>
      </c>
      <c r="T2175" t="s">
        <v>88</v>
      </c>
      <c r="U2175" t="b">
        <v>0</v>
      </c>
      <c r="V2175" t="s">
        <v>218</v>
      </c>
      <c r="W2175" s="1">
        <v>44519.744618055556</v>
      </c>
      <c r="X2175">
        <v>265</v>
      </c>
      <c r="Y2175">
        <v>37</v>
      </c>
      <c r="Z2175">
        <v>0</v>
      </c>
      <c r="AA2175">
        <v>37</v>
      </c>
      <c r="AB2175">
        <v>0</v>
      </c>
      <c r="AC2175">
        <v>13</v>
      </c>
      <c r="AD2175">
        <v>1</v>
      </c>
      <c r="AE2175">
        <v>0</v>
      </c>
      <c r="AF2175">
        <v>0</v>
      </c>
      <c r="AG2175">
        <v>0</v>
      </c>
      <c r="AH2175" t="s">
        <v>606</v>
      </c>
      <c r="AI2175" s="1">
        <v>44519.7655787037</v>
      </c>
      <c r="AJ2175">
        <v>187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1</v>
      </c>
      <c r="AQ2175">
        <v>0</v>
      </c>
      <c r="AR2175">
        <v>0</v>
      </c>
      <c r="AS2175">
        <v>0</v>
      </c>
      <c r="AT2175" t="s">
        <v>88</v>
      </c>
      <c r="AU2175" t="s">
        <v>88</v>
      </c>
      <c r="AV2175" t="s">
        <v>88</v>
      </c>
      <c r="AW2175" t="s">
        <v>88</v>
      </c>
      <c r="AX2175" t="s">
        <v>88</v>
      </c>
      <c r="AY2175" t="s">
        <v>88</v>
      </c>
      <c r="AZ2175" t="s">
        <v>88</v>
      </c>
      <c r="BA2175" t="s">
        <v>88</v>
      </c>
      <c r="BB2175" t="s">
        <v>88</v>
      </c>
      <c r="BC2175" t="s">
        <v>88</v>
      </c>
      <c r="BD2175" t="s">
        <v>88</v>
      </c>
      <c r="BE2175" t="s">
        <v>88</v>
      </c>
    </row>
    <row r="2176" spans="1:57">
      <c r="A2176" t="s">
        <v>4538</v>
      </c>
      <c r="B2176" t="s">
        <v>80</v>
      </c>
      <c r="C2176" t="s">
        <v>2223</v>
      </c>
      <c r="D2176" t="s">
        <v>82</v>
      </c>
      <c r="E2176" s="2" t="str">
        <f>HYPERLINK("capsilon://?command=openfolder&amp;siteaddress=FAM.docvelocity-na8.net&amp;folderid=FX15B62D83-BE43-E649-F78F-A14EA9C2EF3F","FX21111252")</f>
        <v>FX21111252</v>
      </c>
      <c r="F2176" t="s">
        <v>19</v>
      </c>
      <c r="G2176" t="s">
        <v>19</v>
      </c>
      <c r="H2176" t="s">
        <v>83</v>
      </c>
      <c r="I2176" t="s">
        <v>4539</v>
      </c>
      <c r="J2176">
        <v>66</v>
      </c>
      <c r="K2176" t="s">
        <v>85</v>
      </c>
      <c r="L2176" t="s">
        <v>86</v>
      </c>
      <c r="M2176" t="s">
        <v>87</v>
      </c>
      <c r="N2176">
        <v>1</v>
      </c>
      <c r="O2176" s="1">
        <v>44519.718159722222</v>
      </c>
      <c r="P2176" s="1">
        <v>44519.793564814812</v>
      </c>
      <c r="Q2176">
        <v>6348</v>
      </c>
      <c r="R2176">
        <v>167</v>
      </c>
      <c r="S2176" t="b">
        <v>0</v>
      </c>
      <c r="T2176" t="s">
        <v>88</v>
      </c>
      <c r="U2176" t="b">
        <v>0</v>
      </c>
      <c r="V2176" t="s">
        <v>1625</v>
      </c>
      <c r="W2176" s="1">
        <v>44519.793564814812</v>
      </c>
      <c r="X2176">
        <v>121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66</v>
      </c>
      <c r="AE2176">
        <v>52</v>
      </c>
      <c r="AF2176">
        <v>0</v>
      </c>
      <c r="AG2176">
        <v>1</v>
      </c>
      <c r="AH2176" t="s">
        <v>88</v>
      </c>
      <c r="AI2176" t="s">
        <v>88</v>
      </c>
      <c r="AJ2176" t="s">
        <v>88</v>
      </c>
      <c r="AK2176" t="s">
        <v>88</v>
      </c>
      <c r="AL2176" t="s">
        <v>88</v>
      </c>
      <c r="AM2176" t="s">
        <v>88</v>
      </c>
      <c r="AN2176" t="s">
        <v>88</v>
      </c>
      <c r="AO2176" t="s">
        <v>88</v>
      </c>
      <c r="AP2176" t="s">
        <v>88</v>
      </c>
      <c r="AQ2176" t="s">
        <v>88</v>
      </c>
      <c r="AR2176" t="s">
        <v>88</v>
      </c>
      <c r="AS2176" t="s">
        <v>88</v>
      </c>
      <c r="AT2176" t="s">
        <v>88</v>
      </c>
      <c r="AU2176" t="s">
        <v>88</v>
      </c>
      <c r="AV2176" t="s">
        <v>88</v>
      </c>
      <c r="AW2176" t="s">
        <v>88</v>
      </c>
      <c r="AX2176" t="s">
        <v>88</v>
      </c>
      <c r="AY2176" t="s">
        <v>88</v>
      </c>
      <c r="AZ2176" t="s">
        <v>88</v>
      </c>
      <c r="BA2176" t="s">
        <v>88</v>
      </c>
      <c r="BB2176" t="s">
        <v>88</v>
      </c>
      <c r="BC2176" t="s">
        <v>88</v>
      </c>
      <c r="BD2176" t="s">
        <v>88</v>
      </c>
      <c r="BE2176" t="s">
        <v>88</v>
      </c>
    </row>
    <row r="2177" spans="1:57">
      <c r="A2177" t="s">
        <v>4540</v>
      </c>
      <c r="B2177" t="s">
        <v>80</v>
      </c>
      <c r="C2177" t="s">
        <v>4320</v>
      </c>
      <c r="D2177" t="s">
        <v>82</v>
      </c>
      <c r="E2177" s="2" t="str">
        <f>HYPERLINK("capsilon://?command=openfolder&amp;siteaddress=FAM.docvelocity-na8.net&amp;folderid=FX3E01EF46-341C-8E13-E263-AD0B258CB4ED","FX21118529")</f>
        <v>FX21118529</v>
      </c>
      <c r="F2177" t="s">
        <v>19</v>
      </c>
      <c r="G2177" t="s">
        <v>19</v>
      </c>
      <c r="H2177" t="s">
        <v>83</v>
      </c>
      <c r="I2177" t="s">
        <v>4541</v>
      </c>
      <c r="J2177">
        <v>30</v>
      </c>
      <c r="K2177" t="s">
        <v>85</v>
      </c>
      <c r="L2177" t="s">
        <v>86</v>
      </c>
      <c r="M2177" t="s">
        <v>87</v>
      </c>
      <c r="N2177">
        <v>2</v>
      </c>
      <c r="O2177" s="1">
        <v>44519.718356481484</v>
      </c>
      <c r="P2177" s="1">
        <v>44519.767025462963</v>
      </c>
      <c r="Q2177">
        <v>3796</v>
      </c>
      <c r="R2177">
        <v>409</v>
      </c>
      <c r="S2177" t="b">
        <v>0</v>
      </c>
      <c r="T2177" t="s">
        <v>88</v>
      </c>
      <c r="U2177" t="b">
        <v>0</v>
      </c>
      <c r="V2177" t="s">
        <v>218</v>
      </c>
      <c r="W2177" s="1">
        <v>44519.751759259256</v>
      </c>
      <c r="X2177">
        <v>107</v>
      </c>
      <c r="Y2177">
        <v>9</v>
      </c>
      <c r="Z2177">
        <v>0</v>
      </c>
      <c r="AA2177">
        <v>9</v>
      </c>
      <c r="AB2177">
        <v>0</v>
      </c>
      <c r="AC2177">
        <v>3</v>
      </c>
      <c r="AD2177">
        <v>21</v>
      </c>
      <c r="AE2177">
        <v>0</v>
      </c>
      <c r="AF2177">
        <v>0</v>
      </c>
      <c r="AG2177">
        <v>0</v>
      </c>
      <c r="AH2177" t="s">
        <v>606</v>
      </c>
      <c r="AI2177" s="1">
        <v>44519.767025462963</v>
      </c>
      <c r="AJ2177">
        <v>110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21</v>
      </c>
      <c r="AQ2177">
        <v>0</v>
      </c>
      <c r="AR2177">
        <v>0</v>
      </c>
      <c r="AS2177">
        <v>0</v>
      </c>
      <c r="AT2177" t="s">
        <v>88</v>
      </c>
      <c r="AU2177" t="s">
        <v>88</v>
      </c>
      <c r="AV2177" t="s">
        <v>88</v>
      </c>
      <c r="AW2177" t="s">
        <v>88</v>
      </c>
      <c r="AX2177" t="s">
        <v>88</v>
      </c>
      <c r="AY2177" t="s">
        <v>88</v>
      </c>
      <c r="AZ2177" t="s">
        <v>88</v>
      </c>
      <c r="BA2177" t="s">
        <v>88</v>
      </c>
      <c r="BB2177" t="s">
        <v>88</v>
      </c>
      <c r="BC2177" t="s">
        <v>88</v>
      </c>
      <c r="BD2177" t="s">
        <v>88</v>
      </c>
      <c r="BE2177" t="s">
        <v>88</v>
      </c>
    </row>
    <row r="2178" spans="1:57">
      <c r="A2178" t="s">
        <v>4542</v>
      </c>
      <c r="B2178" t="s">
        <v>80</v>
      </c>
      <c r="C2178" t="s">
        <v>3685</v>
      </c>
      <c r="D2178" t="s">
        <v>82</v>
      </c>
      <c r="E2178" s="2" t="str">
        <f>HYPERLINK("capsilon://?command=openfolder&amp;siteaddress=FAM.docvelocity-na8.net&amp;folderid=FX3B3A4C53-1F15-186D-2D94-9CEF11651982","FX21118071")</f>
        <v>FX21118071</v>
      </c>
      <c r="F2178" t="s">
        <v>19</v>
      </c>
      <c r="G2178" t="s">
        <v>19</v>
      </c>
      <c r="H2178" t="s">
        <v>83</v>
      </c>
      <c r="I2178" t="s">
        <v>4543</v>
      </c>
      <c r="J2178">
        <v>30</v>
      </c>
      <c r="K2178" t="s">
        <v>85</v>
      </c>
      <c r="L2178" t="s">
        <v>86</v>
      </c>
      <c r="M2178" t="s">
        <v>87</v>
      </c>
      <c r="N2178">
        <v>2</v>
      </c>
      <c r="O2178" s="1">
        <v>44519.72965277778</v>
      </c>
      <c r="P2178" s="1">
        <v>44519.764710648145</v>
      </c>
      <c r="Q2178">
        <v>2798</v>
      </c>
      <c r="R2178">
        <v>231</v>
      </c>
      <c r="S2178" t="b">
        <v>0</v>
      </c>
      <c r="T2178" t="s">
        <v>88</v>
      </c>
      <c r="U2178" t="b">
        <v>0</v>
      </c>
      <c r="V2178" t="s">
        <v>218</v>
      </c>
      <c r="W2178" s="1">
        <v>44519.75372685185</v>
      </c>
      <c r="X2178">
        <v>169</v>
      </c>
      <c r="Y2178">
        <v>9</v>
      </c>
      <c r="Z2178">
        <v>0</v>
      </c>
      <c r="AA2178">
        <v>9</v>
      </c>
      <c r="AB2178">
        <v>0</v>
      </c>
      <c r="AC2178">
        <v>3</v>
      </c>
      <c r="AD2178">
        <v>21</v>
      </c>
      <c r="AE2178">
        <v>0</v>
      </c>
      <c r="AF2178">
        <v>0</v>
      </c>
      <c r="AG2178">
        <v>0</v>
      </c>
      <c r="AH2178" t="s">
        <v>118</v>
      </c>
      <c r="AI2178" s="1">
        <v>44519.764710648145</v>
      </c>
      <c r="AJ2178">
        <v>62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21</v>
      </c>
      <c r="AQ2178">
        <v>0</v>
      </c>
      <c r="AR2178">
        <v>0</v>
      </c>
      <c r="AS2178">
        <v>0</v>
      </c>
      <c r="AT2178" t="s">
        <v>88</v>
      </c>
      <c r="AU2178" t="s">
        <v>88</v>
      </c>
      <c r="AV2178" t="s">
        <v>88</v>
      </c>
      <c r="AW2178" t="s">
        <v>88</v>
      </c>
      <c r="AX2178" t="s">
        <v>88</v>
      </c>
      <c r="AY2178" t="s">
        <v>88</v>
      </c>
      <c r="AZ2178" t="s">
        <v>88</v>
      </c>
      <c r="BA2178" t="s">
        <v>88</v>
      </c>
      <c r="BB2178" t="s">
        <v>88</v>
      </c>
      <c r="BC2178" t="s">
        <v>88</v>
      </c>
      <c r="BD2178" t="s">
        <v>88</v>
      </c>
      <c r="BE2178" t="s">
        <v>88</v>
      </c>
    </row>
    <row r="2179" spans="1:57">
      <c r="A2179" t="s">
        <v>4544</v>
      </c>
      <c r="B2179" t="s">
        <v>80</v>
      </c>
      <c r="C2179" t="s">
        <v>4545</v>
      </c>
      <c r="D2179" t="s">
        <v>82</v>
      </c>
      <c r="E2179" s="2" t="str">
        <f>HYPERLINK("capsilon://?command=openfolder&amp;siteaddress=FAM.docvelocity-na8.net&amp;folderid=FXD88BA867-DDE4-9D10-1D69-A992B8488CEE","FX21119850")</f>
        <v>FX21119850</v>
      </c>
      <c r="F2179" t="s">
        <v>19</v>
      </c>
      <c r="G2179" t="s">
        <v>19</v>
      </c>
      <c r="H2179" t="s">
        <v>83</v>
      </c>
      <c r="I2179" t="s">
        <v>4546</v>
      </c>
      <c r="J2179">
        <v>63</v>
      </c>
      <c r="K2179" t="s">
        <v>85</v>
      </c>
      <c r="L2179" t="s">
        <v>86</v>
      </c>
      <c r="M2179" t="s">
        <v>87</v>
      </c>
      <c r="N2179">
        <v>1</v>
      </c>
      <c r="O2179" s="1">
        <v>44519.737546296295</v>
      </c>
      <c r="P2179" s="1">
        <v>44522.216898148145</v>
      </c>
      <c r="Q2179">
        <v>213613</v>
      </c>
      <c r="R2179">
        <v>603</v>
      </c>
      <c r="S2179" t="b">
        <v>0</v>
      </c>
      <c r="T2179" t="s">
        <v>88</v>
      </c>
      <c r="U2179" t="b">
        <v>0</v>
      </c>
      <c r="V2179" t="s">
        <v>190</v>
      </c>
      <c r="W2179" s="1">
        <v>44522.216898148145</v>
      </c>
      <c r="X2179">
        <v>120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63</v>
      </c>
      <c r="AE2179">
        <v>0</v>
      </c>
      <c r="AF2179">
        <v>0</v>
      </c>
      <c r="AG2179">
        <v>3</v>
      </c>
      <c r="AH2179" t="s">
        <v>88</v>
      </c>
      <c r="AI2179" t="s">
        <v>88</v>
      </c>
      <c r="AJ2179" t="s">
        <v>88</v>
      </c>
      <c r="AK2179" t="s">
        <v>88</v>
      </c>
      <c r="AL2179" t="s">
        <v>88</v>
      </c>
      <c r="AM2179" t="s">
        <v>88</v>
      </c>
      <c r="AN2179" t="s">
        <v>88</v>
      </c>
      <c r="AO2179" t="s">
        <v>88</v>
      </c>
      <c r="AP2179" t="s">
        <v>88</v>
      </c>
      <c r="AQ2179" t="s">
        <v>88</v>
      </c>
      <c r="AR2179" t="s">
        <v>88</v>
      </c>
      <c r="AS2179" t="s">
        <v>88</v>
      </c>
      <c r="AT2179" t="s">
        <v>88</v>
      </c>
      <c r="AU2179" t="s">
        <v>88</v>
      </c>
      <c r="AV2179" t="s">
        <v>88</v>
      </c>
      <c r="AW2179" t="s">
        <v>88</v>
      </c>
      <c r="AX2179" t="s">
        <v>88</v>
      </c>
      <c r="AY2179" t="s">
        <v>88</v>
      </c>
      <c r="AZ2179" t="s">
        <v>88</v>
      </c>
      <c r="BA2179" t="s">
        <v>88</v>
      </c>
      <c r="BB2179" t="s">
        <v>88</v>
      </c>
      <c r="BC2179" t="s">
        <v>88</v>
      </c>
      <c r="BD2179" t="s">
        <v>88</v>
      </c>
      <c r="BE2179" t="s">
        <v>88</v>
      </c>
    </row>
    <row r="2180" spans="1:57">
      <c r="A2180" t="s">
        <v>4547</v>
      </c>
      <c r="B2180" t="s">
        <v>80</v>
      </c>
      <c r="C2180" t="s">
        <v>4548</v>
      </c>
      <c r="D2180" t="s">
        <v>82</v>
      </c>
      <c r="E2180" s="2" t="str">
        <f>HYPERLINK("capsilon://?command=openfolder&amp;siteaddress=FAM.docvelocity-na8.net&amp;folderid=FX8437C55B-1554-B591-2101-FCE03DF3FDC5","FX21119767")</f>
        <v>FX21119767</v>
      </c>
      <c r="F2180" t="s">
        <v>19</v>
      </c>
      <c r="G2180" t="s">
        <v>19</v>
      </c>
      <c r="H2180" t="s">
        <v>83</v>
      </c>
      <c r="I2180" t="s">
        <v>4549</v>
      </c>
      <c r="J2180">
        <v>32</v>
      </c>
      <c r="K2180" t="s">
        <v>85</v>
      </c>
      <c r="L2180" t="s">
        <v>86</v>
      </c>
      <c r="M2180" t="s">
        <v>87</v>
      </c>
      <c r="N2180">
        <v>2</v>
      </c>
      <c r="O2180" s="1">
        <v>44519.73809027778</v>
      </c>
      <c r="P2180" s="1">
        <v>44519.766296296293</v>
      </c>
      <c r="Q2180">
        <v>1674</v>
      </c>
      <c r="R2180">
        <v>763</v>
      </c>
      <c r="S2180" t="b">
        <v>0</v>
      </c>
      <c r="T2180" t="s">
        <v>88</v>
      </c>
      <c r="U2180" t="b">
        <v>0</v>
      </c>
      <c r="V2180" t="s">
        <v>218</v>
      </c>
      <c r="W2180" s="1">
        <v>44519.761655092596</v>
      </c>
      <c r="X2180">
        <v>627</v>
      </c>
      <c r="Y2180">
        <v>52</v>
      </c>
      <c r="Z2180">
        <v>0</v>
      </c>
      <c r="AA2180">
        <v>52</v>
      </c>
      <c r="AB2180">
        <v>0</v>
      </c>
      <c r="AC2180">
        <v>32</v>
      </c>
      <c r="AD2180">
        <v>-20</v>
      </c>
      <c r="AE2180">
        <v>0</v>
      </c>
      <c r="AF2180">
        <v>0</v>
      </c>
      <c r="AG2180">
        <v>0</v>
      </c>
      <c r="AH2180" t="s">
        <v>118</v>
      </c>
      <c r="AI2180" s="1">
        <v>44519.766296296293</v>
      </c>
      <c r="AJ2180">
        <v>136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-20</v>
      </c>
      <c r="AQ2180">
        <v>0</v>
      </c>
      <c r="AR2180">
        <v>0</v>
      </c>
      <c r="AS2180">
        <v>0</v>
      </c>
      <c r="AT2180" t="s">
        <v>88</v>
      </c>
      <c r="AU2180" t="s">
        <v>88</v>
      </c>
      <c r="AV2180" t="s">
        <v>88</v>
      </c>
      <c r="AW2180" t="s">
        <v>88</v>
      </c>
      <c r="AX2180" t="s">
        <v>88</v>
      </c>
      <c r="AY2180" t="s">
        <v>88</v>
      </c>
      <c r="AZ2180" t="s">
        <v>88</v>
      </c>
      <c r="BA2180" t="s">
        <v>88</v>
      </c>
      <c r="BB2180" t="s">
        <v>88</v>
      </c>
      <c r="BC2180" t="s">
        <v>88</v>
      </c>
      <c r="BD2180" t="s">
        <v>88</v>
      </c>
      <c r="BE2180" t="s">
        <v>88</v>
      </c>
    </row>
    <row r="2181" spans="1:57">
      <c r="A2181" t="s">
        <v>4550</v>
      </c>
      <c r="B2181" t="s">
        <v>80</v>
      </c>
      <c r="C2181" t="s">
        <v>4548</v>
      </c>
      <c r="D2181" t="s">
        <v>82</v>
      </c>
      <c r="E2181" s="2" t="str">
        <f>HYPERLINK("capsilon://?command=openfolder&amp;siteaddress=FAM.docvelocity-na8.net&amp;folderid=FX8437C55B-1554-B591-2101-FCE03DF3FDC5","FX21119767")</f>
        <v>FX21119767</v>
      </c>
      <c r="F2181" t="s">
        <v>19</v>
      </c>
      <c r="G2181" t="s">
        <v>19</v>
      </c>
      <c r="H2181" t="s">
        <v>83</v>
      </c>
      <c r="I2181" t="s">
        <v>4551</v>
      </c>
      <c r="J2181">
        <v>28</v>
      </c>
      <c r="K2181" t="s">
        <v>85</v>
      </c>
      <c r="L2181" t="s">
        <v>86</v>
      </c>
      <c r="M2181" t="s">
        <v>87</v>
      </c>
      <c r="N2181">
        <v>2</v>
      </c>
      <c r="O2181" s="1">
        <v>44519.738333333335</v>
      </c>
      <c r="P2181" s="1">
        <v>44519.768043981479</v>
      </c>
      <c r="Q2181">
        <v>2258</v>
      </c>
      <c r="R2181">
        <v>309</v>
      </c>
      <c r="S2181" t="b">
        <v>0</v>
      </c>
      <c r="T2181" t="s">
        <v>88</v>
      </c>
      <c r="U2181" t="b">
        <v>0</v>
      </c>
      <c r="V2181" t="s">
        <v>218</v>
      </c>
      <c r="W2181" s="1">
        <v>44519.762881944444</v>
      </c>
      <c r="X2181">
        <v>105</v>
      </c>
      <c r="Y2181">
        <v>21</v>
      </c>
      <c r="Z2181">
        <v>0</v>
      </c>
      <c r="AA2181">
        <v>21</v>
      </c>
      <c r="AB2181">
        <v>0</v>
      </c>
      <c r="AC2181">
        <v>2</v>
      </c>
      <c r="AD2181">
        <v>7</v>
      </c>
      <c r="AE2181">
        <v>0</v>
      </c>
      <c r="AF2181">
        <v>0</v>
      </c>
      <c r="AG2181">
        <v>0</v>
      </c>
      <c r="AH2181" t="s">
        <v>90</v>
      </c>
      <c r="AI2181" s="1">
        <v>44519.768043981479</v>
      </c>
      <c r="AJ2181">
        <v>195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7</v>
      </c>
      <c r="AQ2181">
        <v>0</v>
      </c>
      <c r="AR2181">
        <v>0</v>
      </c>
      <c r="AS2181">
        <v>0</v>
      </c>
      <c r="AT2181" t="s">
        <v>88</v>
      </c>
      <c r="AU2181" t="s">
        <v>88</v>
      </c>
      <c r="AV2181" t="s">
        <v>88</v>
      </c>
      <c r="AW2181" t="s">
        <v>88</v>
      </c>
      <c r="AX2181" t="s">
        <v>88</v>
      </c>
      <c r="AY2181" t="s">
        <v>88</v>
      </c>
      <c r="AZ2181" t="s">
        <v>88</v>
      </c>
      <c r="BA2181" t="s">
        <v>88</v>
      </c>
      <c r="BB2181" t="s">
        <v>88</v>
      </c>
      <c r="BC2181" t="s">
        <v>88</v>
      </c>
      <c r="BD2181" t="s">
        <v>88</v>
      </c>
      <c r="BE2181" t="s">
        <v>88</v>
      </c>
    </row>
    <row r="2182" spans="1:57">
      <c r="A2182" t="s">
        <v>4552</v>
      </c>
      <c r="B2182" t="s">
        <v>80</v>
      </c>
      <c r="C2182" t="s">
        <v>4548</v>
      </c>
      <c r="D2182" t="s">
        <v>82</v>
      </c>
      <c r="E2182" s="2" t="str">
        <f>HYPERLINK("capsilon://?command=openfolder&amp;siteaddress=FAM.docvelocity-na8.net&amp;folderid=FX8437C55B-1554-B591-2101-FCE03DF3FDC5","FX21119767")</f>
        <v>FX21119767</v>
      </c>
      <c r="F2182" t="s">
        <v>19</v>
      </c>
      <c r="G2182" t="s">
        <v>19</v>
      </c>
      <c r="H2182" t="s">
        <v>83</v>
      </c>
      <c r="I2182" t="s">
        <v>4553</v>
      </c>
      <c r="J2182">
        <v>32</v>
      </c>
      <c r="K2182" t="s">
        <v>85</v>
      </c>
      <c r="L2182" t="s">
        <v>86</v>
      </c>
      <c r="M2182" t="s">
        <v>87</v>
      </c>
      <c r="N2182">
        <v>2</v>
      </c>
      <c r="O2182" s="1">
        <v>44519.738368055558</v>
      </c>
      <c r="P2182" s="1">
        <v>44519.767627314817</v>
      </c>
      <c r="Q2182">
        <v>2156</v>
      </c>
      <c r="R2182">
        <v>372</v>
      </c>
      <c r="S2182" t="b">
        <v>0</v>
      </c>
      <c r="T2182" t="s">
        <v>88</v>
      </c>
      <c r="U2182" t="b">
        <v>0</v>
      </c>
      <c r="V2182" t="s">
        <v>218</v>
      </c>
      <c r="W2182" s="1">
        <v>44519.765879629631</v>
      </c>
      <c r="X2182">
        <v>258</v>
      </c>
      <c r="Y2182">
        <v>36</v>
      </c>
      <c r="Z2182">
        <v>0</v>
      </c>
      <c r="AA2182">
        <v>36</v>
      </c>
      <c r="AB2182">
        <v>0</v>
      </c>
      <c r="AC2182">
        <v>20</v>
      </c>
      <c r="AD2182">
        <v>-4</v>
      </c>
      <c r="AE2182">
        <v>0</v>
      </c>
      <c r="AF2182">
        <v>0</v>
      </c>
      <c r="AG2182">
        <v>0</v>
      </c>
      <c r="AH2182" t="s">
        <v>118</v>
      </c>
      <c r="AI2182" s="1">
        <v>44519.767627314817</v>
      </c>
      <c r="AJ2182">
        <v>114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-4</v>
      </c>
      <c r="AQ2182">
        <v>0</v>
      </c>
      <c r="AR2182">
        <v>0</v>
      </c>
      <c r="AS2182">
        <v>0</v>
      </c>
      <c r="AT2182" t="s">
        <v>88</v>
      </c>
      <c r="AU2182" t="s">
        <v>88</v>
      </c>
      <c r="AV2182" t="s">
        <v>88</v>
      </c>
      <c r="AW2182" t="s">
        <v>88</v>
      </c>
      <c r="AX2182" t="s">
        <v>88</v>
      </c>
      <c r="AY2182" t="s">
        <v>88</v>
      </c>
      <c r="AZ2182" t="s">
        <v>88</v>
      </c>
      <c r="BA2182" t="s">
        <v>88</v>
      </c>
      <c r="BB2182" t="s">
        <v>88</v>
      </c>
      <c r="BC2182" t="s">
        <v>88</v>
      </c>
      <c r="BD2182" t="s">
        <v>88</v>
      </c>
      <c r="BE2182" t="s">
        <v>88</v>
      </c>
    </row>
    <row r="2183" spans="1:57">
      <c r="A2183" t="s">
        <v>4554</v>
      </c>
      <c r="B2183" t="s">
        <v>80</v>
      </c>
      <c r="C2183" t="s">
        <v>4548</v>
      </c>
      <c r="D2183" t="s">
        <v>82</v>
      </c>
      <c r="E2183" s="2" t="str">
        <f>HYPERLINK("capsilon://?command=openfolder&amp;siteaddress=FAM.docvelocity-na8.net&amp;folderid=FX8437C55B-1554-B591-2101-FCE03DF3FDC5","FX21119767")</f>
        <v>FX21119767</v>
      </c>
      <c r="F2183" t="s">
        <v>19</v>
      </c>
      <c r="G2183" t="s">
        <v>19</v>
      </c>
      <c r="H2183" t="s">
        <v>83</v>
      </c>
      <c r="I2183" t="s">
        <v>4555</v>
      </c>
      <c r="J2183">
        <v>28</v>
      </c>
      <c r="K2183" t="s">
        <v>85</v>
      </c>
      <c r="L2183" t="s">
        <v>86</v>
      </c>
      <c r="M2183" t="s">
        <v>87</v>
      </c>
      <c r="N2183">
        <v>2</v>
      </c>
      <c r="O2183" s="1">
        <v>44519.738634259258</v>
      </c>
      <c r="P2183" s="1">
        <v>44519.76871527778</v>
      </c>
      <c r="Q2183">
        <v>2393</v>
      </c>
      <c r="R2183">
        <v>206</v>
      </c>
      <c r="S2183" t="b">
        <v>0</v>
      </c>
      <c r="T2183" t="s">
        <v>88</v>
      </c>
      <c r="U2183" t="b">
        <v>0</v>
      </c>
      <c r="V2183" t="s">
        <v>186</v>
      </c>
      <c r="W2183" s="1">
        <v>44519.766250000001</v>
      </c>
      <c r="X2183">
        <v>60</v>
      </c>
      <c r="Y2183">
        <v>21</v>
      </c>
      <c r="Z2183">
        <v>0</v>
      </c>
      <c r="AA2183">
        <v>21</v>
      </c>
      <c r="AB2183">
        <v>0</v>
      </c>
      <c r="AC2183">
        <v>0</v>
      </c>
      <c r="AD2183">
        <v>7</v>
      </c>
      <c r="AE2183">
        <v>0</v>
      </c>
      <c r="AF2183">
        <v>0</v>
      </c>
      <c r="AG2183">
        <v>0</v>
      </c>
      <c r="AH2183" t="s">
        <v>606</v>
      </c>
      <c r="AI2183" s="1">
        <v>44519.76871527778</v>
      </c>
      <c r="AJ2183">
        <v>146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7</v>
      </c>
      <c r="AQ2183">
        <v>0</v>
      </c>
      <c r="AR2183">
        <v>0</v>
      </c>
      <c r="AS2183">
        <v>0</v>
      </c>
      <c r="AT2183" t="s">
        <v>88</v>
      </c>
      <c r="AU2183" t="s">
        <v>88</v>
      </c>
      <c r="AV2183" t="s">
        <v>88</v>
      </c>
      <c r="AW2183" t="s">
        <v>88</v>
      </c>
      <c r="AX2183" t="s">
        <v>88</v>
      </c>
      <c r="AY2183" t="s">
        <v>88</v>
      </c>
      <c r="AZ2183" t="s">
        <v>88</v>
      </c>
      <c r="BA2183" t="s">
        <v>88</v>
      </c>
      <c r="BB2183" t="s">
        <v>88</v>
      </c>
      <c r="BC2183" t="s">
        <v>88</v>
      </c>
      <c r="BD2183" t="s">
        <v>88</v>
      </c>
      <c r="BE2183" t="s">
        <v>88</v>
      </c>
    </row>
    <row r="2184" spans="1:57">
      <c r="A2184" t="s">
        <v>4556</v>
      </c>
      <c r="B2184" t="s">
        <v>80</v>
      </c>
      <c r="C2184" t="s">
        <v>4557</v>
      </c>
      <c r="D2184" t="s">
        <v>82</v>
      </c>
      <c r="E2184" s="2" t="str">
        <f>HYPERLINK("capsilon://?command=openfolder&amp;siteaddress=FAM.docvelocity-na8.net&amp;folderid=FXEE63C380-2D9A-FDB6-420A-F7A6E9E82382","FX21119877")</f>
        <v>FX21119877</v>
      </c>
      <c r="F2184" t="s">
        <v>19</v>
      </c>
      <c r="G2184" t="s">
        <v>19</v>
      </c>
      <c r="H2184" t="s">
        <v>83</v>
      </c>
      <c r="I2184" t="s">
        <v>4558</v>
      </c>
      <c r="J2184">
        <v>69</v>
      </c>
      <c r="K2184" t="s">
        <v>85</v>
      </c>
      <c r="L2184" t="s">
        <v>86</v>
      </c>
      <c r="M2184" t="s">
        <v>87</v>
      </c>
      <c r="N2184">
        <v>1</v>
      </c>
      <c r="O2184" s="1">
        <v>44519.74355324074</v>
      </c>
      <c r="P2184" s="1">
        <v>44522.236875000002</v>
      </c>
      <c r="Q2184">
        <v>213912</v>
      </c>
      <c r="R2184">
        <v>1511</v>
      </c>
      <c r="S2184" t="b">
        <v>0</v>
      </c>
      <c r="T2184" t="s">
        <v>88</v>
      </c>
      <c r="U2184" t="b">
        <v>0</v>
      </c>
      <c r="V2184" t="s">
        <v>190</v>
      </c>
      <c r="W2184" s="1">
        <v>44522.236875000002</v>
      </c>
      <c r="X2184">
        <v>1254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69</v>
      </c>
      <c r="AE2184">
        <v>57</v>
      </c>
      <c r="AF2184">
        <v>0</v>
      </c>
      <c r="AG2184">
        <v>6</v>
      </c>
      <c r="AH2184" t="s">
        <v>88</v>
      </c>
      <c r="AI2184" t="s">
        <v>88</v>
      </c>
      <c r="AJ2184" t="s">
        <v>88</v>
      </c>
      <c r="AK2184" t="s">
        <v>88</v>
      </c>
      <c r="AL2184" t="s">
        <v>88</v>
      </c>
      <c r="AM2184" t="s">
        <v>88</v>
      </c>
      <c r="AN2184" t="s">
        <v>88</v>
      </c>
      <c r="AO2184" t="s">
        <v>88</v>
      </c>
      <c r="AP2184" t="s">
        <v>88</v>
      </c>
      <c r="AQ2184" t="s">
        <v>88</v>
      </c>
      <c r="AR2184" t="s">
        <v>88</v>
      </c>
      <c r="AS2184" t="s">
        <v>88</v>
      </c>
      <c r="AT2184" t="s">
        <v>88</v>
      </c>
      <c r="AU2184" t="s">
        <v>88</v>
      </c>
      <c r="AV2184" t="s">
        <v>88</v>
      </c>
      <c r="AW2184" t="s">
        <v>88</v>
      </c>
      <c r="AX2184" t="s">
        <v>88</v>
      </c>
      <c r="AY2184" t="s">
        <v>88</v>
      </c>
      <c r="AZ2184" t="s">
        <v>88</v>
      </c>
      <c r="BA2184" t="s">
        <v>88</v>
      </c>
      <c r="BB2184" t="s">
        <v>88</v>
      </c>
      <c r="BC2184" t="s">
        <v>88</v>
      </c>
      <c r="BD2184" t="s">
        <v>88</v>
      </c>
      <c r="BE2184" t="s">
        <v>88</v>
      </c>
    </row>
    <row r="2185" spans="1:57">
      <c r="A2185" t="s">
        <v>4559</v>
      </c>
      <c r="B2185" t="s">
        <v>80</v>
      </c>
      <c r="C2185" t="s">
        <v>4389</v>
      </c>
      <c r="D2185" t="s">
        <v>82</v>
      </c>
      <c r="E2185" s="2" t="str">
        <f>HYPERLINK("capsilon://?command=openfolder&amp;siteaddress=FAM.docvelocity-na8.net&amp;folderid=FXD73C102E-4B58-4FEA-6703-613930D7F5D6","FX21116979")</f>
        <v>FX21116979</v>
      </c>
      <c r="F2185" t="s">
        <v>19</v>
      </c>
      <c r="G2185" t="s">
        <v>19</v>
      </c>
      <c r="H2185" t="s">
        <v>83</v>
      </c>
      <c r="I2185" t="s">
        <v>4398</v>
      </c>
      <c r="J2185">
        <v>107</v>
      </c>
      <c r="K2185" t="s">
        <v>85</v>
      </c>
      <c r="L2185" t="s">
        <v>86</v>
      </c>
      <c r="M2185" t="s">
        <v>87</v>
      </c>
      <c r="N2185">
        <v>2</v>
      </c>
      <c r="O2185" s="1">
        <v>44519.744768518518</v>
      </c>
      <c r="P2185" s="1">
        <v>44519.756388888891</v>
      </c>
      <c r="Q2185">
        <v>46</v>
      </c>
      <c r="R2185">
        <v>958</v>
      </c>
      <c r="S2185" t="b">
        <v>0</v>
      </c>
      <c r="T2185" t="s">
        <v>88</v>
      </c>
      <c r="U2185" t="b">
        <v>1</v>
      </c>
      <c r="V2185" t="s">
        <v>218</v>
      </c>
      <c r="W2185" s="1">
        <v>44519.750520833331</v>
      </c>
      <c r="X2185">
        <v>495</v>
      </c>
      <c r="Y2185">
        <v>98</v>
      </c>
      <c r="Z2185">
        <v>0</v>
      </c>
      <c r="AA2185">
        <v>98</v>
      </c>
      <c r="AB2185">
        <v>0</v>
      </c>
      <c r="AC2185">
        <v>36</v>
      </c>
      <c r="AD2185">
        <v>9</v>
      </c>
      <c r="AE2185">
        <v>0</v>
      </c>
      <c r="AF2185">
        <v>0</v>
      </c>
      <c r="AG2185">
        <v>0</v>
      </c>
      <c r="AH2185" t="s">
        <v>606</v>
      </c>
      <c r="AI2185" s="1">
        <v>44519.756388888891</v>
      </c>
      <c r="AJ2185">
        <v>463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9</v>
      </c>
      <c r="AQ2185">
        <v>0</v>
      </c>
      <c r="AR2185">
        <v>0</v>
      </c>
      <c r="AS2185">
        <v>0</v>
      </c>
      <c r="AT2185" t="s">
        <v>88</v>
      </c>
      <c r="AU2185" t="s">
        <v>88</v>
      </c>
      <c r="AV2185" t="s">
        <v>88</v>
      </c>
      <c r="AW2185" t="s">
        <v>88</v>
      </c>
      <c r="AX2185" t="s">
        <v>88</v>
      </c>
      <c r="AY2185" t="s">
        <v>88</v>
      </c>
      <c r="AZ2185" t="s">
        <v>88</v>
      </c>
      <c r="BA2185" t="s">
        <v>88</v>
      </c>
      <c r="BB2185" t="s">
        <v>88</v>
      </c>
      <c r="BC2185" t="s">
        <v>88</v>
      </c>
      <c r="BD2185" t="s">
        <v>88</v>
      </c>
      <c r="BE2185" t="s">
        <v>88</v>
      </c>
    </row>
    <row r="2186" spans="1:57">
      <c r="A2186" t="s">
        <v>4560</v>
      </c>
      <c r="B2186" t="s">
        <v>80</v>
      </c>
      <c r="C2186" t="s">
        <v>2265</v>
      </c>
      <c r="D2186" t="s">
        <v>82</v>
      </c>
      <c r="E2186" s="2" t="str">
        <f>HYPERLINK("capsilon://?command=openfolder&amp;siteaddress=FAM.docvelocity-na8.net&amp;folderid=FXBC0D692E-7EE9-77ED-1533-7313F2FC5725","FX211012141")</f>
        <v>FX211012141</v>
      </c>
      <c r="F2186" t="s">
        <v>19</v>
      </c>
      <c r="G2186" t="s">
        <v>19</v>
      </c>
      <c r="H2186" t="s">
        <v>83</v>
      </c>
      <c r="I2186" t="s">
        <v>4561</v>
      </c>
      <c r="J2186">
        <v>26</v>
      </c>
      <c r="K2186" t="s">
        <v>85</v>
      </c>
      <c r="L2186" t="s">
        <v>86</v>
      </c>
      <c r="M2186" t="s">
        <v>87</v>
      </c>
      <c r="N2186">
        <v>2</v>
      </c>
      <c r="O2186" s="1">
        <v>44501.471053240741</v>
      </c>
      <c r="P2186" s="1">
        <v>44501.565381944441</v>
      </c>
      <c r="Q2186">
        <v>7763</v>
      </c>
      <c r="R2186">
        <v>387</v>
      </c>
      <c r="S2186" t="b">
        <v>0</v>
      </c>
      <c r="T2186" t="s">
        <v>88</v>
      </c>
      <c r="U2186" t="b">
        <v>0</v>
      </c>
      <c r="V2186" t="s">
        <v>388</v>
      </c>
      <c r="W2186" s="1">
        <v>44501.475324074076</v>
      </c>
      <c r="X2186">
        <v>285</v>
      </c>
      <c r="Y2186">
        <v>21</v>
      </c>
      <c r="Z2186">
        <v>0</v>
      </c>
      <c r="AA2186">
        <v>21</v>
      </c>
      <c r="AB2186">
        <v>0</v>
      </c>
      <c r="AC2186">
        <v>7</v>
      </c>
      <c r="AD2186">
        <v>5</v>
      </c>
      <c r="AE2186">
        <v>0</v>
      </c>
      <c r="AF2186">
        <v>0</v>
      </c>
      <c r="AG2186">
        <v>0</v>
      </c>
      <c r="AH2186" t="s">
        <v>118</v>
      </c>
      <c r="AI2186" s="1">
        <v>44501.565381944441</v>
      </c>
      <c r="AJ2186">
        <v>97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5</v>
      </c>
      <c r="AQ2186">
        <v>0</v>
      </c>
      <c r="AR2186">
        <v>0</v>
      </c>
      <c r="AS2186">
        <v>0</v>
      </c>
      <c r="AT2186" t="s">
        <v>88</v>
      </c>
      <c r="AU2186" t="s">
        <v>88</v>
      </c>
      <c r="AV2186" t="s">
        <v>88</v>
      </c>
      <c r="AW2186" t="s">
        <v>88</v>
      </c>
      <c r="AX2186" t="s">
        <v>88</v>
      </c>
      <c r="AY2186" t="s">
        <v>88</v>
      </c>
      <c r="AZ2186" t="s">
        <v>88</v>
      </c>
      <c r="BA2186" t="s">
        <v>88</v>
      </c>
      <c r="BB2186" t="s">
        <v>88</v>
      </c>
      <c r="BC2186" t="s">
        <v>88</v>
      </c>
      <c r="BD2186" t="s">
        <v>88</v>
      </c>
      <c r="BE2186" t="s">
        <v>88</v>
      </c>
    </row>
    <row r="2187" spans="1:57">
      <c r="A2187" t="s">
        <v>4562</v>
      </c>
      <c r="B2187" t="s">
        <v>80</v>
      </c>
      <c r="C2187" t="s">
        <v>4563</v>
      </c>
      <c r="D2187" t="s">
        <v>82</v>
      </c>
      <c r="E2187" s="2" t="str">
        <f>HYPERLINK("capsilon://?command=openfolder&amp;siteaddress=FAM.docvelocity-na8.net&amp;folderid=FXE1B5943D-9A67-0B33-9694-37F74A2856AD","FX21118236")</f>
        <v>FX21118236</v>
      </c>
      <c r="F2187" t="s">
        <v>19</v>
      </c>
      <c r="G2187" t="s">
        <v>19</v>
      </c>
      <c r="H2187" t="s">
        <v>83</v>
      </c>
      <c r="I2187" t="s">
        <v>4564</v>
      </c>
      <c r="J2187">
        <v>30</v>
      </c>
      <c r="K2187" t="s">
        <v>85</v>
      </c>
      <c r="L2187" t="s">
        <v>86</v>
      </c>
      <c r="M2187" t="s">
        <v>87</v>
      </c>
      <c r="N2187">
        <v>2</v>
      </c>
      <c r="O2187" s="1">
        <v>44519.752268518518</v>
      </c>
      <c r="P2187" s="1">
        <v>44519.768842592595</v>
      </c>
      <c r="Q2187">
        <v>1208</v>
      </c>
      <c r="R2187">
        <v>224</v>
      </c>
      <c r="S2187" t="b">
        <v>0</v>
      </c>
      <c r="T2187" t="s">
        <v>88</v>
      </c>
      <c r="U2187" t="b">
        <v>0</v>
      </c>
      <c r="V2187" t="s">
        <v>218</v>
      </c>
      <c r="W2187" s="1">
        <v>44519.767453703702</v>
      </c>
      <c r="X2187">
        <v>120</v>
      </c>
      <c r="Y2187">
        <v>9</v>
      </c>
      <c r="Z2187">
        <v>0</v>
      </c>
      <c r="AA2187">
        <v>9</v>
      </c>
      <c r="AB2187">
        <v>0</v>
      </c>
      <c r="AC2187">
        <v>3</v>
      </c>
      <c r="AD2187">
        <v>21</v>
      </c>
      <c r="AE2187">
        <v>0</v>
      </c>
      <c r="AF2187">
        <v>0</v>
      </c>
      <c r="AG2187">
        <v>0</v>
      </c>
      <c r="AH2187" t="s">
        <v>118</v>
      </c>
      <c r="AI2187" s="1">
        <v>44519.768842592595</v>
      </c>
      <c r="AJ2187">
        <v>104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21</v>
      </c>
      <c r="AQ2187">
        <v>0</v>
      </c>
      <c r="AR2187">
        <v>0</v>
      </c>
      <c r="AS2187">
        <v>0</v>
      </c>
      <c r="AT2187" t="s">
        <v>88</v>
      </c>
      <c r="AU2187" t="s">
        <v>88</v>
      </c>
      <c r="AV2187" t="s">
        <v>88</v>
      </c>
      <c r="AW2187" t="s">
        <v>88</v>
      </c>
      <c r="AX2187" t="s">
        <v>88</v>
      </c>
      <c r="AY2187" t="s">
        <v>88</v>
      </c>
      <c r="AZ2187" t="s">
        <v>88</v>
      </c>
      <c r="BA2187" t="s">
        <v>88</v>
      </c>
      <c r="BB2187" t="s">
        <v>88</v>
      </c>
      <c r="BC2187" t="s">
        <v>88</v>
      </c>
      <c r="BD2187" t="s">
        <v>88</v>
      </c>
      <c r="BE2187" t="s">
        <v>88</v>
      </c>
    </row>
    <row r="2188" spans="1:57">
      <c r="A2188" t="s">
        <v>4565</v>
      </c>
      <c r="B2188" t="s">
        <v>80</v>
      </c>
      <c r="C2188" t="s">
        <v>4566</v>
      </c>
      <c r="D2188" t="s">
        <v>82</v>
      </c>
      <c r="E2188" s="2" t="str">
        <f>HYPERLINK("capsilon://?command=openfolder&amp;siteaddress=FAM.docvelocity-na8.net&amp;folderid=FX7C8AD9CE-D3FC-7118-6852-92990ED895A1","FX21118644")</f>
        <v>FX21118644</v>
      </c>
      <c r="F2188" t="s">
        <v>19</v>
      </c>
      <c r="G2188" t="s">
        <v>19</v>
      </c>
      <c r="H2188" t="s">
        <v>83</v>
      </c>
      <c r="I2188" t="s">
        <v>4567</v>
      </c>
      <c r="J2188">
        <v>248</v>
      </c>
      <c r="K2188" t="s">
        <v>85</v>
      </c>
      <c r="L2188" t="s">
        <v>86</v>
      </c>
      <c r="M2188" t="s">
        <v>87</v>
      </c>
      <c r="N2188">
        <v>1</v>
      </c>
      <c r="O2188" s="1">
        <v>44519.752569444441</v>
      </c>
      <c r="P2188" s="1">
        <v>44522.239976851852</v>
      </c>
      <c r="Q2188">
        <v>214311</v>
      </c>
      <c r="R2188">
        <v>601</v>
      </c>
      <c r="S2188" t="b">
        <v>0</v>
      </c>
      <c r="T2188" t="s">
        <v>88</v>
      </c>
      <c r="U2188" t="b">
        <v>0</v>
      </c>
      <c r="V2188" t="s">
        <v>190</v>
      </c>
      <c r="W2188" s="1">
        <v>44522.239976851852</v>
      </c>
      <c r="X2188">
        <v>267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248</v>
      </c>
      <c r="AE2188">
        <v>0</v>
      </c>
      <c r="AF2188">
        <v>0</v>
      </c>
      <c r="AG2188">
        <v>10</v>
      </c>
      <c r="AH2188" t="s">
        <v>88</v>
      </c>
      <c r="AI2188" t="s">
        <v>88</v>
      </c>
      <c r="AJ2188" t="s">
        <v>88</v>
      </c>
      <c r="AK2188" t="s">
        <v>88</v>
      </c>
      <c r="AL2188" t="s">
        <v>88</v>
      </c>
      <c r="AM2188" t="s">
        <v>88</v>
      </c>
      <c r="AN2188" t="s">
        <v>88</v>
      </c>
      <c r="AO2188" t="s">
        <v>88</v>
      </c>
      <c r="AP2188" t="s">
        <v>88</v>
      </c>
      <c r="AQ2188" t="s">
        <v>88</v>
      </c>
      <c r="AR2188" t="s">
        <v>88</v>
      </c>
      <c r="AS2188" t="s">
        <v>88</v>
      </c>
      <c r="AT2188" t="s">
        <v>88</v>
      </c>
      <c r="AU2188" t="s">
        <v>88</v>
      </c>
      <c r="AV2188" t="s">
        <v>88</v>
      </c>
      <c r="AW2188" t="s">
        <v>88</v>
      </c>
      <c r="AX2188" t="s">
        <v>88</v>
      </c>
      <c r="AY2188" t="s">
        <v>88</v>
      </c>
      <c r="AZ2188" t="s">
        <v>88</v>
      </c>
      <c r="BA2188" t="s">
        <v>88</v>
      </c>
      <c r="BB2188" t="s">
        <v>88</v>
      </c>
      <c r="BC2188" t="s">
        <v>88</v>
      </c>
      <c r="BD2188" t="s">
        <v>88</v>
      </c>
      <c r="BE2188" t="s">
        <v>88</v>
      </c>
    </row>
    <row r="2189" spans="1:57">
      <c r="A2189" t="s">
        <v>4568</v>
      </c>
      <c r="B2189" t="s">
        <v>80</v>
      </c>
      <c r="C2189" t="s">
        <v>4563</v>
      </c>
      <c r="D2189" t="s">
        <v>82</v>
      </c>
      <c r="E2189" s="2" t="str">
        <f>HYPERLINK("capsilon://?command=openfolder&amp;siteaddress=FAM.docvelocity-na8.net&amp;folderid=FXE1B5943D-9A67-0B33-9694-37F74A2856AD","FX21118236")</f>
        <v>FX21118236</v>
      </c>
      <c r="F2189" t="s">
        <v>19</v>
      </c>
      <c r="G2189" t="s">
        <v>19</v>
      </c>
      <c r="H2189" t="s">
        <v>83</v>
      </c>
      <c r="I2189" t="s">
        <v>4569</v>
      </c>
      <c r="J2189">
        <v>21</v>
      </c>
      <c r="K2189" t="s">
        <v>85</v>
      </c>
      <c r="L2189" t="s">
        <v>86</v>
      </c>
      <c r="M2189" t="s">
        <v>87</v>
      </c>
      <c r="N2189">
        <v>2</v>
      </c>
      <c r="O2189" s="1">
        <v>44519.753761574073</v>
      </c>
      <c r="P2189" s="1">
        <v>44519.768240740741</v>
      </c>
      <c r="Q2189">
        <v>1188</v>
      </c>
      <c r="R2189">
        <v>63</v>
      </c>
      <c r="S2189" t="b">
        <v>0</v>
      </c>
      <c r="T2189" t="s">
        <v>88</v>
      </c>
      <c r="U2189" t="b">
        <v>0</v>
      </c>
      <c r="V2189" t="s">
        <v>186</v>
      </c>
      <c r="W2189" s="1">
        <v>44519.767048611109</v>
      </c>
      <c r="X2189">
        <v>47</v>
      </c>
      <c r="Y2189">
        <v>0</v>
      </c>
      <c r="Z2189">
        <v>0</v>
      </c>
      <c r="AA2189">
        <v>0</v>
      </c>
      <c r="AB2189">
        <v>9</v>
      </c>
      <c r="AC2189">
        <v>0</v>
      </c>
      <c r="AD2189">
        <v>21</v>
      </c>
      <c r="AE2189">
        <v>0</v>
      </c>
      <c r="AF2189">
        <v>0</v>
      </c>
      <c r="AG2189">
        <v>0</v>
      </c>
      <c r="AH2189" t="s">
        <v>90</v>
      </c>
      <c r="AI2189" s="1">
        <v>44519.768240740741</v>
      </c>
      <c r="AJ2189">
        <v>16</v>
      </c>
      <c r="AK2189">
        <v>0</v>
      </c>
      <c r="AL2189">
        <v>0</v>
      </c>
      <c r="AM2189">
        <v>0</v>
      </c>
      <c r="AN2189">
        <v>9</v>
      </c>
      <c r="AO2189">
        <v>0</v>
      </c>
      <c r="AP2189">
        <v>21</v>
      </c>
      <c r="AQ2189">
        <v>0</v>
      </c>
      <c r="AR2189">
        <v>0</v>
      </c>
      <c r="AS2189">
        <v>0</v>
      </c>
      <c r="AT2189" t="s">
        <v>88</v>
      </c>
      <c r="AU2189" t="s">
        <v>88</v>
      </c>
      <c r="AV2189" t="s">
        <v>88</v>
      </c>
      <c r="AW2189" t="s">
        <v>88</v>
      </c>
      <c r="AX2189" t="s">
        <v>88</v>
      </c>
      <c r="AY2189" t="s">
        <v>88</v>
      </c>
      <c r="AZ2189" t="s">
        <v>88</v>
      </c>
      <c r="BA2189" t="s">
        <v>88</v>
      </c>
      <c r="BB2189" t="s">
        <v>88</v>
      </c>
      <c r="BC2189" t="s">
        <v>88</v>
      </c>
      <c r="BD2189" t="s">
        <v>88</v>
      </c>
      <c r="BE2189" t="s">
        <v>88</v>
      </c>
    </row>
    <row r="2190" spans="1:57">
      <c r="A2190" t="s">
        <v>4570</v>
      </c>
      <c r="B2190" t="s">
        <v>80</v>
      </c>
      <c r="C2190" t="s">
        <v>4289</v>
      </c>
      <c r="D2190" t="s">
        <v>82</v>
      </c>
      <c r="E2190" s="2" t="str">
        <f>HYPERLINK("capsilon://?command=openfolder&amp;siteaddress=FAM.docvelocity-na8.net&amp;folderid=FXA7C1E394-781C-056A-B5C3-2AE39E6CF74E","FX21118680")</f>
        <v>FX21118680</v>
      </c>
      <c r="F2190" t="s">
        <v>19</v>
      </c>
      <c r="G2190" t="s">
        <v>19</v>
      </c>
      <c r="H2190" t="s">
        <v>83</v>
      </c>
      <c r="I2190" t="s">
        <v>4571</v>
      </c>
      <c r="J2190">
        <v>33</v>
      </c>
      <c r="K2190" t="s">
        <v>85</v>
      </c>
      <c r="L2190" t="s">
        <v>86</v>
      </c>
      <c r="M2190" t="s">
        <v>87</v>
      </c>
      <c r="N2190">
        <v>2</v>
      </c>
      <c r="O2190" s="1">
        <v>44519.762569444443</v>
      </c>
      <c r="P2190" s="1">
        <v>44519.769432870373</v>
      </c>
      <c r="Q2190">
        <v>454</v>
      </c>
      <c r="R2190">
        <v>139</v>
      </c>
      <c r="S2190" t="b">
        <v>0</v>
      </c>
      <c r="T2190" t="s">
        <v>88</v>
      </c>
      <c r="U2190" t="b">
        <v>0</v>
      </c>
      <c r="V2190" t="s">
        <v>186</v>
      </c>
      <c r="W2190" s="1">
        <v>44519.767488425925</v>
      </c>
      <c r="X2190">
        <v>37</v>
      </c>
      <c r="Y2190">
        <v>9</v>
      </c>
      <c r="Z2190">
        <v>0</v>
      </c>
      <c r="AA2190">
        <v>9</v>
      </c>
      <c r="AB2190">
        <v>0</v>
      </c>
      <c r="AC2190">
        <v>1</v>
      </c>
      <c r="AD2190">
        <v>24</v>
      </c>
      <c r="AE2190">
        <v>0</v>
      </c>
      <c r="AF2190">
        <v>0</v>
      </c>
      <c r="AG2190">
        <v>0</v>
      </c>
      <c r="AH2190" t="s">
        <v>90</v>
      </c>
      <c r="AI2190" s="1">
        <v>44519.769432870373</v>
      </c>
      <c r="AJ2190">
        <v>102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24</v>
      </c>
      <c r="AQ2190">
        <v>0</v>
      </c>
      <c r="AR2190">
        <v>0</v>
      </c>
      <c r="AS2190">
        <v>0</v>
      </c>
      <c r="AT2190" t="s">
        <v>88</v>
      </c>
      <c r="AU2190" t="s">
        <v>88</v>
      </c>
      <c r="AV2190" t="s">
        <v>88</v>
      </c>
      <c r="AW2190" t="s">
        <v>88</v>
      </c>
      <c r="AX2190" t="s">
        <v>88</v>
      </c>
      <c r="AY2190" t="s">
        <v>88</v>
      </c>
      <c r="AZ2190" t="s">
        <v>88</v>
      </c>
      <c r="BA2190" t="s">
        <v>88</v>
      </c>
      <c r="BB2190" t="s">
        <v>88</v>
      </c>
      <c r="BC2190" t="s">
        <v>88</v>
      </c>
      <c r="BD2190" t="s">
        <v>88</v>
      </c>
      <c r="BE2190" t="s">
        <v>88</v>
      </c>
    </row>
    <row r="2191" spans="1:57">
      <c r="A2191" t="s">
        <v>4572</v>
      </c>
      <c r="B2191" t="s">
        <v>80</v>
      </c>
      <c r="C2191" t="s">
        <v>4573</v>
      </c>
      <c r="D2191" t="s">
        <v>82</v>
      </c>
      <c r="E2191" s="2" t="str">
        <f>HYPERLINK("capsilon://?command=openfolder&amp;siteaddress=FAM.docvelocity-na8.net&amp;folderid=FX30353F31-690E-0455-C77D-8AA80847A782","FX21118717")</f>
        <v>FX21118717</v>
      </c>
      <c r="F2191" t="s">
        <v>19</v>
      </c>
      <c r="G2191" t="s">
        <v>19</v>
      </c>
      <c r="H2191" t="s">
        <v>83</v>
      </c>
      <c r="I2191" t="s">
        <v>4574</v>
      </c>
      <c r="J2191">
        <v>63</v>
      </c>
      <c r="K2191" t="s">
        <v>85</v>
      </c>
      <c r="L2191" t="s">
        <v>86</v>
      </c>
      <c r="M2191" t="s">
        <v>87</v>
      </c>
      <c r="N2191">
        <v>1</v>
      </c>
      <c r="O2191" s="1">
        <v>44519.780312499999</v>
      </c>
      <c r="P2191" s="1">
        <v>44522.241990740738</v>
      </c>
      <c r="Q2191">
        <v>212195</v>
      </c>
      <c r="R2191">
        <v>494</v>
      </c>
      <c r="S2191" t="b">
        <v>0</v>
      </c>
      <c r="T2191" t="s">
        <v>88</v>
      </c>
      <c r="U2191" t="b">
        <v>0</v>
      </c>
      <c r="V2191" t="s">
        <v>190</v>
      </c>
      <c r="W2191" s="1">
        <v>44522.241990740738</v>
      </c>
      <c r="X2191">
        <v>137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63</v>
      </c>
      <c r="AE2191">
        <v>58</v>
      </c>
      <c r="AF2191">
        <v>0</v>
      </c>
      <c r="AG2191">
        <v>4</v>
      </c>
      <c r="AH2191" t="s">
        <v>88</v>
      </c>
      <c r="AI2191" t="s">
        <v>88</v>
      </c>
      <c r="AJ2191" t="s">
        <v>88</v>
      </c>
      <c r="AK2191" t="s">
        <v>88</v>
      </c>
      <c r="AL2191" t="s">
        <v>88</v>
      </c>
      <c r="AM2191" t="s">
        <v>88</v>
      </c>
      <c r="AN2191" t="s">
        <v>88</v>
      </c>
      <c r="AO2191" t="s">
        <v>88</v>
      </c>
      <c r="AP2191" t="s">
        <v>88</v>
      </c>
      <c r="AQ2191" t="s">
        <v>88</v>
      </c>
      <c r="AR2191" t="s">
        <v>88</v>
      </c>
      <c r="AS2191" t="s">
        <v>88</v>
      </c>
      <c r="AT2191" t="s">
        <v>88</v>
      </c>
      <c r="AU2191" t="s">
        <v>88</v>
      </c>
      <c r="AV2191" t="s">
        <v>88</v>
      </c>
      <c r="AW2191" t="s">
        <v>88</v>
      </c>
      <c r="AX2191" t="s">
        <v>88</v>
      </c>
      <c r="AY2191" t="s">
        <v>88</v>
      </c>
      <c r="AZ2191" t="s">
        <v>88</v>
      </c>
      <c r="BA2191" t="s">
        <v>88</v>
      </c>
      <c r="BB2191" t="s">
        <v>88</v>
      </c>
      <c r="BC2191" t="s">
        <v>88</v>
      </c>
      <c r="BD2191" t="s">
        <v>88</v>
      </c>
      <c r="BE2191" t="s">
        <v>88</v>
      </c>
    </row>
    <row r="2192" spans="1:57">
      <c r="A2192" t="s">
        <v>4575</v>
      </c>
      <c r="B2192" t="s">
        <v>80</v>
      </c>
      <c r="C2192" t="s">
        <v>4576</v>
      </c>
      <c r="D2192" t="s">
        <v>82</v>
      </c>
      <c r="E2192" s="2" t="str">
        <f>HYPERLINK("capsilon://?command=openfolder&amp;siteaddress=FAM.docvelocity-na8.net&amp;folderid=FX3F40FFB2-8A90-2C46-BB42-939D223CCBBC","FX211013445")</f>
        <v>FX211013445</v>
      </c>
      <c r="F2192" t="s">
        <v>19</v>
      </c>
      <c r="G2192" t="s">
        <v>19</v>
      </c>
      <c r="H2192" t="s">
        <v>83</v>
      </c>
      <c r="I2192" t="s">
        <v>4577</v>
      </c>
      <c r="J2192">
        <v>81</v>
      </c>
      <c r="K2192" t="s">
        <v>85</v>
      </c>
      <c r="L2192" t="s">
        <v>86</v>
      </c>
      <c r="M2192" t="s">
        <v>87</v>
      </c>
      <c r="N2192">
        <v>1</v>
      </c>
      <c r="O2192" s="1">
        <v>44502.561979166669</v>
      </c>
      <c r="P2192" s="1">
        <v>44502.658935185187</v>
      </c>
      <c r="Q2192">
        <v>6305</v>
      </c>
      <c r="R2192">
        <v>2072</v>
      </c>
      <c r="S2192" t="b">
        <v>0</v>
      </c>
      <c r="T2192" t="s">
        <v>88</v>
      </c>
      <c r="U2192" t="b">
        <v>0</v>
      </c>
      <c r="V2192" t="s">
        <v>94</v>
      </c>
      <c r="W2192" s="1">
        <v>44502.658935185187</v>
      </c>
      <c r="X2192">
        <v>349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81</v>
      </c>
      <c r="AE2192">
        <v>72</v>
      </c>
      <c r="AF2192">
        <v>0</v>
      </c>
      <c r="AG2192">
        <v>3</v>
      </c>
      <c r="AH2192" t="s">
        <v>88</v>
      </c>
      <c r="AI2192" t="s">
        <v>88</v>
      </c>
      <c r="AJ2192" t="s">
        <v>88</v>
      </c>
      <c r="AK2192" t="s">
        <v>88</v>
      </c>
      <c r="AL2192" t="s">
        <v>88</v>
      </c>
      <c r="AM2192" t="s">
        <v>88</v>
      </c>
      <c r="AN2192" t="s">
        <v>88</v>
      </c>
      <c r="AO2192" t="s">
        <v>88</v>
      </c>
      <c r="AP2192" t="s">
        <v>88</v>
      </c>
      <c r="AQ2192" t="s">
        <v>88</v>
      </c>
      <c r="AR2192" t="s">
        <v>88</v>
      </c>
      <c r="AS2192" t="s">
        <v>88</v>
      </c>
      <c r="AT2192" t="s">
        <v>88</v>
      </c>
      <c r="AU2192" t="s">
        <v>88</v>
      </c>
      <c r="AV2192" t="s">
        <v>88</v>
      </c>
      <c r="AW2192" t="s">
        <v>88</v>
      </c>
      <c r="AX2192" t="s">
        <v>88</v>
      </c>
      <c r="AY2192" t="s">
        <v>88</v>
      </c>
      <c r="AZ2192" t="s">
        <v>88</v>
      </c>
      <c r="BA2192" t="s">
        <v>88</v>
      </c>
      <c r="BB2192" t="s">
        <v>88</v>
      </c>
      <c r="BC2192" t="s">
        <v>88</v>
      </c>
      <c r="BD2192" t="s">
        <v>88</v>
      </c>
      <c r="BE2192" t="s">
        <v>88</v>
      </c>
    </row>
    <row r="2193" spans="1:57">
      <c r="A2193" t="s">
        <v>4578</v>
      </c>
      <c r="B2193" t="s">
        <v>80</v>
      </c>
      <c r="C2193" t="s">
        <v>4502</v>
      </c>
      <c r="D2193" t="s">
        <v>82</v>
      </c>
      <c r="E2193" s="2" t="str">
        <f>HYPERLINK("capsilon://?command=openfolder&amp;siteaddress=FAM.docvelocity-na8.net&amp;folderid=FXB67ACDCF-B523-869B-C37B-A3FABEFCDA10","FX21119248")</f>
        <v>FX21119248</v>
      </c>
      <c r="F2193" t="s">
        <v>19</v>
      </c>
      <c r="G2193" t="s">
        <v>19</v>
      </c>
      <c r="H2193" t="s">
        <v>83</v>
      </c>
      <c r="I2193" t="s">
        <v>4503</v>
      </c>
      <c r="J2193">
        <v>182</v>
      </c>
      <c r="K2193" t="s">
        <v>85</v>
      </c>
      <c r="L2193" t="s">
        <v>86</v>
      </c>
      <c r="M2193" t="s">
        <v>87</v>
      </c>
      <c r="N2193">
        <v>2</v>
      </c>
      <c r="O2193" s="1">
        <v>44519.789548611108</v>
      </c>
      <c r="P2193" s="1">
        <v>44519.818680555552</v>
      </c>
      <c r="Q2193">
        <v>1414</v>
      </c>
      <c r="R2193">
        <v>1103</v>
      </c>
      <c r="S2193" t="b">
        <v>0</v>
      </c>
      <c r="T2193" t="s">
        <v>88</v>
      </c>
      <c r="U2193" t="b">
        <v>1</v>
      </c>
      <c r="V2193" t="s">
        <v>218</v>
      </c>
      <c r="W2193" s="1">
        <v>44519.7965625</v>
      </c>
      <c r="X2193">
        <v>538</v>
      </c>
      <c r="Y2193">
        <v>114</v>
      </c>
      <c r="Z2193">
        <v>0</v>
      </c>
      <c r="AA2193">
        <v>114</v>
      </c>
      <c r="AB2193">
        <v>0</v>
      </c>
      <c r="AC2193">
        <v>36</v>
      </c>
      <c r="AD2193">
        <v>68</v>
      </c>
      <c r="AE2193">
        <v>0</v>
      </c>
      <c r="AF2193">
        <v>0</v>
      </c>
      <c r="AG2193">
        <v>0</v>
      </c>
      <c r="AH2193" t="s">
        <v>606</v>
      </c>
      <c r="AI2193" s="1">
        <v>44519.818680555552</v>
      </c>
      <c r="AJ2193">
        <v>565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68</v>
      </c>
      <c r="AQ2193">
        <v>0</v>
      </c>
      <c r="AR2193">
        <v>0</v>
      </c>
      <c r="AS2193">
        <v>0</v>
      </c>
      <c r="AT2193" t="s">
        <v>88</v>
      </c>
      <c r="AU2193" t="s">
        <v>88</v>
      </c>
      <c r="AV2193" t="s">
        <v>88</v>
      </c>
      <c r="AW2193" t="s">
        <v>88</v>
      </c>
      <c r="AX2193" t="s">
        <v>88</v>
      </c>
      <c r="AY2193" t="s">
        <v>88</v>
      </c>
      <c r="AZ2193" t="s">
        <v>88</v>
      </c>
      <c r="BA2193" t="s">
        <v>88</v>
      </c>
      <c r="BB2193" t="s">
        <v>88</v>
      </c>
      <c r="BC2193" t="s">
        <v>88</v>
      </c>
      <c r="BD2193" t="s">
        <v>88</v>
      </c>
      <c r="BE2193" t="s">
        <v>88</v>
      </c>
    </row>
    <row r="2194" spans="1:57">
      <c r="A2194" t="s">
        <v>4579</v>
      </c>
      <c r="B2194" t="s">
        <v>80</v>
      </c>
      <c r="C2194" t="s">
        <v>4580</v>
      </c>
      <c r="D2194" t="s">
        <v>82</v>
      </c>
      <c r="E2194" s="2" t="str">
        <f>HYPERLINK("capsilon://?command=openfolder&amp;siteaddress=FAM.docvelocity-na8.net&amp;folderid=FX0F7D068A-152D-8E05-9043-695CCB4A77CB","FX21117943")</f>
        <v>FX21117943</v>
      </c>
      <c r="F2194" t="s">
        <v>19</v>
      </c>
      <c r="G2194" t="s">
        <v>19</v>
      </c>
      <c r="H2194" t="s">
        <v>83</v>
      </c>
      <c r="I2194" t="s">
        <v>4581</v>
      </c>
      <c r="J2194">
        <v>28</v>
      </c>
      <c r="K2194" t="s">
        <v>85</v>
      </c>
      <c r="L2194" t="s">
        <v>86</v>
      </c>
      <c r="M2194" t="s">
        <v>87</v>
      </c>
      <c r="N2194">
        <v>2</v>
      </c>
      <c r="O2194" s="1">
        <v>44519.791712962964</v>
      </c>
      <c r="P2194" s="1">
        <v>44522.163252314815</v>
      </c>
      <c r="Q2194">
        <v>204528</v>
      </c>
      <c r="R2194">
        <v>373</v>
      </c>
      <c r="S2194" t="b">
        <v>0</v>
      </c>
      <c r="T2194" t="s">
        <v>88</v>
      </c>
      <c r="U2194" t="b">
        <v>0</v>
      </c>
      <c r="V2194" t="s">
        <v>186</v>
      </c>
      <c r="W2194" s="1">
        <v>44519.809664351851</v>
      </c>
      <c r="X2194">
        <v>135</v>
      </c>
      <c r="Y2194">
        <v>21</v>
      </c>
      <c r="Z2194">
        <v>0</v>
      </c>
      <c r="AA2194">
        <v>21</v>
      </c>
      <c r="AB2194">
        <v>0</v>
      </c>
      <c r="AC2194">
        <v>16</v>
      </c>
      <c r="AD2194">
        <v>7</v>
      </c>
      <c r="AE2194">
        <v>0</v>
      </c>
      <c r="AF2194">
        <v>0</v>
      </c>
      <c r="AG2194">
        <v>0</v>
      </c>
      <c r="AH2194" t="s">
        <v>99</v>
      </c>
      <c r="AI2194" s="1">
        <v>44522.163252314815</v>
      </c>
      <c r="AJ2194">
        <v>238</v>
      </c>
      <c r="AK2194">
        <v>1</v>
      </c>
      <c r="AL2194">
        <v>0</v>
      </c>
      <c r="AM2194">
        <v>1</v>
      </c>
      <c r="AN2194">
        <v>0</v>
      </c>
      <c r="AO2194">
        <v>1</v>
      </c>
      <c r="AP2194">
        <v>6</v>
      </c>
      <c r="AQ2194">
        <v>0</v>
      </c>
      <c r="AR2194">
        <v>0</v>
      </c>
      <c r="AS2194">
        <v>0</v>
      </c>
      <c r="AT2194" t="s">
        <v>88</v>
      </c>
      <c r="AU2194" t="s">
        <v>88</v>
      </c>
      <c r="AV2194" t="s">
        <v>88</v>
      </c>
      <c r="AW2194" t="s">
        <v>88</v>
      </c>
      <c r="AX2194" t="s">
        <v>88</v>
      </c>
      <c r="AY2194" t="s">
        <v>88</v>
      </c>
      <c r="AZ2194" t="s">
        <v>88</v>
      </c>
      <c r="BA2194" t="s">
        <v>88</v>
      </c>
      <c r="BB2194" t="s">
        <v>88</v>
      </c>
      <c r="BC2194" t="s">
        <v>88</v>
      </c>
      <c r="BD2194" t="s">
        <v>88</v>
      </c>
      <c r="BE2194" t="s">
        <v>88</v>
      </c>
    </row>
    <row r="2195" spans="1:57">
      <c r="A2195" t="s">
        <v>4582</v>
      </c>
      <c r="B2195" t="s">
        <v>80</v>
      </c>
      <c r="C2195" t="s">
        <v>4516</v>
      </c>
      <c r="D2195" t="s">
        <v>82</v>
      </c>
      <c r="E2195" s="2" t="str">
        <f>HYPERLINK("capsilon://?command=openfolder&amp;siteaddress=FAM.docvelocity-na8.net&amp;folderid=FX4B5B1165-9C43-086A-ED89-9D359372CBA7","FX21119804")</f>
        <v>FX21119804</v>
      </c>
      <c r="F2195" t="s">
        <v>19</v>
      </c>
      <c r="G2195" t="s">
        <v>19</v>
      </c>
      <c r="H2195" t="s">
        <v>83</v>
      </c>
      <c r="I2195" t="s">
        <v>4517</v>
      </c>
      <c r="J2195">
        <v>296</v>
      </c>
      <c r="K2195" t="s">
        <v>85</v>
      </c>
      <c r="L2195" t="s">
        <v>86</v>
      </c>
      <c r="M2195" t="s">
        <v>87</v>
      </c>
      <c r="N2195">
        <v>2</v>
      </c>
      <c r="O2195" s="1">
        <v>44519.792233796295</v>
      </c>
      <c r="P2195" s="1">
        <v>44519.838078703702</v>
      </c>
      <c r="Q2195">
        <v>1724</v>
      </c>
      <c r="R2195">
        <v>2237</v>
      </c>
      <c r="S2195" t="b">
        <v>0</v>
      </c>
      <c r="T2195" t="s">
        <v>88</v>
      </c>
      <c r="U2195" t="b">
        <v>1</v>
      </c>
      <c r="V2195" t="s">
        <v>186</v>
      </c>
      <c r="W2195" s="1">
        <v>44519.80809027778</v>
      </c>
      <c r="X2195">
        <v>941</v>
      </c>
      <c r="Y2195">
        <v>243</v>
      </c>
      <c r="Z2195">
        <v>0</v>
      </c>
      <c r="AA2195">
        <v>243</v>
      </c>
      <c r="AB2195">
        <v>0</v>
      </c>
      <c r="AC2195">
        <v>48</v>
      </c>
      <c r="AD2195">
        <v>53</v>
      </c>
      <c r="AE2195">
        <v>0</v>
      </c>
      <c r="AF2195">
        <v>0</v>
      </c>
      <c r="AG2195">
        <v>0</v>
      </c>
      <c r="AH2195" t="s">
        <v>118</v>
      </c>
      <c r="AI2195" s="1">
        <v>44519.838078703702</v>
      </c>
      <c r="AJ2195">
        <v>1245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53</v>
      </c>
      <c r="AQ2195">
        <v>0</v>
      </c>
      <c r="AR2195">
        <v>0</v>
      </c>
      <c r="AS2195">
        <v>0</v>
      </c>
      <c r="AT2195" t="s">
        <v>88</v>
      </c>
      <c r="AU2195" t="s">
        <v>88</v>
      </c>
      <c r="AV2195" t="s">
        <v>88</v>
      </c>
      <c r="AW2195" t="s">
        <v>88</v>
      </c>
      <c r="AX2195" t="s">
        <v>88</v>
      </c>
      <c r="AY2195" t="s">
        <v>88</v>
      </c>
      <c r="AZ2195" t="s">
        <v>88</v>
      </c>
      <c r="BA2195" t="s">
        <v>88</v>
      </c>
      <c r="BB2195" t="s">
        <v>88</v>
      </c>
      <c r="BC2195" t="s">
        <v>88</v>
      </c>
      <c r="BD2195" t="s">
        <v>88</v>
      </c>
      <c r="BE2195" t="s">
        <v>88</v>
      </c>
    </row>
    <row r="2196" spans="1:57">
      <c r="A2196" t="s">
        <v>4583</v>
      </c>
      <c r="B2196" t="s">
        <v>80</v>
      </c>
      <c r="C2196" t="s">
        <v>4580</v>
      </c>
      <c r="D2196" t="s">
        <v>82</v>
      </c>
      <c r="E2196" s="2" t="str">
        <f>HYPERLINK("capsilon://?command=openfolder&amp;siteaddress=FAM.docvelocity-na8.net&amp;folderid=FX0F7D068A-152D-8E05-9043-695CCB4A77CB","FX21117943")</f>
        <v>FX21117943</v>
      </c>
      <c r="F2196" t="s">
        <v>19</v>
      </c>
      <c r="G2196" t="s">
        <v>19</v>
      </c>
      <c r="H2196" t="s">
        <v>83</v>
      </c>
      <c r="I2196" t="s">
        <v>4584</v>
      </c>
      <c r="J2196">
        <v>28</v>
      </c>
      <c r="K2196" t="s">
        <v>85</v>
      </c>
      <c r="L2196" t="s">
        <v>86</v>
      </c>
      <c r="M2196" t="s">
        <v>87</v>
      </c>
      <c r="N2196">
        <v>2</v>
      </c>
      <c r="O2196" s="1">
        <v>44519.79246527778</v>
      </c>
      <c r="P2196" s="1">
        <v>44522.166006944448</v>
      </c>
      <c r="Q2196">
        <v>204714</v>
      </c>
      <c r="R2196">
        <v>360</v>
      </c>
      <c r="S2196" t="b">
        <v>0</v>
      </c>
      <c r="T2196" t="s">
        <v>88</v>
      </c>
      <c r="U2196" t="b">
        <v>0</v>
      </c>
      <c r="V2196" t="s">
        <v>186</v>
      </c>
      <c r="W2196" s="1">
        <v>44519.811099537037</v>
      </c>
      <c r="X2196">
        <v>123</v>
      </c>
      <c r="Y2196">
        <v>21</v>
      </c>
      <c r="Z2196">
        <v>0</v>
      </c>
      <c r="AA2196">
        <v>21</v>
      </c>
      <c r="AB2196">
        <v>0</v>
      </c>
      <c r="AC2196">
        <v>10</v>
      </c>
      <c r="AD2196">
        <v>7</v>
      </c>
      <c r="AE2196">
        <v>0</v>
      </c>
      <c r="AF2196">
        <v>0</v>
      </c>
      <c r="AG2196">
        <v>0</v>
      </c>
      <c r="AH2196" t="s">
        <v>99</v>
      </c>
      <c r="AI2196" s="1">
        <v>44522.166006944448</v>
      </c>
      <c r="AJ2196">
        <v>237</v>
      </c>
      <c r="AK2196">
        <v>1</v>
      </c>
      <c r="AL2196">
        <v>0</v>
      </c>
      <c r="AM2196">
        <v>1</v>
      </c>
      <c r="AN2196">
        <v>0</v>
      </c>
      <c r="AO2196">
        <v>1</v>
      </c>
      <c r="AP2196">
        <v>6</v>
      </c>
      <c r="AQ2196">
        <v>0</v>
      </c>
      <c r="AR2196">
        <v>0</v>
      </c>
      <c r="AS2196">
        <v>0</v>
      </c>
      <c r="AT2196" t="s">
        <v>88</v>
      </c>
      <c r="AU2196" t="s">
        <v>88</v>
      </c>
      <c r="AV2196" t="s">
        <v>88</v>
      </c>
      <c r="AW2196" t="s">
        <v>88</v>
      </c>
      <c r="AX2196" t="s">
        <v>88</v>
      </c>
      <c r="AY2196" t="s">
        <v>88</v>
      </c>
      <c r="AZ2196" t="s">
        <v>88</v>
      </c>
      <c r="BA2196" t="s">
        <v>88</v>
      </c>
      <c r="BB2196" t="s">
        <v>88</v>
      </c>
      <c r="BC2196" t="s">
        <v>88</v>
      </c>
      <c r="BD2196" t="s">
        <v>88</v>
      </c>
      <c r="BE2196" t="s">
        <v>88</v>
      </c>
    </row>
    <row r="2197" spans="1:57">
      <c r="A2197" t="s">
        <v>4585</v>
      </c>
      <c r="B2197" t="s">
        <v>80</v>
      </c>
      <c r="C2197" t="s">
        <v>4580</v>
      </c>
      <c r="D2197" t="s">
        <v>82</v>
      </c>
      <c r="E2197" s="2" t="str">
        <f>HYPERLINK("capsilon://?command=openfolder&amp;siteaddress=FAM.docvelocity-na8.net&amp;folderid=FX0F7D068A-152D-8E05-9043-695CCB4A77CB","FX21117943")</f>
        <v>FX21117943</v>
      </c>
      <c r="F2197" t="s">
        <v>19</v>
      </c>
      <c r="G2197" t="s">
        <v>19</v>
      </c>
      <c r="H2197" t="s">
        <v>83</v>
      </c>
      <c r="I2197" t="s">
        <v>4586</v>
      </c>
      <c r="J2197">
        <v>65</v>
      </c>
      <c r="K2197" t="s">
        <v>85</v>
      </c>
      <c r="L2197" t="s">
        <v>86</v>
      </c>
      <c r="M2197" t="s">
        <v>87</v>
      </c>
      <c r="N2197">
        <v>2</v>
      </c>
      <c r="O2197" s="1">
        <v>44519.793055555558</v>
      </c>
      <c r="P2197" s="1">
        <v>44522.172430555554</v>
      </c>
      <c r="Q2197">
        <v>204864</v>
      </c>
      <c r="R2197">
        <v>714</v>
      </c>
      <c r="S2197" t="b">
        <v>0</v>
      </c>
      <c r="T2197" t="s">
        <v>88</v>
      </c>
      <c r="U2197" t="b">
        <v>0</v>
      </c>
      <c r="V2197" t="s">
        <v>186</v>
      </c>
      <c r="W2197" s="1">
        <v>44519.812372685185</v>
      </c>
      <c r="X2197">
        <v>109</v>
      </c>
      <c r="Y2197">
        <v>58</v>
      </c>
      <c r="Z2197">
        <v>0</v>
      </c>
      <c r="AA2197">
        <v>58</v>
      </c>
      <c r="AB2197">
        <v>0</v>
      </c>
      <c r="AC2197">
        <v>17</v>
      </c>
      <c r="AD2197">
        <v>7</v>
      </c>
      <c r="AE2197">
        <v>0</v>
      </c>
      <c r="AF2197">
        <v>0</v>
      </c>
      <c r="AG2197">
        <v>0</v>
      </c>
      <c r="AH2197" t="s">
        <v>90</v>
      </c>
      <c r="AI2197" s="1">
        <v>44522.172430555554</v>
      </c>
      <c r="AJ2197">
        <v>599</v>
      </c>
      <c r="AK2197">
        <v>2</v>
      </c>
      <c r="AL2197">
        <v>0</v>
      </c>
      <c r="AM2197">
        <v>2</v>
      </c>
      <c r="AN2197">
        <v>0</v>
      </c>
      <c r="AO2197">
        <v>3</v>
      </c>
      <c r="AP2197">
        <v>5</v>
      </c>
      <c r="AQ2197">
        <v>0</v>
      </c>
      <c r="AR2197">
        <v>0</v>
      </c>
      <c r="AS2197">
        <v>0</v>
      </c>
      <c r="AT2197" t="s">
        <v>88</v>
      </c>
      <c r="AU2197" t="s">
        <v>88</v>
      </c>
      <c r="AV2197" t="s">
        <v>88</v>
      </c>
      <c r="AW2197" t="s">
        <v>88</v>
      </c>
      <c r="AX2197" t="s">
        <v>88</v>
      </c>
      <c r="AY2197" t="s">
        <v>88</v>
      </c>
      <c r="AZ2197" t="s">
        <v>88</v>
      </c>
      <c r="BA2197" t="s">
        <v>88</v>
      </c>
      <c r="BB2197" t="s">
        <v>88</v>
      </c>
      <c r="BC2197" t="s">
        <v>88</v>
      </c>
      <c r="BD2197" t="s">
        <v>88</v>
      </c>
      <c r="BE2197" t="s">
        <v>88</v>
      </c>
    </row>
    <row r="2198" spans="1:57">
      <c r="A2198" t="s">
        <v>4587</v>
      </c>
      <c r="B2198" t="s">
        <v>80</v>
      </c>
      <c r="C2198" t="s">
        <v>4522</v>
      </c>
      <c r="D2198" t="s">
        <v>82</v>
      </c>
      <c r="E2198" s="2" t="str">
        <f>HYPERLINK("capsilon://?command=openfolder&amp;siteaddress=FAM.docvelocity-na8.net&amp;folderid=FXB4AC6806-4957-BE7D-32FF-6A4691D14E55","FX21118119")</f>
        <v>FX21118119</v>
      </c>
      <c r="F2198" t="s">
        <v>19</v>
      </c>
      <c r="G2198" t="s">
        <v>19</v>
      </c>
      <c r="H2198" t="s">
        <v>83</v>
      </c>
      <c r="I2198" t="s">
        <v>4535</v>
      </c>
      <c r="J2198">
        <v>84</v>
      </c>
      <c r="K2198" t="s">
        <v>85</v>
      </c>
      <c r="L2198" t="s">
        <v>86</v>
      </c>
      <c r="M2198" t="s">
        <v>87</v>
      </c>
      <c r="N2198">
        <v>2</v>
      </c>
      <c r="O2198" s="1">
        <v>44519.79310185185</v>
      </c>
      <c r="P2198" s="1">
        <v>44522.160497685189</v>
      </c>
      <c r="Q2198">
        <v>203381</v>
      </c>
      <c r="R2198">
        <v>1162</v>
      </c>
      <c r="S2198" t="b">
        <v>0</v>
      </c>
      <c r="T2198" t="s">
        <v>88</v>
      </c>
      <c r="U2198" t="b">
        <v>1</v>
      </c>
      <c r="V2198" t="s">
        <v>186</v>
      </c>
      <c r="W2198" s="1">
        <v>44519.801006944443</v>
      </c>
      <c r="X2198">
        <v>498</v>
      </c>
      <c r="Y2198">
        <v>63</v>
      </c>
      <c r="Z2198">
        <v>0</v>
      </c>
      <c r="AA2198">
        <v>63</v>
      </c>
      <c r="AB2198">
        <v>0</v>
      </c>
      <c r="AC2198">
        <v>46</v>
      </c>
      <c r="AD2198">
        <v>21</v>
      </c>
      <c r="AE2198">
        <v>0</v>
      </c>
      <c r="AF2198">
        <v>0</v>
      </c>
      <c r="AG2198">
        <v>0</v>
      </c>
      <c r="AH2198" t="s">
        <v>99</v>
      </c>
      <c r="AI2198" s="1">
        <v>44522.160497685189</v>
      </c>
      <c r="AJ2198">
        <v>649</v>
      </c>
      <c r="AK2198">
        <v>2</v>
      </c>
      <c r="AL2198">
        <v>0</v>
      </c>
      <c r="AM2198">
        <v>2</v>
      </c>
      <c r="AN2198">
        <v>0</v>
      </c>
      <c r="AO2198">
        <v>6</v>
      </c>
      <c r="AP2198">
        <v>19</v>
      </c>
      <c r="AQ2198">
        <v>0</v>
      </c>
      <c r="AR2198">
        <v>0</v>
      </c>
      <c r="AS2198">
        <v>0</v>
      </c>
      <c r="AT2198" t="s">
        <v>88</v>
      </c>
      <c r="AU2198" t="s">
        <v>88</v>
      </c>
      <c r="AV2198" t="s">
        <v>88</v>
      </c>
      <c r="AW2198" t="s">
        <v>88</v>
      </c>
      <c r="AX2198" t="s">
        <v>88</v>
      </c>
      <c r="AY2198" t="s">
        <v>88</v>
      </c>
      <c r="AZ2198" t="s">
        <v>88</v>
      </c>
      <c r="BA2198" t="s">
        <v>88</v>
      </c>
      <c r="BB2198" t="s">
        <v>88</v>
      </c>
      <c r="BC2198" t="s">
        <v>88</v>
      </c>
      <c r="BD2198" t="s">
        <v>88</v>
      </c>
      <c r="BE2198" t="s">
        <v>88</v>
      </c>
    </row>
    <row r="2199" spans="1:57">
      <c r="A2199" t="s">
        <v>4588</v>
      </c>
      <c r="B2199" t="s">
        <v>80</v>
      </c>
      <c r="C2199" t="s">
        <v>4580</v>
      </c>
      <c r="D2199" t="s">
        <v>82</v>
      </c>
      <c r="E2199" s="2" t="str">
        <f>HYPERLINK("capsilon://?command=openfolder&amp;siteaddress=FAM.docvelocity-na8.net&amp;folderid=FX0F7D068A-152D-8E05-9043-695CCB4A77CB","FX21117943")</f>
        <v>FX21117943</v>
      </c>
      <c r="F2199" t="s">
        <v>19</v>
      </c>
      <c r="G2199" t="s">
        <v>19</v>
      </c>
      <c r="H2199" t="s">
        <v>83</v>
      </c>
      <c r="I2199" t="s">
        <v>4589</v>
      </c>
      <c r="J2199">
        <v>65</v>
      </c>
      <c r="K2199" t="s">
        <v>85</v>
      </c>
      <c r="L2199" t="s">
        <v>86</v>
      </c>
      <c r="M2199" t="s">
        <v>87</v>
      </c>
      <c r="N2199">
        <v>2</v>
      </c>
      <c r="O2199" s="1">
        <v>44519.793935185182</v>
      </c>
      <c r="P2199" s="1">
        <v>44522.16982638889</v>
      </c>
      <c r="Q2199">
        <v>204773</v>
      </c>
      <c r="R2199">
        <v>504</v>
      </c>
      <c r="S2199" t="b">
        <v>0</v>
      </c>
      <c r="T2199" t="s">
        <v>88</v>
      </c>
      <c r="U2199" t="b">
        <v>0</v>
      </c>
      <c r="V2199" t="s">
        <v>1625</v>
      </c>
      <c r="W2199" s="1">
        <v>44519.81391203704</v>
      </c>
      <c r="X2199">
        <v>175</v>
      </c>
      <c r="Y2199">
        <v>58</v>
      </c>
      <c r="Z2199">
        <v>0</v>
      </c>
      <c r="AA2199">
        <v>58</v>
      </c>
      <c r="AB2199">
        <v>0</v>
      </c>
      <c r="AC2199">
        <v>16</v>
      </c>
      <c r="AD2199">
        <v>7</v>
      </c>
      <c r="AE2199">
        <v>0</v>
      </c>
      <c r="AF2199">
        <v>0</v>
      </c>
      <c r="AG2199">
        <v>0</v>
      </c>
      <c r="AH2199" t="s">
        <v>99</v>
      </c>
      <c r="AI2199" s="1">
        <v>44522.16982638889</v>
      </c>
      <c r="AJ2199">
        <v>329</v>
      </c>
      <c r="AK2199">
        <v>1</v>
      </c>
      <c r="AL2199">
        <v>0</v>
      </c>
      <c r="AM2199">
        <v>1</v>
      </c>
      <c r="AN2199">
        <v>0</v>
      </c>
      <c r="AO2199">
        <v>1</v>
      </c>
      <c r="AP2199">
        <v>6</v>
      </c>
      <c r="AQ2199">
        <v>0</v>
      </c>
      <c r="AR2199">
        <v>0</v>
      </c>
      <c r="AS2199">
        <v>0</v>
      </c>
      <c r="AT2199" t="s">
        <v>88</v>
      </c>
      <c r="AU2199" t="s">
        <v>88</v>
      </c>
      <c r="AV2199" t="s">
        <v>88</v>
      </c>
      <c r="AW2199" t="s">
        <v>88</v>
      </c>
      <c r="AX2199" t="s">
        <v>88</v>
      </c>
      <c r="AY2199" t="s">
        <v>88</v>
      </c>
      <c r="AZ2199" t="s">
        <v>88</v>
      </c>
      <c r="BA2199" t="s">
        <v>88</v>
      </c>
      <c r="BB2199" t="s">
        <v>88</v>
      </c>
      <c r="BC2199" t="s">
        <v>88</v>
      </c>
      <c r="BD2199" t="s">
        <v>88</v>
      </c>
      <c r="BE2199" t="s">
        <v>88</v>
      </c>
    </row>
    <row r="2200" spans="1:57">
      <c r="A2200" t="s">
        <v>4590</v>
      </c>
      <c r="B2200" t="s">
        <v>80</v>
      </c>
      <c r="C2200" t="s">
        <v>4580</v>
      </c>
      <c r="D2200" t="s">
        <v>82</v>
      </c>
      <c r="E2200" s="2" t="str">
        <f>HYPERLINK("capsilon://?command=openfolder&amp;siteaddress=FAM.docvelocity-na8.net&amp;folderid=FX0F7D068A-152D-8E05-9043-695CCB4A77CB","FX21117943")</f>
        <v>FX21117943</v>
      </c>
      <c r="F2200" t="s">
        <v>19</v>
      </c>
      <c r="G2200" t="s">
        <v>19</v>
      </c>
      <c r="H2200" t="s">
        <v>83</v>
      </c>
      <c r="I2200" t="s">
        <v>4591</v>
      </c>
      <c r="J2200">
        <v>65</v>
      </c>
      <c r="K2200" t="s">
        <v>85</v>
      </c>
      <c r="L2200" t="s">
        <v>86</v>
      </c>
      <c r="M2200" t="s">
        <v>87</v>
      </c>
      <c r="N2200">
        <v>2</v>
      </c>
      <c r="O2200" s="1">
        <v>44519.794016203705</v>
      </c>
      <c r="P2200" s="1">
        <v>44522.173379629632</v>
      </c>
      <c r="Q2200">
        <v>205167</v>
      </c>
      <c r="R2200">
        <v>410</v>
      </c>
      <c r="S2200" t="b">
        <v>0</v>
      </c>
      <c r="T2200" t="s">
        <v>88</v>
      </c>
      <c r="U2200" t="b">
        <v>0</v>
      </c>
      <c r="V2200" t="s">
        <v>186</v>
      </c>
      <c r="W2200" s="1">
        <v>44519.813518518517</v>
      </c>
      <c r="X2200">
        <v>98</v>
      </c>
      <c r="Y2200">
        <v>58</v>
      </c>
      <c r="Z2200">
        <v>0</v>
      </c>
      <c r="AA2200">
        <v>58</v>
      </c>
      <c r="AB2200">
        <v>0</v>
      </c>
      <c r="AC2200">
        <v>18</v>
      </c>
      <c r="AD2200">
        <v>7</v>
      </c>
      <c r="AE2200">
        <v>0</v>
      </c>
      <c r="AF2200">
        <v>0</v>
      </c>
      <c r="AG2200">
        <v>0</v>
      </c>
      <c r="AH2200" t="s">
        <v>99</v>
      </c>
      <c r="AI2200" s="1">
        <v>44522.173379629632</v>
      </c>
      <c r="AJ2200">
        <v>306</v>
      </c>
      <c r="AK2200">
        <v>2</v>
      </c>
      <c r="AL2200">
        <v>0</v>
      </c>
      <c r="AM2200">
        <v>2</v>
      </c>
      <c r="AN2200">
        <v>0</v>
      </c>
      <c r="AO2200">
        <v>2</v>
      </c>
      <c r="AP2200">
        <v>5</v>
      </c>
      <c r="AQ2200">
        <v>0</v>
      </c>
      <c r="AR2200">
        <v>0</v>
      </c>
      <c r="AS2200">
        <v>0</v>
      </c>
      <c r="AT2200" t="s">
        <v>88</v>
      </c>
      <c r="AU2200" t="s">
        <v>88</v>
      </c>
      <c r="AV2200" t="s">
        <v>88</v>
      </c>
      <c r="AW2200" t="s">
        <v>88</v>
      </c>
      <c r="AX2200" t="s">
        <v>88</v>
      </c>
      <c r="AY2200" t="s">
        <v>88</v>
      </c>
      <c r="AZ2200" t="s">
        <v>88</v>
      </c>
      <c r="BA2200" t="s">
        <v>88</v>
      </c>
      <c r="BB2200" t="s">
        <v>88</v>
      </c>
      <c r="BC2200" t="s">
        <v>88</v>
      </c>
      <c r="BD2200" t="s">
        <v>88</v>
      </c>
      <c r="BE2200" t="s">
        <v>88</v>
      </c>
    </row>
    <row r="2201" spans="1:57">
      <c r="A2201" t="s">
        <v>4592</v>
      </c>
      <c r="B2201" t="s">
        <v>80</v>
      </c>
      <c r="C2201" t="s">
        <v>2223</v>
      </c>
      <c r="D2201" t="s">
        <v>82</v>
      </c>
      <c r="E2201" s="2" t="str">
        <f>HYPERLINK("capsilon://?command=openfolder&amp;siteaddress=FAM.docvelocity-na8.net&amp;folderid=FX15B62D83-BE43-E649-F78F-A14EA9C2EF3F","FX21111252")</f>
        <v>FX21111252</v>
      </c>
      <c r="F2201" t="s">
        <v>19</v>
      </c>
      <c r="G2201" t="s">
        <v>19</v>
      </c>
      <c r="H2201" t="s">
        <v>83</v>
      </c>
      <c r="I2201" t="s">
        <v>4539</v>
      </c>
      <c r="J2201">
        <v>38</v>
      </c>
      <c r="K2201" t="s">
        <v>85</v>
      </c>
      <c r="L2201" t="s">
        <v>86</v>
      </c>
      <c r="M2201" t="s">
        <v>87</v>
      </c>
      <c r="N2201">
        <v>2</v>
      </c>
      <c r="O2201" s="1">
        <v>44519.79420138889</v>
      </c>
      <c r="P2201" s="1">
        <v>44522.157488425924</v>
      </c>
      <c r="Q2201">
        <v>203677</v>
      </c>
      <c r="R2201">
        <v>511</v>
      </c>
      <c r="S2201" t="b">
        <v>0</v>
      </c>
      <c r="T2201" t="s">
        <v>88</v>
      </c>
      <c r="U2201" t="b">
        <v>1</v>
      </c>
      <c r="V2201" t="s">
        <v>218</v>
      </c>
      <c r="W2201" s="1">
        <v>44519.799293981479</v>
      </c>
      <c r="X2201">
        <v>235</v>
      </c>
      <c r="Y2201">
        <v>37</v>
      </c>
      <c r="Z2201">
        <v>0</v>
      </c>
      <c r="AA2201">
        <v>37</v>
      </c>
      <c r="AB2201">
        <v>0</v>
      </c>
      <c r="AC2201">
        <v>13</v>
      </c>
      <c r="AD2201">
        <v>1</v>
      </c>
      <c r="AE2201">
        <v>0</v>
      </c>
      <c r="AF2201">
        <v>0</v>
      </c>
      <c r="AG2201">
        <v>0</v>
      </c>
      <c r="AH2201" t="s">
        <v>90</v>
      </c>
      <c r="AI2201" s="1">
        <v>44522.157488425924</v>
      </c>
      <c r="AJ2201">
        <v>272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1</v>
      </c>
      <c r="AQ2201">
        <v>0</v>
      </c>
      <c r="AR2201">
        <v>0</v>
      </c>
      <c r="AS2201">
        <v>0</v>
      </c>
      <c r="AT2201" t="s">
        <v>88</v>
      </c>
      <c r="AU2201" t="s">
        <v>88</v>
      </c>
      <c r="AV2201" t="s">
        <v>88</v>
      </c>
      <c r="AW2201" t="s">
        <v>88</v>
      </c>
      <c r="AX2201" t="s">
        <v>88</v>
      </c>
      <c r="AY2201" t="s">
        <v>88</v>
      </c>
      <c r="AZ2201" t="s">
        <v>88</v>
      </c>
      <c r="BA2201" t="s">
        <v>88</v>
      </c>
      <c r="BB2201" t="s">
        <v>88</v>
      </c>
      <c r="BC2201" t="s">
        <v>88</v>
      </c>
      <c r="BD2201" t="s">
        <v>88</v>
      </c>
      <c r="BE2201" t="s">
        <v>88</v>
      </c>
    </row>
    <row r="2202" spans="1:57">
      <c r="A2202" t="s">
        <v>4593</v>
      </c>
      <c r="B2202" t="s">
        <v>80</v>
      </c>
      <c r="C2202" t="s">
        <v>4563</v>
      </c>
      <c r="D2202" t="s">
        <v>82</v>
      </c>
      <c r="E2202" s="2" t="str">
        <f>HYPERLINK("capsilon://?command=openfolder&amp;siteaddress=FAM.docvelocity-na8.net&amp;folderid=FXE1B5943D-9A67-0B33-9694-37F74A2856AD","FX21118236")</f>
        <v>FX21118236</v>
      </c>
      <c r="F2202" t="s">
        <v>19</v>
      </c>
      <c r="G2202" t="s">
        <v>19</v>
      </c>
      <c r="H2202" t="s">
        <v>83</v>
      </c>
      <c r="I2202" t="s">
        <v>4594</v>
      </c>
      <c r="J2202">
        <v>407</v>
      </c>
      <c r="K2202" t="s">
        <v>85</v>
      </c>
      <c r="L2202" t="s">
        <v>86</v>
      </c>
      <c r="M2202" t="s">
        <v>87</v>
      </c>
      <c r="N2202">
        <v>1</v>
      </c>
      <c r="O2202" s="1">
        <v>44519.800995370373</v>
      </c>
      <c r="P2202" s="1">
        <v>44522.295428240737</v>
      </c>
      <c r="Q2202">
        <v>213808</v>
      </c>
      <c r="R2202">
        <v>1711</v>
      </c>
      <c r="S2202" t="b">
        <v>0</v>
      </c>
      <c r="T2202" t="s">
        <v>88</v>
      </c>
      <c r="U2202" t="b">
        <v>0</v>
      </c>
      <c r="V2202" t="s">
        <v>190</v>
      </c>
      <c r="W2202" s="1">
        <v>44522.295428240737</v>
      </c>
      <c r="X2202">
        <v>1257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407</v>
      </c>
      <c r="AE2202">
        <v>52</v>
      </c>
      <c r="AF2202">
        <v>0</v>
      </c>
      <c r="AG2202">
        <v>20</v>
      </c>
      <c r="AH2202" t="s">
        <v>88</v>
      </c>
      <c r="AI2202" t="s">
        <v>88</v>
      </c>
      <c r="AJ2202" t="s">
        <v>88</v>
      </c>
      <c r="AK2202" t="s">
        <v>88</v>
      </c>
      <c r="AL2202" t="s">
        <v>88</v>
      </c>
      <c r="AM2202" t="s">
        <v>88</v>
      </c>
      <c r="AN2202" t="s">
        <v>88</v>
      </c>
      <c r="AO2202" t="s">
        <v>88</v>
      </c>
      <c r="AP2202" t="s">
        <v>88</v>
      </c>
      <c r="AQ2202" t="s">
        <v>88</v>
      </c>
      <c r="AR2202" t="s">
        <v>88</v>
      </c>
      <c r="AS2202" t="s">
        <v>88</v>
      </c>
      <c r="AT2202" t="s">
        <v>88</v>
      </c>
      <c r="AU2202" t="s">
        <v>88</v>
      </c>
      <c r="AV2202" t="s">
        <v>88</v>
      </c>
      <c r="AW2202" t="s">
        <v>88</v>
      </c>
      <c r="AX2202" t="s">
        <v>88</v>
      </c>
      <c r="AY2202" t="s">
        <v>88</v>
      </c>
      <c r="AZ2202" t="s">
        <v>88</v>
      </c>
      <c r="BA2202" t="s">
        <v>88</v>
      </c>
      <c r="BB2202" t="s">
        <v>88</v>
      </c>
      <c r="BC2202" t="s">
        <v>88</v>
      </c>
      <c r="BD2202" t="s">
        <v>88</v>
      </c>
      <c r="BE2202" t="s">
        <v>88</v>
      </c>
    </row>
    <row r="2203" spans="1:57">
      <c r="A2203" t="s">
        <v>4595</v>
      </c>
      <c r="B2203" t="s">
        <v>80</v>
      </c>
      <c r="C2203" t="s">
        <v>4596</v>
      </c>
      <c r="D2203" t="s">
        <v>82</v>
      </c>
      <c r="E2203" s="2" t="str">
        <f>HYPERLINK("capsilon://?command=openfolder&amp;siteaddress=FAM.docvelocity-na8.net&amp;folderid=FX78B32F27-AF34-AF98-C67F-06FB1A1BA1C5","FX21119803")</f>
        <v>FX21119803</v>
      </c>
      <c r="F2203" t="s">
        <v>19</v>
      </c>
      <c r="G2203" t="s">
        <v>19</v>
      </c>
      <c r="H2203" t="s">
        <v>83</v>
      </c>
      <c r="I2203" t="s">
        <v>4597</v>
      </c>
      <c r="J2203">
        <v>126</v>
      </c>
      <c r="K2203" t="s">
        <v>85</v>
      </c>
      <c r="L2203" t="s">
        <v>86</v>
      </c>
      <c r="M2203" t="s">
        <v>87</v>
      </c>
      <c r="N2203">
        <v>1</v>
      </c>
      <c r="O2203" s="1">
        <v>44519.801030092596</v>
      </c>
      <c r="P2203" s="1">
        <v>44522.302523148152</v>
      </c>
      <c r="Q2203">
        <v>215332</v>
      </c>
      <c r="R2203">
        <v>797</v>
      </c>
      <c r="S2203" t="b">
        <v>0</v>
      </c>
      <c r="T2203" t="s">
        <v>88</v>
      </c>
      <c r="U2203" t="b">
        <v>0</v>
      </c>
      <c r="V2203" t="s">
        <v>190</v>
      </c>
      <c r="W2203" s="1">
        <v>44522.302523148152</v>
      </c>
      <c r="X2203">
        <v>612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126</v>
      </c>
      <c r="AE2203">
        <v>0</v>
      </c>
      <c r="AF2203">
        <v>0</v>
      </c>
      <c r="AG2203">
        <v>11</v>
      </c>
      <c r="AH2203" t="s">
        <v>88</v>
      </c>
      <c r="AI2203" t="s">
        <v>88</v>
      </c>
      <c r="AJ2203" t="s">
        <v>88</v>
      </c>
      <c r="AK2203" t="s">
        <v>88</v>
      </c>
      <c r="AL2203" t="s">
        <v>88</v>
      </c>
      <c r="AM2203" t="s">
        <v>88</v>
      </c>
      <c r="AN2203" t="s">
        <v>88</v>
      </c>
      <c r="AO2203" t="s">
        <v>88</v>
      </c>
      <c r="AP2203" t="s">
        <v>88</v>
      </c>
      <c r="AQ2203" t="s">
        <v>88</v>
      </c>
      <c r="AR2203" t="s">
        <v>88</v>
      </c>
      <c r="AS2203" t="s">
        <v>88</v>
      </c>
      <c r="AT2203" t="s">
        <v>88</v>
      </c>
      <c r="AU2203" t="s">
        <v>88</v>
      </c>
      <c r="AV2203" t="s">
        <v>88</v>
      </c>
      <c r="AW2203" t="s">
        <v>88</v>
      </c>
      <c r="AX2203" t="s">
        <v>88</v>
      </c>
      <c r="AY2203" t="s">
        <v>88</v>
      </c>
      <c r="AZ2203" t="s">
        <v>88</v>
      </c>
      <c r="BA2203" t="s">
        <v>88</v>
      </c>
      <c r="BB2203" t="s">
        <v>88</v>
      </c>
      <c r="BC2203" t="s">
        <v>88</v>
      </c>
      <c r="BD2203" t="s">
        <v>88</v>
      </c>
      <c r="BE2203" t="s">
        <v>88</v>
      </c>
    </row>
    <row r="2204" spans="1:57">
      <c r="A2204" t="s">
        <v>4598</v>
      </c>
      <c r="B2204" t="s">
        <v>80</v>
      </c>
      <c r="C2204" t="s">
        <v>3611</v>
      </c>
      <c r="D2204" t="s">
        <v>82</v>
      </c>
      <c r="E2204" s="2" t="str">
        <f>HYPERLINK("capsilon://?command=openfolder&amp;siteaddress=FAM.docvelocity-na8.net&amp;folderid=FX0A2CD9C4-D79D-7621-2B5E-4D29A0AF6FA1","FX21115639")</f>
        <v>FX21115639</v>
      </c>
      <c r="F2204" t="s">
        <v>19</v>
      </c>
      <c r="G2204" t="s">
        <v>19</v>
      </c>
      <c r="H2204" t="s">
        <v>83</v>
      </c>
      <c r="I2204" t="s">
        <v>4599</v>
      </c>
      <c r="J2204">
        <v>43</v>
      </c>
      <c r="K2204" t="s">
        <v>85</v>
      </c>
      <c r="L2204" t="s">
        <v>86</v>
      </c>
      <c r="M2204" t="s">
        <v>87</v>
      </c>
      <c r="N2204">
        <v>2</v>
      </c>
      <c r="O2204" s="1">
        <v>44519.807314814818</v>
      </c>
      <c r="P2204" s="1">
        <v>44522.175937499997</v>
      </c>
      <c r="Q2204">
        <v>204241</v>
      </c>
      <c r="R2204">
        <v>408</v>
      </c>
      <c r="S2204" t="b">
        <v>0</v>
      </c>
      <c r="T2204" t="s">
        <v>88</v>
      </c>
      <c r="U2204" t="b">
        <v>0</v>
      </c>
      <c r="V2204" t="s">
        <v>186</v>
      </c>
      <c r="W2204" s="1">
        <v>44519.815081018518</v>
      </c>
      <c r="X2204">
        <v>106</v>
      </c>
      <c r="Y2204">
        <v>44</v>
      </c>
      <c r="Z2204">
        <v>0</v>
      </c>
      <c r="AA2204">
        <v>44</v>
      </c>
      <c r="AB2204">
        <v>0</v>
      </c>
      <c r="AC2204">
        <v>18</v>
      </c>
      <c r="AD2204">
        <v>-1</v>
      </c>
      <c r="AE2204">
        <v>0</v>
      </c>
      <c r="AF2204">
        <v>0</v>
      </c>
      <c r="AG2204">
        <v>0</v>
      </c>
      <c r="AH2204" t="s">
        <v>90</v>
      </c>
      <c r="AI2204" s="1">
        <v>44522.175937499997</v>
      </c>
      <c r="AJ2204">
        <v>302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-1</v>
      </c>
      <c r="AQ2204">
        <v>0</v>
      </c>
      <c r="AR2204">
        <v>0</v>
      </c>
      <c r="AS2204">
        <v>0</v>
      </c>
      <c r="AT2204" t="s">
        <v>88</v>
      </c>
      <c r="AU2204" t="s">
        <v>88</v>
      </c>
      <c r="AV2204" t="s">
        <v>88</v>
      </c>
      <c r="AW2204" t="s">
        <v>88</v>
      </c>
      <c r="AX2204" t="s">
        <v>88</v>
      </c>
      <c r="AY2204" t="s">
        <v>88</v>
      </c>
      <c r="AZ2204" t="s">
        <v>88</v>
      </c>
      <c r="BA2204" t="s">
        <v>88</v>
      </c>
      <c r="BB2204" t="s">
        <v>88</v>
      </c>
      <c r="BC2204" t="s">
        <v>88</v>
      </c>
      <c r="BD2204" t="s">
        <v>88</v>
      </c>
      <c r="BE2204" t="s">
        <v>88</v>
      </c>
    </row>
    <row r="2205" spans="1:57">
      <c r="A2205" t="s">
        <v>4600</v>
      </c>
      <c r="B2205" t="s">
        <v>80</v>
      </c>
      <c r="C2205" t="s">
        <v>3611</v>
      </c>
      <c r="D2205" t="s">
        <v>82</v>
      </c>
      <c r="E2205" s="2" t="str">
        <f>HYPERLINK("capsilon://?command=openfolder&amp;siteaddress=FAM.docvelocity-na8.net&amp;folderid=FX0A2CD9C4-D79D-7621-2B5E-4D29A0AF6FA1","FX21115639")</f>
        <v>FX21115639</v>
      </c>
      <c r="F2205" t="s">
        <v>19</v>
      </c>
      <c r="G2205" t="s">
        <v>19</v>
      </c>
      <c r="H2205" t="s">
        <v>83</v>
      </c>
      <c r="I2205" t="s">
        <v>4601</v>
      </c>
      <c r="J2205">
        <v>43</v>
      </c>
      <c r="K2205" t="s">
        <v>85</v>
      </c>
      <c r="L2205" t="s">
        <v>86</v>
      </c>
      <c r="M2205" t="s">
        <v>87</v>
      </c>
      <c r="N2205">
        <v>1</v>
      </c>
      <c r="O2205" s="1">
        <v>44519.807685185187</v>
      </c>
      <c r="P2205" s="1">
        <v>44519.815601851849</v>
      </c>
      <c r="Q2205">
        <v>612</v>
      </c>
      <c r="R2205">
        <v>72</v>
      </c>
      <c r="S2205" t="b">
        <v>0</v>
      </c>
      <c r="T2205" t="s">
        <v>88</v>
      </c>
      <c r="U2205" t="b">
        <v>0</v>
      </c>
      <c r="V2205" t="s">
        <v>1625</v>
      </c>
      <c r="W2205" s="1">
        <v>44519.815601851849</v>
      </c>
      <c r="X2205">
        <v>72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43</v>
      </c>
      <c r="AE2205">
        <v>38</v>
      </c>
      <c r="AF2205">
        <v>0</v>
      </c>
      <c r="AG2205">
        <v>2</v>
      </c>
      <c r="AH2205" t="s">
        <v>88</v>
      </c>
      <c r="AI2205" t="s">
        <v>88</v>
      </c>
      <c r="AJ2205" t="s">
        <v>88</v>
      </c>
      <c r="AK2205" t="s">
        <v>88</v>
      </c>
      <c r="AL2205" t="s">
        <v>88</v>
      </c>
      <c r="AM2205" t="s">
        <v>88</v>
      </c>
      <c r="AN2205" t="s">
        <v>88</v>
      </c>
      <c r="AO2205" t="s">
        <v>88</v>
      </c>
      <c r="AP2205" t="s">
        <v>88</v>
      </c>
      <c r="AQ2205" t="s">
        <v>88</v>
      </c>
      <c r="AR2205" t="s">
        <v>88</v>
      </c>
      <c r="AS2205" t="s">
        <v>88</v>
      </c>
      <c r="AT2205" t="s">
        <v>88</v>
      </c>
      <c r="AU2205" t="s">
        <v>88</v>
      </c>
      <c r="AV2205" t="s">
        <v>88</v>
      </c>
      <c r="AW2205" t="s">
        <v>88</v>
      </c>
      <c r="AX2205" t="s">
        <v>88</v>
      </c>
      <c r="AY2205" t="s">
        <v>88</v>
      </c>
      <c r="AZ2205" t="s">
        <v>88</v>
      </c>
      <c r="BA2205" t="s">
        <v>88</v>
      </c>
      <c r="BB2205" t="s">
        <v>88</v>
      </c>
      <c r="BC2205" t="s">
        <v>88</v>
      </c>
      <c r="BD2205" t="s">
        <v>88</v>
      </c>
      <c r="BE2205" t="s">
        <v>88</v>
      </c>
    </row>
    <row r="2206" spans="1:57">
      <c r="A2206" t="s">
        <v>4602</v>
      </c>
      <c r="B2206" t="s">
        <v>80</v>
      </c>
      <c r="C2206" t="s">
        <v>3611</v>
      </c>
      <c r="D2206" t="s">
        <v>82</v>
      </c>
      <c r="E2206" s="2" t="str">
        <f>HYPERLINK("capsilon://?command=openfolder&amp;siteaddress=FAM.docvelocity-na8.net&amp;folderid=FX0A2CD9C4-D79D-7621-2B5E-4D29A0AF6FA1","FX21115639")</f>
        <v>FX21115639</v>
      </c>
      <c r="F2206" t="s">
        <v>19</v>
      </c>
      <c r="G2206" t="s">
        <v>19</v>
      </c>
      <c r="H2206" t="s">
        <v>83</v>
      </c>
      <c r="I2206" t="s">
        <v>4601</v>
      </c>
      <c r="J2206">
        <v>86</v>
      </c>
      <c r="K2206" t="s">
        <v>85</v>
      </c>
      <c r="L2206" t="s">
        <v>86</v>
      </c>
      <c r="M2206" t="s">
        <v>87</v>
      </c>
      <c r="N2206">
        <v>2</v>
      </c>
      <c r="O2206" s="1">
        <v>44519.816678240742</v>
      </c>
      <c r="P2206" s="1">
        <v>44522.165486111109</v>
      </c>
      <c r="Q2206">
        <v>201989</v>
      </c>
      <c r="R2206">
        <v>948</v>
      </c>
      <c r="S2206" t="b">
        <v>0</v>
      </c>
      <c r="T2206" t="s">
        <v>88</v>
      </c>
      <c r="U2206" t="b">
        <v>1</v>
      </c>
      <c r="V2206" t="s">
        <v>186</v>
      </c>
      <c r="W2206" s="1">
        <v>44519.819733796299</v>
      </c>
      <c r="X2206">
        <v>257</v>
      </c>
      <c r="Y2206">
        <v>88</v>
      </c>
      <c r="Z2206">
        <v>0</v>
      </c>
      <c r="AA2206">
        <v>88</v>
      </c>
      <c r="AB2206">
        <v>0</v>
      </c>
      <c r="AC2206">
        <v>36</v>
      </c>
      <c r="AD2206">
        <v>-2</v>
      </c>
      <c r="AE2206">
        <v>0</v>
      </c>
      <c r="AF2206">
        <v>0</v>
      </c>
      <c r="AG2206">
        <v>0</v>
      </c>
      <c r="AH2206" t="s">
        <v>90</v>
      </c>
      <c r="AI2206" s="1">
        <v>44522.165486111109</v>
      </c>
      <c r="AJ2206">
        <v>691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-2</v>
      </c>
      <c r="AQ2206">
        <v>0</v>
      </c>
      <c r="AR2206">
        <v>0</v>
      </c>
      <c r="AS2206">
        <v>0</v>
      </c>
      <c r="AT2206" t="s">
        <v>88</v>
      </c>
      <c r="AU2206" t="s">
        <v>88</v>
      </c>
      <c r="AV2206" t="s">
        <v>88</v>
      </c>
      <c r="AW2206" t="s">
        <v>88</v>
      </c>
      <c r="AX2206" t="s">
        <v>88</v>
      </c>
      <c r="AY2206" t="s">
        <v>88</v>
      </c>
      <c r="AZ2206" t="s">
        <v>88</v>
      </c>
      <c r="BA2206" t="s">
        <v>88</v>
      </c>
      <c r="BB2206" t="s">
        <v>88</v>
      </c>
      <c r="BC2206" t="s">
        <v>88</v>
      </c>
      <c r="BD2206" t="s">
        <v>88</v>
      </c>
      <c r="BE2206" t="s">
        <v>88</v>
      </c>
    </row>
    <row r="2207" spans="1:57">
      <c r="A2207" t="s">
        <v>4603</v>
      </c>
      <c r="B2207" t="s">
        <v>80</v>
      </c>
      <c r="C2207" t="s">
        <v>4604</v>
      </c>
      <c r="D2207" t="s">
        <v>82</v>
      </c>
      <c r="E2207" s="2" t="str">
        <f>HYPERLINK("capsilon://?command=openfolder&amp;siteaddress=FAM.docvelocity-na8.net&amp;folderid=FXC51D263C-AF60-4993-5D5D-9B2442619A53","FX21119906")</f>
        <v>FX21119906</v>
      </c>
      <c r="F2207" t="s">
        <v>19</v>
      </c>
      <c r="G2207" t="s">
        <v>19</v>
      </c>
      <c r="H2207" t="s">
        <v>83</v>
      </c>
      <c r="I2207" t="s">
        <v>4605</v>
      </c>
      <c r="J2207">
        <v>159</v>
      </c>
      <c r="K2207" t="s">
        <v>85</v>
      </c>
      <c r="L2207" t="s">
        <v>86</v>
      </c>
      <c r="M2207" t="s">
        <v>87</v>
      </c>
      <c r="N2207">
        <v>1</v>
      </c>
      <c r="O2207" s="1">
        <v>44519.827789351853</v>
      </c>
      <c r="P2207" s="1">
        <v>44522.305266203701</v>
      </c>
      <c r="Q2207">
        <v>213658</v>
      </c>
      <c r="R2207">
        <v>396</v>
      </c>
      <c r="S2207" t="b">
        <v>0</v>
      </c>
      <c r="T2207" t="s">
        <v>88</v>
      </c>
      <c r="U2207" t="b">
        <v>0</v>
      </c>
      <c r="V2207" t="s">
        <v>190</v>
      </c>
      <c r="W2207" s="1">
        <v>44522.305266203701</v>
      </c>
      <c r="X2207">
        <v>236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159</v>
      </c>
      <c r="AE2207">
        <v>0</v>
      </c>
      <c r="AF2207">
        <v>0</v>
      </c>
      <c r="AG2207">
        <v>7</v>
      </c>
      <c r="AH2207" t="s">
        <v>88</v>
      </c>
      <c r="AI2207" t="s">
        <v>88</v>
      </c>
      <c r="AJ2207" t="s">
        <v>88</v>
      </c>
      <c r="AK2207" t="s">
        <v>88</v>
      </c>
      <c r="AL2207" t="s">
        <v>88</v>
      </c>
      <c r="AM2207" t="s">
        <v>88</v>
      </c>
      <c r="AN2207" t="s">
        <v>88</v>
      </c>
      <c r="AO2207" t="s">
        <v>88</v>
      </c>
      <c r="AP2207" t="s">
        <v>88</v>
      </c>
      <c r="AQ2207" t="s">
        <v>88</v>
      </c>
      <c r="AR2207" t="s">
        <v>88</v>
      </c>
      <c r="AS2207" t="s">
        <v>88</v>
      </c>
      <c r="AT2207" t="s">
        <v>88</v>
      </c>
      <c r="AU2207" t="s">
        <v>88</v>
      </c>
      <c r="AV2207" t="s">
        <v>88</v>
      </c>
      <c r="AW2207" t="s">
        <v>88</v>
      </c>
      <c r="AX2207" t="s">
        <v>88</v>
      </c>
      <c r="AY2207" t="s">
        <v>88</v>
      </c>
      <c r="AZ2207" t="s">
        <v>88</v>
      </c>
      <c r="BA2207" t="s">
        <v>88</v>
      </c>
      <c r="BB2207" t="s">
        <v>88</v>
      </c>
      <c r="BC2207" t="s">
        <v>88</v>
      </c>
      <c r="BD2207" t="s">
        <v>88</v>
      </c>
      <c r="BE2207" t="s">
        <v>88</v>
      </c>
    </row>
    <row r="2208" spans="1:57">
      <c r="A2208" t="s">
        <v>4606</v>
      </c>
      <c r="B2208" t="s">
        <v>80</v>
      </c>
      <c r="C2208" t="s">
        <v>4607</v>
      </c>
      <c r="D2208" t="s">
        <v>82</v>
      </c>
      <c r="E2208" s="2" t="str">
        <f>HYPERLINK("capsilon://?command=openfolder&amp;siteaddress=FAM.docvelocity-na8.net&amp;folderid=FX456EA970-B0AC-5CAD-A67C-48A2F53D23A9","FX21119817")</f>
        <v>FX21119817</v>
      </c>
      <c r="F2208" t="s">
        <v>19</v>
      </c>
      <c r="G2208" t="s">
        <v>19</v>
      </c>
      <c r="H2208" t="s">
        <v>83</v>
      </c>
      <c r="I2208" t="s">
        <v>4608</v>
      </c>
      <c r="J2208">
        <v>103</v>
      </c>
      <c r="K2208" t="s">
        <v>85</v>
      </c>
      <c r="L2208" t="s">
        <v>86</v>
      </c>
      <c r="M2208" t="s">
        <v>87</v>
      </c>
      <c r="N2208">
        <v>1</v>
      </c>
      <c r="O2208" s="1">
        <v>44519.828611111108</v>
      </c>
      <c r="P2208" s="1">
        <v>44522.307280092595</v>
      </c>
      <c r="Q2208">
        <v>213878</v>
      </c>
      <c r="R2208">
        <v>279</v>
      </c>
      <c r="S2208" t="b">
        <v>0</v>
      </c>
      <c r="T2208" t="s">
        <v>88</v>
      </c>
      <c r="U2208" t="b">
        <v>0</v>
      </c>
      <c r="V2208" t="s">
        <v>190</v>
      </c>
      <c r="W2208" s="1">
        <v>44522.307280092595</v>
      </c>
      <c r="X2208">
        <v>154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103</v>
      </c>
      <c r="AE2208">
        <v>84</v>
      </c>
      <c r="AF2208">
        <v>0</v>
      </c>
      <c r="AG2208">
        <v>6</v>
      </c>
      <c r="AH2208" t="s">
        <v>88</v>
      </c>
      <c r="AI2208" t="s">
        <v>88</v>
      </c>
      <c r="AJ2208" t="s">
        <v>88</v>
      </c>
      <c r="AK2208" t="s">
        <v>88</v>
      </c>
      <c r="AL2208" t="s">
        <v>88</v>
      </c>
      <c r="AM2208" t="s">
        <v>88</v>
      </c>
      <c r="AN2208" t="s">
        <v>88</v>
      </c>
      <c r="AO2208" t="s">
        <v>88</v>
      </c>
      <c r="AP2208" t="s">
        <v>88</v>
      </c>
      <c r="AQ2208" t="s">
        <v>88</v>
      </c>
      <c r="AR2208" t="s">
        <v>88</v>
      </c>
      <c r="AS2208" t="s">
        <v>88</v>
      </c>
      <c r="AT2208" t="s">
        <v>88</v>
      </c>
      <c r="AU2208" t="s">
        <v>88</v>
      </c>
      <c r="AV2208" t="s">
        <v>88</v>
      </c>
      <c r="AW2208" t="s">
        <v>88</v>
      </c>
      <c r="AX2208" t="s">
        <v>88</v>
      </c>
      <c r="AY2208" t="s">
        <v>88</v>
      </c>
      <c r="AZ2208" t="s">
        <v>88</v>
      </c>
      <c r="BA2208" t="s">
        <v>88</v>
      </c>
      <c r="BB2208" t="s">
        <v>88</v>
      </c>
      <c r="BC2208" t="s">
        <v>88</v>
      </c>
      <c r="BD2208" t="s">
        <v>88</v>
      </c>
      <c r="BE2208" t="s">
        <v>88</v>
      </c>
    </row>
    <row r="2209" spans="1:57">
      <c r="A2209" t="s">
        <v>4609</v>
      </c>
      <c r="B2209" t="s">
        <v>80</v>
      </c>
      <c r="C2209" t="s">
        <v>4610</v>
      </c>
      <c r="D2209" t="s">
        <v>82</v>
      </c>
      <c r="E2209" s="2" t="str">
        <f>HYPERLINK("capsilon://?command=openfolder&amp;siteaddress=FAM.docvelocity-na8.net&amp;folderid=FXEF9E22A4-9363-C645-8EE3-BF1744FAE983","FX211013551")</f>
        <v>FX211013551</v>
      </c>
      <c r="F2209" t="s">
        <v>19</v>
      </c>
      <c r="G2209" t="s">
        <v>19</v>
      </c>
      <c r="H2209" t="s">
        <v>83</v>
      </c>
      <c r="I2209" t="s">
        <v>4611</v>
      </c>
      <c r="J2209">
        <v>171</v>
      </c>
      <c r="K2209" t="s">
        <v>85</v>
      </c>
      <c r="L2209" t="s">
        <v>86</v>
      </c>
      <c r="M2209" t="s">
        <v>87</v>
      </c>
      <c r="N2209">
        <v>1</v>
      </c>
      <c r="O2209" s="1">
        <v>44502.565405092595</v>
      </c>
      <c r="P2209" s="1">
        <v>44502.675937499997</v>
      </c>
      <c r="Q2209">
        <v>8458</v>
      </c>
      <c r="R2209">
        <v>1092</v>
      </c>
      <c r="S2209" t="b">
        <v>0</v>
      </c>
      <c r="T2209" t="s">
        <v>88</v>
      </c>
      <c r="U2209" t="b">
        <v>0</v>
      </c>
      <c r="V2209" t="s">
        <v>94</v>
      </c>
      <c r="W2209" s="1">
        <v>44502.675937499997</v>
      </c>
      <c r="X2209">
        <v>677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171</v>
      </c>
      <c r="AE2209">
        <v>153</v>
      </c>
      <c r="AF2209">
        <v>0</v>
      </c>
      <c r="AG2209">
        <v>10</v>
      </c>
      <c r="AH2209" t="s">
        <v>88</v>
      </c>
      <c r="AI2209" t="s">
        <v>88</v>
      </c>
      <c r="AJ2209" t="s">
        <v>88</v>
      </c>
      <c r="AK2209" t="s">
        <v>88</v>
      </c>
      <c r="AL2209" t="s">
        <v>88</v>
      </c>
      <c r="AM2209" t="s">
        <v>88</v>
      </c>
      <c r="AN2209" t="s">
        <v>88</v>
      </c>
      <c r="AO2209" t="s">
        <v>88</v>
      </c>
      <c r="AP2209" t="s">
        <v>88</v>
      </c>
      <c r="AQ2209" t="s">
        <v>88</v>
      </c>
      <c r="AR2209" t="s">
        <v>88</v>
      </c>
      <c r="AS2209" t="s">
        <v>88</v>
      </c>
      <c r="AT2209" t="s">
        <v>88</v>
      </c>
      <c r="AU2209" t="s">
        <v>88</v>
      </c>
      <c r="AV2209" t="s">
        <v>88</v>
      </c>
      <c r="AW2209" t="s">
        <v>88</v>
      </c>
      <c r="AX2209" t="s">
        <v>88</v>
      </c>
      <c r="AY2209" t="s">
        <v>88</v>
      </c>
      <c r="AZ2209" t="s">
        <v>88</v>
      </c>
      <c r="BA2209" t="s">
        <v>88</v>
      </c>
      <c r="BB2209" t="s">
        <v>88</v>
      </c>
      <c r="BC2209" t="s">
        <v>88</v>
      </c>
      <c r="BD2209" t="s">
        <v>88</v>
      </c>
      <c r="BE2209" t="s">
        <v>88</v>
      </c>
    </row>
    <row r="2210" spans="1:57">
      <c r="A2210" t="s">
        <v>4612</v>
      </c>
      <c r="B2210" t="s">
        <v>80</v>
      </c>
      <c r="C2210" t="s">
        <v>4613</v>
      </c>
      <c r="D2210" t="s">
        <v>82</v>
      </c>
      <c r="E2210" s="2" t="str">
        <f>HYPERLINK("capsilon://?command=openfolder&amp;siteaddress=FAM.docvelocity-na8.net&amp;folderid=FX25288ECA-9C69-2AC3-FD51-3004A68322F7","FX21119788")</f>
        <v>FX21119788</v>
      </c>
      <c r="F2210" t="s">
        <v>19</v>
      </c>
      <c r="G2210" t="s">
        <v>19</v>
      </c>
      <c r="H2210" t="s">
        <v>83</v>
      </c>
      <c r="I2210" t="s">
        <v>4614</v>
      </c>
      <c r="J2210">
        <v>28</v>
      </c>
      <c r="K2210" t="s">
        <v>85</v>
      </c>
      <c r="L2210" t="s">
        <v>86</v>
      </c>
      <c r="M2210" t="s">
        <v>87</v>
      </c>
      <c r="N2210">
        <v>2</v>
      </c>
      <c r="O2210" s="1">
        <v>44519.861215277779</v>
      </c>
      <c r="P2210" s="1">
        <v>44522.176805555559</v>
      </c>
      <c r="Q2210">
        <v>199588</v>
      </c>
      <c r="R2210">
        <v>479</v>
      </c>
      <c r="S2210" t="b">
        <v>0</v>
      </c>
      <c r="T2210" t="s">
        <v>88</v>
      </c>
      <c r="U2210" t="b">
        <v>0</v>
      </c>
      <c r="V2210" t="s">
        <v>89</v>
      </c>
      <c r="W2210" s="1">
        <v>44522.152303240742</v>
      </c>
      <c r="X2210">
        <v>184</v>
      </c>
      <c r="Y2210">
        <v>21</v>
      </c>
      <c r="Z2210">
        <v>0</v>
      </c>
      <c r="AA2210">
        <v>21</v>
      </c>
      <c r="AB2210">
        <v>0</v>
      </c>
      <c r="AC2210">
        <v>4</v>
      </c>
      <c r="AD2210">
        <v>7</v>
      </c>
      <c r="AE2210">
        <v>0</v>
      </c>
      <c r="AF2210">
        <v>0</v>
      </c>
      <c r="AG2210">
        <v>0</v>
      </c>
      <c r="AH2210" t="s">
        <v>99</v>
      </c>
      <c r="AI2210" s="1">
        <v>44522.176805555559</v>
      </c>
      <c r="AJ2210">
        <v>295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7</v>
      </c>
      <c r="AQ2210">
        <v>0</v>
      </c>
      <c r="AR2210">
        <v>0</v>
      </c>
      <c r="AS2210">
        <v>0</v>
      </c>
      <c r="AT2210" t="s">
        <v>88</v>
      </c>
      <c r="AU2210" t="s">
        <v>88</v>
      </c>
      <c r="AV2210" t="s">
        <v>88</v>
      </c>
      <c r="AW2210" t="s">
        <v>88</v>
      </c>
      <c r="AX2210" t="s">
        <v>88</v>
      </c>
      <c r="AY2210" t="s">
        <v>88</v>
      </c>
      <c r="AZ2210" t="s">
        <v>88</v>
      </c>
      <c r="BA2210" t="s">
        <v>88</v>
      </c>
      <c r="BB2210" t="s">
        <v>88</v>
      </c>
      <c r="BC2210" t="s">
        <v>88</v>
      </c>
      <c r="BD2210" t="s">
        <v>88</v>
      </c>
      <c r="BE2210" t="s">
        <v>88</v>
      </c>
    </row>
    <row r="2211" spans="1:57">
      <c r="A2211" t="s">
        <v>4615</v>
      </c>
      <c r="B2211" t="s">
        <v>80</v>
      </c>
      <c r="C2211" t="s">
        <v>4613</v>
      </c>
      <c r="D2211" t="s">
        <v>82</v>
      </c>
      <c r="E2211" s="2" t="str">
        <f>HYPERLINK("capsilon://?command=openfolder&amp;siteaddress=FAM.docvelocity-na8.net&amp;folderid=FX25288ECA-9C69-2AC3-FD51-3004A68322F7","FX21119788")</f>
        <v>FX21119788</v>
      </c>
      <c r="F2211" t="s">
        <v>19</v>
      </c>
      <c r="G2211" t="s">
        <v>19</v>
      </c>
      <c r="H2211" t="s">
        <v>83</v>
      </c>
      <c r="I2211" t="s">
        <v>4616</v>
      </c>
      <c r="J2211">
        <v>95</v>
      </c>
      <c r="K2211" t="s">
        <v>85</v>
      </c>
      <c r="L2211" t="s">
        <v>86</v>
      </c>
      <c r="M2211" t="s">
        <v>87</v>
      </c>
      <c r="N2211">
        <v>2</v>
      </c>
      <c r="O2211" s="1">
        <v>44519.861944444441</v>
      </c>
      <c r="P2211" s="1">
        <v>44522.182349537034</v>
      </c>
      <c r="Q2211">
        <v>199704</v>
      </c>
      <c r="R2211">
        <v>779</v>
      </c>
      <c r="S2211" t="b">
        <v>0</v>
      </c>
      <c r="T2211" t="s">
        <v>88</v>
      </c>
      <c r="U2211" t="b">
        <v>0</v>
      </c>
      <c r="V2211" t="s">
        <v>89</v>
      </c>
      <c r="W2211" s="1">
        <v>44522.155740740738</v>
      </c>
      <c r="X2211">
        <v>297</v>
      </c>
      <c r="Y2211">
        <v>90</v>
      </c>
      <c r="Z2211">
        <v>0</v>
      </c>
      <c r="AA2211">
        <v>90</v>
      </c>
      <c r="AB2211">
        <v>0</v>
      </c>
      <c r="AC2211">
        <v>47</v>
      </c>
      <c r="AD2211">
        <v>5</v>
      </c>
      <c r="AE2211">
        <v>0</v>
      </c>
      <c r="AF2211">
        <v>0</v>
      </c>
      <c r="AG2211">
        <v>0</v>
      </c>
      <c r="AH2211" t="s">
        <v>99</v>
      </c>
      <c r="AI2211" s="1">
        <v>44522.182349537034</v>
      </c>
      <c r="AJ2211">
        <v>478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5</v>
      </c>
      <c r="AQ2211">
        <v>0</v>
      </c>
      <c r="AR2211">
        <v>0</v>
      </c>
      <c r="AS2211">
        <v>0</v>
      </c>
      <c r="AT2211" t="s">
        <v>88</v>
      </c>
      <c r="AU2211" t="s">
        <v>88</v>
      </c>
      <c r="AV2211" t="s">
        <v>88</v>
      </c>
      <c r="AW2211" t="s">
        <v>88</v>
      </c>
      <c r="AX2211" t="s">
        <v>88</v>
      </c>
      <c r="AY2211" t="s">
        <v>88</v>
      </c>
      <c r="AZ2211" t="s">
        <v>88</v>
      </c>
      <c r="BA2211" t="s">
        <v>88</v>
      </c>
      <c r="BB2211" t="s">
        <v>88</v>
      </c>
      <c r="BC2211" t="s">
        <v>88</v>
      </c>
      <c r="BD2211" t="s">
        <v>88</v>
      </c>
      <c r="BE2211" t="s">
        <v>88</v>
      </c>
    </row>
    <row r="2212" spans="1:57">
      <c r="A2212" t="s">
        <v>4617</v>
      </c>
      <c r="B2212" t="s">
        <v>80</v>
      </c>
      <c r="C2212" t="s">
        <v>4613</v>
      </c>
      <c r="D2212" t="s">
        <v>82</v>
      </c>
      <c r="E2212" s="2" t="str">
        <f>HYPERLINK("capsilon://?command=openfolder&amp;siteaddress=FAM.docvelocity-na8.net&amp;folderid=FX25288ECA-9C69-2AC3-FD51-3004A68322F7","FX21119788")</f>
        <v>FX21119788</v>
      </c>
      <c r="F2212" t="s">
        <v>19</v>
      </c>
      <c r="G2212" t="s">
        <v>19</v>
      </c>
      <c r="H2212" t="s">
        <v>83</v>
      </c>
      <c r="I2212" t="s">
        <v>4618</v>
      </c>
      <c r="J2212">
        <v>49</v>
      </c>
      <c r="K2212" t="s">
        <v>85</v>
      </c>
      <c r="L2212" t="s">
        <v>86</v>
      </c>
      <c r="M2212" t="s">
        <v>87</v>
      </c>
      <c r="N2212">
        <v>2</v>
      </c>
      <c r="O2212" s="1">
        <v>44519.862060185187</v>
      </c>
      <c r="P2212" s="1">
        <v>44522.181504629632</v>
      </c>
      <c r="Q2212">
        <v>199807</v>
      </c>
      <c r="R2212">
        <v>593</v>
      </c>
      <c r="S2212" t="b">
        <v>0</v>
      </c>
      <c r="T2212" t="s">
        <v>88</v>
      </c>
      <c r="U2212" t="b">
        <v>0</v>
      </c>
      <c r="V2212" t="s">
        <v>89</v>
      </c>
      <c r="W2212" s="1">
        <v>44522.158206018517</v>
      </c>
      <c r="X2212">
        <v>212</v>
      </c>
      <c r="Y2212">
        <v>50</v>
      </c>
      <c r="Z2212">
        <v>0</v>
      </c>
      <c r="AA2212">
        <v>50</v>
      </c>
      <c r="AB2212">
        <v>0</v>
      </c>
      <c r="AC2212">
        <v>27</v>
      </c>
      <c r="AD2212">
        <v>-1</v>
      </c>
      <c r="AE2212">
        <v>0</v>
      </c>
      <c r="AF2212">
        <v>0</v>
      </c>
      <c r="AG2212">
        <v>0</v>
      </c>
      <c r="AH2212" t="s">
        <v>90</v>
      </c>
      <c r="AI2212" s="1">
        <v>44522.181504629632</v>
      </c>
      <c r="AJ2212">
        <v>381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-1</v>
      </c>
      <c r="AQ2212">
        <v>0</v>
      </c>
      <c r="AR2212">
        <v>0</v>
      </c>
      <c r="AS2212">
        <v>0</v>
      </c>
      <c r="AT2212" t="s">
        <v>88</v>
      </c>
      <c r="AU2212" t="s">
        <v>88</v>
      </c>
      <c r="AV2212" t="s">
        <v>88</v>
      </c>
      <c r="AW2212" t="s">
        <v>88</v>
      </c>
      <c r="AX2212" t="s">
        <v>88</v>
      </c>
      <c r="AY2212" t="s">
        <v>88</v>
      </c>
      <c r="AZ2212" t="s">
        <v>88</v>
      </c>
      <c r="BA2212" t="s">
        <v>88</v>
      </c>
      <c r="BB2212" t="s">
        <v>88</v>
      </c>
      <c r="BC2212" t="s">
        <v>88</v>
      </c>
      <c r="BD2212" t="s">
        <v>88</v>
      </c>
      <c r="BE2212" t="s">
        <v>88</v>
      </c>
    </row>
    <row r="2213" spans="1:57">
      <c r="A2213" t="s">
        <v>4619</v>
      </c>
      <c r="B2213" t="s">
        <v>80</v>
      </c>
      <c r="C2213" t="s">
        <v>4613</v>
      </c>
      <c r="D2213" t="s">
        <v>82</v>
      </c>
      <c r="E2213" s="2" t="str">
        <f>HYPERLINK("capsilon://?command=openfolder&amp;siteaddress=FAM.docvelocity-na8.net&amp;folderid=FX25288ECA-9C69-2AC3-FD51-3004A68322F7","FX21119788")</f>
        <v>FX21119788</v>
      </c>
      <c r="F2213" t="s">
        <v>19</v>
      </c>
      <c r="G2213" t="s">
        <v>19</v>
      </c>
      <c r="H2213" t="s">
        <v>83</v>
      </c>
      <c r="I2213" t="s">
        <v>4620</v>
      </c>
      <c r="J2213">
        <v>28</v>
      </c>
      <c r="K2213" t="s">
        <v>85</v>
      </c>
      <c r="L2213" t="s">
        <v>86</v>
      </c>
      <c r="M2213" t="s">
        <v>87</v>
      </c>
      <c r="N2213">
        <v>2</v>
      </c>
      <c r="O2213" s="1">
        <v>44519.86241898148</v>
      </c>
      <c r="P2213" s="1">
        <v>44522.189027777778</v>
      </c>
      <c r="Q2213">
        <v>200283</v>
      </c>
      <c r="R2213">
        <v>736</v>
      </c>
      <c r="S2213" t="b">
        <v>0</v>
      </c>
      <c r="T2213" t="s">
        <v>88</v>
      </c>
      <c r="U2213" t="b">
        <v>0</v>
      </c>
      <c r="V2213" t="s">
        <v>89</v>
      </c>
      <c r="W2213" s="1">
        <v>44522.159212962964</v>
      </c>
      <c r="X2213">
        <v>87</v>
      </c>
      <c r="Y2213">
        <v>21</v>
      </c>
      <c r="Z2213">
        <v>0</v>
      </c>
      <c r="AA2213">
        <v>21</v>
      </c>
      <c r="AB2213">
        <v>0</v>
      </c>
      <c r="AC2213">
        <v>5</v>
      </c>
      <c r="AD2213">
        <v>7</v>
      </c>
      <c r="AE2213">
        <v>0</v>
      </c>
      <c r="AF2213">
        <v>0</v>
      </c>
      <c r="AG2213">
        <v>0</v>
      </c>
      <c r="AH2213" t="s">
        <v>90</v>
      </c>
      <c r="AI2213" s="1">
        <v>44522.189027777778</v>
      </c>
      <c r="AJ2213">
        <v>649</v>
      </c>
      <c r="AK2213">
        <v>2</v>
      </c>
      <c r="AL2213">
        <v>0</v>
      </c>
      <c r="AM2213">
        <v>2</v>
      </c>
      <c r="AN2213">
        <v>0</v>
      </c>
      <c r="AO2213">
        <v>2</v>
      </c>
      <c r="AP2213">
        <v>5</v>
      </c>
      <c r="AQ2213">
        <v>0</v>
      </c>
      <c r="AR2213">
        <v>0</v>
      </c>
      <c r="AS2213">
        <v>0</v>
      </c>
      <c r="AT2213" t="s">
        <v>88</v>
      </c>
      <c r="AU2213" t="s">
        <v>88</v>
      </c>
      <c r="AV2213" t="s">
        <v>88</v>
      </c>
      <c r="AW2213" t="s">
        <v>88</v>
      </c>
      <c r="AX2213" t="s">
        <v>88</v>
      </c>
      <c r="AY2213" t="s">
        <v>88</v>
      </c>
      <c r="AZ2213" t="s">
        <v>88</v>
      </c>
      <c r="BA2213" t="s">
        <v>88</v>
      </c>
      <c r="BB2213" t="s">
        <v>88</v>
      </c>
      <c r="BC2213" t="s">
        <v>88</v>
      </c>
      <c r="BD2213" t="s">
        <v>88</v>
      </c>
      <c r="BE2213" t="s">
        <v>88</v>
      </c>
    </row>
    <row r="2214" spans="1:57">
      <c r="A2214" t="s">
        <v>4621</v>
      </c>
      <c r="B2214" t="s">
        <v>80</v>
      </c>
      <c r="C2214" t="s">
        <v>4613</v>
      </c>
      <c r="D2214" t="s">
        <v>82</v>
      </c>
      <c r="E2214" s="2" t="str">
        <f>HYPERLINK("capsilon://?command=openfolder&amp;siteaddress=FAM.docvelocity-na8.net&amp;folderid=FX25288ECA-9C69-2AC3-FD51-3004A68322F7","FX21119788")</f>
        <v>FX21119788</v>
      </c>
      <c r="F2214" t="s">
        <v>19</v>
      </c>
      <c r="G2214" t="s">
        <v>19</v>
      </c>
      <c r="H2214" t="s">
        <v>83</v>
      </c>
      <c r="I2214" t="s">
        <v>4622</v>
      </c>
      <c r="J2214">
        <v>28</v>
      </c>
      <c r="K2214" t="s">
        <v>85</v>
      </c>
      <c r="L2214" t="s">
        <v>86</v>
      </c>
      <c r="M2214" t="s">
        <v>87</v>
      </c>
      <c r="N2214">
        <v>2</v>
      </c>
      <c r="O2214" s="1">
        <v>44519.862604166665</v>
      </c>
      <c r="P2214" s="1">
        <v>44522.185833333337</v>
      </c>
      <c r="Q2214">
        <v>200280</v>
      </c>
      <c r="R2214">
        <v>447</v>
      </c>
      <c r="S2214" t="b">
        <v>0</v>
      </c>
      <c r="T2214" t="s">
        <v>88</v>
      </c>
      <c r="U2214" t="b">
        <v>0</v>
      </c>
      <c r="V2214" t="s">
        <v>89</v>
      </c>
      <c r="W2214" s="1">
        <v>44522.160914351851</v>
      </c>
      <c r="X2214">
        <v>146</v>
      </c>
      <c r="Y2214">
        <v>21</v>
      </c>
      <c r="Z2214">
        <v>0</v>
      </c>
      <c r="AA2214">
        <v>21</v>
      </c>
      <c r="AB2214">
        <v>0</v>
      </c>
      <c r="AC2214">
        <v>15</v>
      </c>
      <c r="AD2214">
        <v>7</v>
      </c>
      <c r="AE2214">
        <v>0</v>
      </c>
      <c r="AF2214">
        <v>0</v>
      </c>
      <c r="AG2214">
        <v>0</v>
      </c>
      <c r="AH2214" t="s">
        <v>99</v>
      </c>
      <c r="AI2214" s="1">
        <v>44522.185833333337</v>
      </c>
      <c r="AJ2214">
        <v>301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7</v>
      </c>
      <c r="AQ2214">
        <v>0</v>
      </c>
      <c r="AR2214">
        <v>0</v>
      </c>
      <c r="AS2214">
        <v>0</v>
      </c>
      <c r="AT2214" t="s">
        <v>88</v>
      </c>
      <c r="AU2214" t="s">
        <v>88</v>
      </c>
      <c r="AV2214" t="s">
        <v>88</v>
      </c>
      <c r="AW2214" t="s">
        <v>88</v>
      </c>
      <c r="AX2214" t="s">
        <v>88</v>
      </c>
      <c r="AY2214" t="s">
        <v>88</v>
      </c>
      <c r="AZ2214" t="s">
        <v>88</v>
      </c>
      <c r="BA2214" t="s">
        <v>88</v>
      </c>
      <c r="BB2214" t="s">
        <v>88</v>
      </c>
      <c r="BC2214" t="s">
        <v>88</v>
      </c>
      <c r="BD2214" t="s">
        <v>88</v>
      </c>
      <c r="BE2214" t="s">
        <v>88</v>
      </c>
    </row>
    <row r="2215" spans="1:57">
      <c r="A2215" t="s">
        <v>4623</v>
      </c>
      <c r="B2215" t="s">
        <v>80</v>
      </c>
      <c r="C2215" t="s">
        <v>4613</v>
      </c>
      <c r="D2215" t="s">
        <v>82</v>
      </c>
      <c r="E2215" s="2" t="str">
        <f>HYPERLINK("capsilon://?command=openfolder&amp;siteaddress=FAM.docvelocity-na8.net&amp;folderid=FX25288ECA-9C69-2AC3-FD51-3004A68322F7","FX21119788")</f>
        <v>FX21119788</v>
      </c>
      <c r="F2215" t="s">
        <v>19</v>
      </c>
      <c r="G2215" t="s">
        <v>19</v>
      </c>
      <c r="H2215" t="s">
        <v>83</v>
      </c>
      <c r="I2215" t="s">
        <v>4624</v>
      </c>
      <c r="J2215">
        <v>28</v>
      </c>
      <c r="K2215" t="s">
        <v>85</v>
      </c>
      <c r="L2215" t="s">
        <v>86</v>
      </c>
      <c r="M2215" t="s">
        <v>87</v>
      </c>
      <c r="N2215">
        <v>2</v>
      </c>
      <c r="O2215" s="1">
        <v>44519.86309027778</v>
      </c>
      <c r="P2215" s="1">
        <v>44522.191666666666</v>
      </c>
      <c r="Q2215">
        <v>200837</v>
      </c>
      <c r="R2215">
        <v>352</v>
      </c>
      <c r="S2215" t="b">
        <v>0</v>
      </c>
      <c r="T2215" t="s">
        <v>88</v>
      </c>
      <c r="U2215" t="b">
        <v>0</v>
      </c>
      <c r="V2215" t="s">
        <v>89</v>
      </c>
      <c r="W2215" s="1">
        <v>44522.162361111114</v>
      </c>
      <c r="X2215">
        <v>124</v>
      </c>
      <c r="Y2215">
        <v>21</v>
      </c>
      <c r="Z2215">
        <v>0</v>
      </c>
      <c r="AA2215">
        <v>21</v>
      </c>
      <c r="AB2215">
        <v>0</v>
      </c>
      <c r="AC2215">
        <v>15</v>
      </c>
      <c r="AD2215">
        <v>7</v>
      </c>
      <c r="AE2215">
        <v>0</v>
      </c>
      <c r="AF2215">
        <v>0</v>
      </c>
      <c r="AG2215">
        <v>0</v>
      </c>
      <c r="AH2215" t="s">
        <v>90</v>
      </c>
      <c r="AI2215" s="1">
        <v>44522.191666666666</v>
      </c>
      <c r="AJ2215">
        <v>228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7</v>
      </c>
      <c r="AQ2215">
        <v>0</v>
      </c>
      <c r="AR2215">
        <v>0</v>
      </c>
      <c r="AS2215">
        <v>0</v>
      </c>
      <c r="AT2215" t="s">
        <v>88</v>
      </c>
      <c r="AU2215" t="s">
        <v>88</v>
      </c>
      <c r="AV2215" t="s">
        <v>88</v>
      </c>
      <c r="AW2215" t="s">
        <v>88</v>
      </c>
      <c r="AX2215" t="s">
        <v>88</v>
      </c>
      <c r="AY2215" t="s">
        <v>88</v>
      </c>
      <c r="AZ2215" t="s">
        <v>88</v>
      </c>
      <c r="BA2215" t="s">
        <v>88</v>
      </c>
      <c r="BB2215" t="s">
        <v>88</v>
      </c>
      <c r="BC2215" t="s">
        <v>88</v>
      </c>
      <c r="BD2215" t="s">
        <v>88</v>
      </c>
      <c r="BE2215" t="s">
        <v>88</v>
      </c>
    </row>
    <row r="2216" spans="1:57">
      <c r="A2216" t="s">
        <v>4625</v>
      </c>
      <c r="B2216" t="s">
        <v>80</v>
      </c>
      <c r="C2216" t="s">
        <v>4626</v>
      </c>
      <c r="D2216" t="s">
        <v>82</v>
      </c>
      <c r="E2216" s="2" t="str">
        <f>HYPERLINK("capsilon://?command=openfolder&amp;siteaddress=FAM.docvelocity-na8.net&amp;folderid=FX75B7646E-1588-7D2D-E222-E12D2AE32CDF","FX21119015")</f>
        <v>FX21119015</v>
      </c>
      <c r="F2216" t="s">
        <v>19</v>
      </c>
      <c r="G2216" t="s">
        <v>19</v>
      </c>
      <c r="H2216" t="s">
        <v>83</v>
      </c>
      <c r="I2216" t="s">
        <v>4627</v>
      </c>
      <c r="J2216">
        <v>88</v>
      </c>
      <c r="K2216" t="s">
        <v>85</v>
      </c>
      <c r="L2216" t="s">
        <v>86</v>
      </c>
      <c r="M2216" t="s">
        <v>87</v>
      </c>
      <c r="N2216">
        <v>1</v>
      </c>
      <c r="O2216" s="1">
        <v>44519.874537037038</v>
      </c>
      <c r="P2216" s="1">
        <v>44522.312395833331</v>
      </c>
      <c r="Q2216">
        <v>209970</v>
      </c>
      <c r="R2216">
        <v>661</v>
      </c>
      <c r="S2216" t="b">
        <v>0</v>
      </c>
      <c r="T2216" t="s">
        <v>88</v>
      </c>
      <c r="U2216" t="b">
        <v>0</v>
      </c>
      <c r="V2216" t="s">
        <v>190</v>
      </c>
      <c r="W2216" s="1">
        <v>44522.312395833331</v>
      </c>
      <c r="X2216">
        <v>395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88</v>
      </c>
      <c r="AE2216">
        <v>69</v>
      </c>
      <c r="AF2216">
        <v>0</v>
      </c>
      <c r="AG2216">
        <v>5</v>
      </c>
      <c r="AH2216" t="s">
        <v>88</v>
      </c>
      <c r="AI2216" t="s">
        <v>88</v>
      </c>
      <c r="AJ2216" t="s">
        <v>88</v>
      </c>
      <c r="AK2216" t="s">
        <v>88</v>
      </c>
      <c r="AL2216" t="s">
        <v>88</v>
      </c>
      <c r="AM2216" t="s">
        <v>88</v>
      </c>
      <c r="AN2216" t="s">
        <v>88</v>
      </c>
      <c r="AO2216" t="s">
        <v>88</v>
      </c>
      <c r="AP2216" t="s">
        <v>88</v>
      </c>
      <c r="AQ2216" t="s">
        <v>88</v>
      </c>
      <c r="AR2216" t="s">
        <v>88</v>
      </c>
      <c r="AS2216" t="s">
        <v>88</v>
      </c>
      <c r="AT2216" t="s">
        <v>88</v>
      </c>
      <c r="AU2216" t="s">
        <v>88</v>
      </c>
      <c r="AV2216" t="s">
        <v>88</v>
      </c>
      <c r="AW2216" t="s">
        <v>88</v>
      </c>
      <c r="AX2216" t="s">
        <v>88</v>
      </c>
      <c r="AY2216" t="s">
        <v>88</v>
      </c>
      <c r="AZ2216" t="s">
        <v>88</v>
      </c>
      <c r="BA2216" t="s">
        <v>88</v>
      </c>
      <c r="BB2216" t="s">
        <v>88</v>
      </c>
      <c r="BC2216" t="s">
        <v>88</v>
      </c>
      <c r="BD2216" t="s">
        <v>88</v>
      </c>
      <c r="BE2216" t="s">
        <v>88</v>
      </c>
    </row>
    <row r="2217" spans="1:57">
      <c r="A2217" t="s">
        <v>4628</v>
      </c>
      <c r="B2217" t="s">
        <v>80</v>
      </c>
      <c r="C2217" t="s">
        <v>4629</v>
      </c>
      <c r="D2217" t="s">
        <v>82</v>
      </c>
      <c r="E2217" s="2" t="str">
        <f>HYPERLINK("capsilon://?command=openfolder&amp;siteaddress=FAM.docvelocity-na8.net&amp;folderid=FXD368E720-A393-E620-DCDD-664AFC5F3422","FX21119427")</f>
        <v>FX21119427</v>
      </c>
      <c r="F2217" t="s">
        <v>19</v>
      </c>
      <c r="G2217" t="s">
        <v>19</v>
      </c>
      <c r="H2217" t="s">
        <v>83</v>
      </c>
      <c r="I2217" t="s">
        <v>4630</v>
      </c>
      <c r="J2217">
        <v>171</v>
      </c>
      <c r="K2217" t="s">
        <v>85</v>
      </c>
      <c r="L2217" t="s">
        <v>86</v>
      </c>
      <c r="M2217" t="s">
        <v>87</v>
      </c>
      <c r="N2217">
        <v>1</v>
      </c>
      <c r="O2217" s="1">
        <v>44519.889803240738</v>
      </c>
      <c r="P2217" s="1">
        <v>44522.315486111111</v>
      </c>
      <c r="Q2217">
        <v>209130</v>
      </c>
      <c r="R2217">
        <v>449</v>
      </c>
      <c r="S2217" t="b">
        <v>0</v>
      </c>
      <c r="T2217" t="s">
        <v>88</v>
      </c>
      <c r="U2217" t="b">
        <v>0</v>
      </c>
      <c r="V2217" t="s">
        <v>190</v>
      </c>
      <c r="W2217" s="1">
        <v>44522.315486111111</v>
      </c>
      <c r="X2217">
        <v>240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171</v>
      </c>
      <c r="AE2217">
        <v>158</v>
      </c>
      <c r="AF2217">
        <v>0</v>
      </c>
      <c r="AG2217">
        <v>5</v>
      </c>
      <c r="AH2217" t="s">
        <v>88</v>
      </c>
      <c r="AI2217" t="s">
        <v>88</v>
      </c>
      <c r="AJ2217" t="s">
        <v>88</v>
      </c>
      <c r="AK2217" t="s">
        <v>88</v>
      </c>
      <c r="AL2217" t="s">
        <v>88</v>
      </c>
      <c r="AM2217" t="s">
        <v>88</v>
      </c>
      <c r="AN2217" t="s">
        <v>88</v>
      </c>
      <c r="AO2217" t="s">
        <v>88</v>
      </c>
      <c r="AP2217" t="s">
        <v>88</v>
      </c>
      <c r="AQ2217" t="s">
        <v>88</v>
      </c>
      <c r="AR2217" t="s">
        <v>88</v>
      </c>
      <c r="AS2217" t="s">
        <v>88</v>
      </c>
      <c r="AT2217" t="s">
        <v>88</v>
      </c>
      <c r="AU2217" t="s">
        <v>88</v>
      </c>
      <c r="AV2217" t="s">
        <v>88</v>
      </c>
      <c r="AW2217" t="s">
        <v>88</v>
      </c>
      <c r="AX2217" t="s">
        <v>88</v>
      </c>
      <c r="AY2217" t="s">
        <v>88</v>
      </c>
      <c r="AZ2217" t="s">
        <v>88</v>
      </c>
      <c r="BA2217" t="s">
        <v>88</v>
      </c>
      <c r="BB2217" t="s">
        <v>88</v>
      </c>
      <c r="BC2217" t="s">
        <v>88</v>
      </c>
      <c r="BD2217" t="s">
        <v>88</v>
      </c>
      <c r="BE2217" t="s">
        <v>88</v>
      </c>
    </row>
    <row r="2218" spans="1:57">
      <c r="A2218" t="s">
        <v>4631</v>
      </c>
      <c r="B2218" t="s">
        <v>80</v>
      </c>
      <c r="C2218" t="s">
        <v>4632</v>
      </c>
      <c r="D2218" t="s">
        <v>82</v>
      </c>
      <c r="E2218" s="2" t="str">
        <f>HYPERLINK("capsilon://?command=openfolder&amp;siteaddress=FAM.docvelocity-na8.net&amp;folderid=FX2AB7AAA3-F2A4-7E80-4D55-969276D5DA81","FX21119996")</f>
        <v>FX21119996</v>
      </c>
      <c r="F2218" t="s">
        <v>19</v>
      </c>
      <c r="G2218" t="s">
        <v>19</v>
      </c>
      <c r="H2218" t="s">
        <v>83</v>
      </c>
      <c r="I2218" t="s">
        <v>4633</v>
      </c>
      <c r="J2218">
        <v>212</v>
      </c>
      <c r="K2218" t="s">
        <v>85</v>
      </c>
      <c r="L2218" t="s">
        <v>86</v>
      </c>
      <c r="M2218" t="s">
        <v>87</v>
      </c>
      <c r="N2218">
        <v>2</v>
      </c>
      <c r="O2218" s="1">
        <v>44519.908506944441</v>
      </c>
      <c r="P2218" s="1">
        <v>44522.21502314815</v>
      </c>
      <c r="Q2218">
        <v>196689</v>
      </c>
      <c r="R2218">
        <v>2594</v>
      </c>
      <c r="S2218" t="b">
        <v>0</v>
      </c>
      <c r="T2218" t="s">
        <v>88</v>
      </c>
      <c r="U2218" t="b">
        <v>0</v>
      </c>
      <c r="V2218" t="s">
        <v>393</v>
      </c>
      <c r="W2218" s="1">
        <v>44522.185474537036</v>
      </c>
      <c r="X2218">
        <v>1965</v>
      </c>
      <c r="Y2218">
        <v>194</v>
      </c>
      <c r="Z2218">
        <v>0</v>
      </c>
      <c r="AA2218">
        <v>194</v>
      </c>
      <c r="AB2218">
        <v>0</v>
      </c>
      <c r="AC2218">
        <v>67</v>
      </c>
      <c r="AD2218">
        <v>18</v>
      </c>
      <c r="AE2218">
        <v>0</v>
      </c>
      <c r="AF2218">
        <v>0</v>
      </c>
      <c r="AG2218">
        <v>0</v>
      </c>
      <c r="AH2218" t="s">
        <v>1043</v>
      </c>
      <c r="AI2218" s="1">
        <v>44522.21502314815</v>
      </c>
      <c r="AJ2218">
        <v>619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18</v>
      </c>
      <c r="AQ2218">
        <v>0</v>
      </c>
      <c r="AR2218">
        <v>0</v>
      </c>
      <c r="AS2218">
        <v>0</v>
      </c>
      <c r="AT2218" t="s">
        <v>88</v>
      </c>
      <c r="AU2218" t="s">
        <v>88</v>
      </c>
      <c r="AV2218" t="s">
        <v>88</v>
      </c>
      <c r="AW2218" t="s">
        <v>88</v>
      </c>
      <c r="AX2218" t="s">
        <v>88</v>
      </c>
      <c r="AY2218" t="s">
        <v>88</v>
      </c>
      <c r="AZ2218" t="s">
        <v>88</v>
      </c>
      <c r="BA2218" t="s">
        <v>88</v>
      </c>
      <c r="BB2218" t="s">
        <v>88</v>
      </c>
      <c r="BC2218" t="s">
        <v>88</v>
      </c>
      <c r="BD2218" t="s">
        <v>88</v>
      </c>
      <c r="BE2218" t="s">
        <v>88</v>
      </c>
    </row>
    <row r="2219" spans="1:57">
      <c r="A2219" t="s">
        <v>4634</v>
      </c>
      <c r="B2219" t="s">
        <v>80</v>
      </c>
      <c r="C2219" t="s">
        <v>4635</v>
      </c>
      <c r="D2219" t="s">
        <v>82</v>
      </c>
      <c r="E2219" s="2" t="str">
        <f>HYPERLINK("capsilon://?command=openfolder&amp;siteaddress=FAM.docvelocity-na8.net&amp;folderid=FX8B6FB367-6B2F-A2BB-57B0-A036B6573234","FX211110097")</f>
        <v>FX211110097</v>
      </c>
      <c r="F2219" t="s">
        <v>19</v>
      </c>
      <c r="G2219" t="s">
        <v>19</v>
      </c>
      <c r="H2219" t="s">
        <v>83</v>
      </c>
      <c r="I2219" t="s">
        <v>4636</v>
      </c>
      <c r="J2219">
        <v>32</v>
      </c>
      <c r="K2219" t="s">
        <v>85</v>
      </c>
      <c r="L2219" t="s">
        <v>86</v>
      </c>
      <c r="M2219" t="s">
        <v>87</v>
      </c>
      <c r="N2219">
        <v>2</v>
      </c>
      <c r="O2219" s="1">
        <v>44520.002754629626</v>
      </c>
      <c r="P2219" s="1">
        <v>44522.211793981478</v>
      </c>
      <c r="Q2219">
        <v>189691</v>
      </c>
      <c r="R2219">
        <v>1170</v>
      </c>
      <c r="S2219" t="b">
        <v>0</v>
      </c>
      <c r="T2219" t="s">
        <v>88</v>
      </c>
      <c r="U2219" t="b">
        <v>0</v>
      </c>
      <c r="V2219" t="s">
        <v>89</v>
      </c>
      <c r="W2219" s="1">
        <v>44522.204432870371</v>
      </c>
      <c r="X2219">
        <v>883</v>
      </c>
      <c r="Y2219">
        <v>44</v>
      </c>
      <c r="Z2219">
        <v>0</v>
      </c>
      <c r="AA2219">
        <v>44</v>
      </c>
      <c r="AB2219">
        <v>0</v>
      </c>
      <c r="AC2219">
        <v>28</v>
      </c>
      <c r="AD2219">
        <v>-12</v>
      </c>
      <c r="AE2219">
        <v>0</v>
      </c>
      <c r="AF2219">
        <v>0</v>
      </c>
      <c r="AG2219">
        <v>0</v>
      </c>
      <c r="AH2219" t="s">
        <v>90</v>
      </c>
      <c r="AI2219" s="1">
        <v>44522.211793981478</v>
      </c>
      <c r="AJ2219">
        <v>287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-12</v>
      </c>
      <c r="AQ2219">
        <v>0</v>
      </c>
      <c r="AR2219">
        <v>0</v>
      </c>
      <c r="AS2219">
        <v>0</v>
      </c>
      <c r="AT2219" t="s">
        <v>88</v>
      </c>
      <c r="AU2219" t="s">
        <v>88</v>
      </c>
      <c r="AV2219" t="s">
        <v>88</v>
      </c>
      <c r="AW2219" t="s">
        <v>88</v>
      </c>
      <c r="AX2219" t="s">
        <v>88</v>
      </c>
      <c r="AY2219" t="s">
        <v>88</v>
      </c>
      <c r="AZ2219" t="s">
        <v>88</v>
      </c>
      <c r="BA2219" t="s">
        <v>88</v>
      </c>
      <c r="BB2219" t="s">
        <v>88</v>
      </c>
      <c r="BC2219" t="s">
        <v>88</v>
      </c>
      <c r="BD2219" t="s">
        <v>88</v>
      </c>
      <c r="BE2219" t="s">
        <v>88</v>
      </c>
    </row>
    <row r="2220" spans="1:57">
      <c r="A2220" t="s">
        <v>4637</v>
      </c>
      <c r="B2220" t="s">
        <v>80</v>
      </c>
      <c r="C2220" t="s">
        <v>4638</v>
      </c>
      <c r="D2220" t="s">
        <v>82</v>
      </c>
      <c r="E2220" s="2" t="str">
        <f>HYPERLINK("capsilon://?command=openfolder&amp;siteaddress=FAM.docvelocity-na8.net&amp;folderid=FXBE608E0E-32F3-9FA3-7CF3-D3426F091307","FX21118947")</f>
        <v>FX21118947</v>
      </c>
      <c r="F2220" t="s">
        <v>19</v>
      </c>
      <c r="G2220" t="s">
        <v>19</v>
      </c>
      <c r="H2220" t="s">
        <v>83</v>
      </c>
      <c r="I2220" t="s">
        <v>4639</v>
      </c>
      <c r="J2220">
        <v>165</v>
      </c>
      <c r="K2220" t="s">
        <v>85</v>
      </c>
      <c r="L2220" t="s">
        <v>86</v>
      </c>
      <c r="M2220" t="s">
        <v>87</v>
      </c>
      <c r="N2220">
        <v>1</v>
      </c>
      <c r="O2220" s="1">
        <v>44520.011157407411</v>
      </c>
      <c r="P2220" s="1">
        <v>44522.323472222219</v>
      </c>
      <c r="Q2220">
        <v>198706</v>
      </c>
      <c r="R2220">
        <v>1078</v>
      </c>
      <c r="S2220" t="b">
        <v>0</v>
      </c>
      <c r="T2220" t="s">
        <v>88</v>
      </c>
      <c r="U2220" t="b">
        <v>0</v>
      </c>
      <c r="V2220" t="s">
        <v>190</v>
      </c>
      <c r="W2220" s="1">
        <v>44522.323472222219</v>
      </c>
      <c r="X2220">
        <v>660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165</v>
      </c>
      <c r="AE2220">
        <v>141</v>
      </c>
      <c r="AF2220">
        <v>0</v>
      </c>
      <c r="AG2220">
        <v>7</v>
      </c>
      <c r="AH2220" t="s">
        <v>88</v>
      </c>
      <c r="AI2220" t="s">
        <v>88</v>
      </c>
      <c r="AJ2220" t="s">
        <v>88</v>
      </c>
      <c r="AK2220" t="s">
        <v>88</v>
      </c>
      <c r="AL2220" t="s">
        <v>88</v>
      </c>
      <c r="AM2220" t="s">
        <v>88</v>
      </c>
      <c r="AN2220" t="s">
        <v>88</v>
      </c>
      <c r="AO2220" t="s">
        <v>88</v>
      </c>
      <c r="AP2220" t="s">
        <v>88</v>
      </c>
      <c r="AQ2220" t="s">
        <v>88</v>
      </c>
      <c r="AR2220" t="s">
        <v>88</v>
      </c>
      <c r="AS2220" t="s">
        <v>88</v>
      </c>
      <c r="AT2220" t="s">
        <v>88</v>
      </c>
      <c r="AU2220" t="s">
        <v>88</v>
      </c>
      <c r="AV2220" t="s">
        <v>88</v>
      </c>
      <c r="AW2220" t="s">
        <v>88</v>
      </c>
      <c r="AX2220" t="s">
        <v>88</v>
      </c>
      <c r="AY2220" t="s">
        <v>88</v>
      </c>
      <c r="AZ2220" t="s">
        <v>88</v>
      </c>
      <c r="BA2220" t="s">
        <v>88</v>
      </c>
      <c r="BB2220" t="s">
        <v>88</v>
      </c>
      <c r="BC2220" t="s">
        <v>88</v>
      </c>
      <c r="BD2220" t="s">
        <v>88</v>
      </c>
      <c r="BE2220" t="s">
        <v>88</v>
      </c>
    </row>
    <row r="2221" spans="1:57">
      <c r="A2221" t="s">
        <v>4640</v>
      </c>
      <c r="B2221" t="s">
        <v>80</v>
      </c>
      <c r="C2221" t="s">
        <v>4641</v>
      </c>
      <c r="D2221" t="s">
        <v>82</v>
      </c>
      <c r="E2221" s="2" t="str">
        <f>HYPERLINK("capsilon://?command=openfolder&amp;siteaddress=FAM.docvelocity-na8.net&amp;folderid=FX5246298E-5606-3732-C788-7D53AD4D2565","FX211110166")</f>
        <v>FX211110166</v>
      </c>
      <c r="F2221" t="s">
        <v>19</v>
      </c>
      <c r="G2221" t="s">
        <v>19</v>
      </c>
      <c r="H2221" t="s">
        <v>83</v>
      </c>
      <c r="I2221" t="s">
        <v>4642</v>
      </c>
      <c r="J2221">
        <v>28</v>
      </c>
      <c r="K2221" t="s">
        <v>85</v>
      </c>
      <c r="L2221" t="s">
        <v>86</v>
      </c>
      <c r="M2221" t="s">
        <v>87</v>
      </c>
      <c r="N2221">
        <v>2</v>
      </c>
      <c r="O2221" s="1">
        <v>44520.054525462961</v>
      </c>
      <c r="P2221" s="1">
        <v>44522.214606481481</v>
      </c>
      <c r="Q2221">
        <v>186250</v>
      </c>
      <c r="R2221">
        <v>381</v>
      </c>
      <c r="S2221" t="b">
        <v>0</v>
      </c>
      <c r="T2221" t="s">
        <v>88</v>
      </c>
      <c r="U2221" t="b">
        <v>0</v>
      </c>
      <c r="V2221" t="s">
        <v>110</v>
      </c>
      <c r="W2221" s="1">
        <v>44522.200185185182</v>
      </c>
      <c r="X2221">
        <v>138</v>
      </c>
      <c r="Y2221">
        <v>21</v>
      </c>
      <c r="Z2221">
        <v>0</v>
      </c>
      <c r="AA2221">
        <v>21</v>
      </c>
      <c r="AB2221">
        <v>0</v>
      </c>
      <c r="AC2221">
        <v>3</v>
      </c>
      <c r="AD2221">
        <v>7</v>
      </c>
      <c r="AE2221">
        <v>0</v>
      </c>
      <c r="AF2221">
        <v>0</v>
      </c>
      <c r="AG2221">
        <v>0</v>
      </c>
      <c r="AH2221" t="s">
        <v>90</v>
      </c>
      <c r="AI2221" s="1">
        <v>44522.214606481481</v>
      </c>
      <c r="AJ2221">
        <v>243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7</v>
      </c>
      <c r="AQ2221">
        <v>0</v>
      </c>
      <c r="AR2221">
        <v>0</v>
      </c>
      <c r="AS2221">
        <v>0</v>
      </c>
      <c r="AT2221" t="s">
        <v>88</v>
      </c>
      <c r="AU2221" t="s">
        <v>88</v>
      </c>
      <c r="AV2221" t="s">
        <v>88</v>
      </c>
      <c r="AW2221" t="s">
        <v>88</v>
      </c>
      <c r="AX2221" t="s">
        <v>88</v>
      </c>
      <c r="AY2221" t="s">
        <v>88</v>
      </c>
      <c r="AZ2221" t="s">
        <v>88</v>
      </c>
      <c r="BA2221" t="s">
        <v>88</v>
      </c>
      <c r="BB2221" t="s">
        <v>88</v>
      </c>
      <c r="BC2221" t="s">
        <v>88</v>
      </c>
      <c r="BD2221" t="s">
        <v>88</v>
      </c>
      <c r="BE2221" t="s">
        <v>88</v>
      </c>
    </row>
    <row r="2222" spans="1:57">
      <c r="A2222" t="s">
        <v>4643</v>
      </c>
      <c r="B2222" t="s">
        <v>80</v>
      </c>
      <c r="C2222" t="s">
        <v>4641</v>
      </c>
      <c r="D2222" t="s">
        <v>82</v>
      </c>
      <c r="E2222" s="2" t="str">
        <f>HYPERLINK("capsilon://?command=openfolder&amp;siteaddress=FAM.docvelocity-na8.net&amp;folderid=FX5246298E-5606-3732-C788-7D53AD4D2565","FX211110166")</f>
        <v>FX211110166</v>
      </c>
      <c r="F2222" t="s">
        <v>19</v>
      </c>
      <c r="G2222" t="s">
        <v>19</v>
      </c>
      <c r="H2222" t="s">
        <v>83</v>
      </c>
      <c r="I2222" t="s">
        <v>4644</v>
      </c>
      <c r="J2222">
        <v>28</v>
      </c>
      <c r="K2222" t="s">
        <v>85</v>
      </c>
      <c r="L2222" t="s">
        <v>86</v>
      </c>
      <c r="M2222" t="s">
        <v>87</v>
      </c>
      <c r="N2222">
        <v>2</v>
      </c>
      <c r="O2222" s="1">
        <v>44520.054664351854</v>
      </c>
      <c r="P2222" s="1">
        <v>44522.217037037037</v>
      </c>
      <c r="Q2222">
        <v>186445</v>
      </c>
      <c r="R2222">
        <v>384</v>
      </c>
      <c r="S2222" t="b">
        <v>0</v>
      </c>
      <c r="T2222" t="s">
        <v>88</v>
      </c>
      <c r="U2222" t="b">
        <v>0</v>
      </c>
      <c r="V2222" t="s">
        <v>89</v>
      </c>
      <c r="W2222" s="1">
        <v>44522.208923611113</v>
      </c>
      <c r="X2222">
        <v>175</v>
      </c>
      <c r="Y2222">
        <v>21</v>
      </c>
      <c r="Z2222">
        <v>0</v>
      </c>
      <c r="AA2222">
        <v>21</v>
      </c>
      <c r="AB2222">
        <v>0</v>
      </c>
      <c r="AC2222">
        <v>9</v>
      </c>
      <c r="AD2222">
        <v>7</v>
      </c>
      <c r="AE2222">
        <v>0</v>
      </c>
      <c r="AF2222">
        <v>0</v>
      </c>
      <c r="AG2222">
        <v>0</v>
      </c>
      <c r="AH2222" t="s">
        <v>90</v>
      </c>
      <c r="AI2222" s="1">
        <v>44522.217037037037</v>
      </c>
      <c r="AJ2222">
        <v>209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7</v>
      </c>
      <c r="AQ2222">
        <v>0</v>
      </c>
      <c r="AR2222">
        <v>0</v>
      </c>
      <c r="AS2222">
        <v>0</v>
      </c>
      <c r="AT2222" t="s">
        <v>88</v>
      </c>
      <c r="AU2222" t="s">
        <v>88</v>
      </c>
      <c r="AV2222" t="s">
        <v>88</v>
      </c>
      <c r="AW2222" t="s">
        <v>88</v>
      </c>
      <c r="AX2222" t="s">
        <v>88</v>
      </c>
      <c r="AY2222" t="s">
        <v>88</v>
      </c>
      <c r="AZ2222" t="s">
        <v>88</v>
      </c>
      <c r="BA2222" t="s">
        <v>88</v>
      </c>
      <c r="BB2222" t="s">
        <v>88</v>
      </c>
      <c r="BC2222" t="s">
        <v>88</v>
      </c>
      <c r="BD2222" t="s">
        <v>88</v>
      </c>
      <c r="BE2222" t="s">
        <v>88</v>
      </c>
    </row>
    <row r="2223" spans="1:57">
      <c r="A2223" t="s">
        <v>4645</v>
      </c>
      <c r="B2223" t="s">
        <v>80</v>
      </c>
      <c r="C2223" t="s">
        <v>4641</v>
      </c>
      <c r="D2223" t="s">
        <v>82</v>
      </c>
      <c r="E2223" s="2" t="str">
        <f>HYPERLINK("capsilon://?command=openfolder&amp;siteaddress=FAM.docvelocity-na8.net&amp;folderid=FX5246298E-5606-3732-C788-7D53AD4D2565","FX211110166")</f>
        <v>FX211110166</v>
      </c>
      <c r="F2223" t="s">
        <v>19</v>
      </c>
      <c r="G2223" t="s">
        <v>19</v>
      </c>
      <c r="H2223" t="s">
        <v>83</v>
      </c>
      <c r="I2223" t="s">
        <v>4646</v>
      </c>
      <c r="J2223">
        <v>28</v>
      </c>
      <c r="K2223" t="s">
        <v>85</v>
      </c>
      <c r="L2223" t="s">
        <v>86</v>
      </c>
      <c r="M2223" t="s">
        <v>87</v>
      </c>
      <c r="N2223">
        <v>1</v>
      </c>
      <c r="O2223" s="1">
        <v>44520.054895833331</v>
      </c>
      <c r="P2223" s="1">
        <v>44522.326180555552</v>
      </c>
      <c r="Q2223">
        <v>195622</v>
      </c>
      <c r="R2223">
        <v>617</v>
      </c>
      <c r="S2223" t="b">
        <v>0</v>
      </c>
      <c r="T2223" t="s">
        <v>88</v>
      </c>
      <c r="U2223" t="b">
        <v>0</v>
      </c>
      <c r="V2223" t="s">
        <v>190</v>
      </c>
      <c r="W2223" s="1">
        <v>44522.326180555552</v>
      </c>
      <c r="X2223">
        <v>195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28</v>
      </c>
      <c r="AE2223">
        <v>21</v>
      </c>
      <c r="AF2223">
        <v>0</v>
      </c>
      <c r="AG2223">
        <v>3</v>
      </c>
      <c r="AH2223" t="s">
        <v>88</v>
      </c>
      <c r="AI2223" t="s">
        <v>88</v>
      </c>
      <c r="AJ2223" t="s">
        <v>88</v>
      </c>
      <c r="AK2223" t="s">
        <v>88</v>
      </c>
      <c r="AL2223" t="s">
        <v>88</v>
      </c>
      <c r="AM2223" t="s">
        <v>88</v>
      </c>
      <c r="AN2223" t="s">
        <v>88</v>
      </c>
      <c r="AO2223" t="s">
        <v>88</v>
      </c>
      <c r="AP2223" t="s">
        <v>88</v>
      </c>
      <c r="AQ2223" t="s">
        <v>88</v>
      </c>
      <c r="AR2223" t="s">
        <v>88</v>
      </c>
      <c r="AS2223" t="s">
        <v>88</v>
      </c>
      <c r="AT2223" t="s">
        <v>88</v>
      </c>
      <c r="AU2223" t="s">
        <v>88</v>
      </c>
      <c r="AV2223" t="s">
        <v>88</v>
      </c>
      <c r="AW2223" t="s">
        <v>88</v>
      </c>
      <c r="AX2223" t="s">
        <v>88</v>
      </c>
      <c r="AY2223" t="s">
        <v>88</v>
      </c>
      <c r="AZ2223" t="s">
        <v>88</v>
      </c>
      <c r="BA2223" t="s">
        <v>88</v>
      </c>
      <c r="BB2223" t="s">
        <v>88</v>
      </c>
      <c r="BC2223" t="s">
        <v>88</v>
      </c>
      <c r="BD2223" t="s">
        <v>88</v>
      </c>
      <c r="BE2223" t="s">
        <v>88</v>
      </c>
    </row>
    <row r="2224" spans="1:57">
      <c r="A2224" t="s">
        <v>4647</v>
      </c>
      <c r="B2224" t="s">
        <v>80</v>
      </c>
      <c r="C2224" t="s">
        <v>4641</v>
      </c>
      <c r="D2224" t="s">
        <v>82</v>
      </c>
      <c r="E2224" s="2" t="str">
        <f>HYPERLINK("capsilon://?command=openfolder&amp;siteaddress=FAM.docvelocity-na8.net&amp;folderid=FX5246298E-5606-3732-C788-7D53AD4D2565","FX211110166")</f>
        <v>FX211110166</v>
      </c>
      <c r="F2224" t="s">
        <v>19</v>
      </c>
      <c r="G2224" t="s">
        <v>19</v>
      </c>
      <c r="H2224" t="s">
        <v>83</v>
      </c>
      <c r="I2224" t="s">
        <v>4648</v>
      </c>
      <c r="J2224">
        <v>32</v>
      </c>
      <c r="K2224" t="s">
        <v>85</v>
      </c>
      <c r="L2224" t="s">
        <v>86</v>
      </c>
      <c r="M2224" t="s">
        <v>87</v>
      </c>
      <c r="N2224">
        <v>1</v>
      </c>
      <c r="O2224" s="1">
        <v>44520.058287037034</v>
      </c>
      <c r="P2224" s="1">
        <v>44522.328819444447</v>
      </c>
      <c r="Q2224">
        <v>195746</v>
      </c>
      <c r="R2224">
        <v>428</v>
      </c>
      <c r="S2224" t="b">
        <v>0</v>
      </c>
      <c r="T2224" t="s">
        <v>88</v>
      </c>
      <c r="U2224" t="b">
        <v>0</v>
      </c>
      <c r="V2224" t="s">
        <v>190</v>
      </c>
      <c r="W2224" s="1">
        <v>44522.328819444447</v>
      </c>
      <c r="X2224">
        <v>194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32</v>
      </c>
      <c r="AE2224">
        <v>27</v>
      </c>
      <c r="AF2224">
        <v>0</v>
      </c>
      <c r="AG2224">
        <v>10</v>
      </c>
      <c r="AH2224" t="s">
        <v>88</v>
      </c>
      <c r="AI2224" t="s">
        <v>88</v>
      </c>
      <c r="AJ2224" t="s">
        <v>88</v>
      </c>
      <c r="AK2224" t="s">
        <v>88</v>
      </c>
      <c r="AL2224" t="s">
        <v>88</v>
      </c>
      <c r="AM2224" t="s">
        <v>88</v>
      </c>
      <c r="AN2224" t="s">
        <v>88</v>
      </c>
      <c r="AO2224" t="s">
        <v>88</v>
      </c>
      <c r="AP2224" t="s">
        <v>88</v>
      </c>
      <c r="AQ2224" t="s">
        <v>88</v>
      </c>
      <c r="AR2224" t="s">
        <v>88</v>
      </c>
      <c r="AS2224" t="s">
        <v>88</v>
      </c>
      <c r="AT2224" t="s">
        <v>88</v>
      </c>
      <c r="AU2224" t="s">
        <v>88</v>
      </c>
      <c r="AV2224" t="s">
        <v>88</v>
      </c>
      <c r="AW2224" t="s">
        <v>88</v>
      </c>
      <c r="AX2224" t="s">
        <v>88</v>
      </c>
      <c r="AY2224" t="s">
        <v>88</v>
      </c>
      <c r="AZ2224" t="s">
        <v>88</v>
      </c>
      <c r="BA2224" t="s">
        <v>88</v>
      </c>
      <c r="BB2224" t="s">
        <v>88</v>
      </c>
      <c r="BC2224" t="s">
        <v>88</v>
      </c>
      <c r="BD2224" t="s">
        <v>88</v>
      </c>
      <c r="BE2224" t="s">
        <v>88</v>
      </c>
    </row>
    <row r="2225" spans="1:57">
      <c r="A2225" t="s">
        <v>4649</v>
      </c>
      <c r="B2225" t="s">
        <v>80</v>
      </c>
      <c r="C2225" t="s">
        <v>4650</v>
      </c>
      <c r="D2225" t="s">
        <v>82</v>
      </c>
      <c r="E2225" s="2" t="str">
        <f>HYPERLINK("capsilon://?command=openfolder&amp;siteaddress=FAM.docvelocity-na8.net&amp;folderid=FX33F19CB5-C019-F604-7243-6DEFEB2F44A8","FX21119962")</f>
        <v>FX21119962</v>
      </c>
      <c r="F2225" t="s">
        <v>19</v>
      </c>
      <c r="G2225" t="s">
        <v>19</v>
      </c>
      <c r="H2225" t="s">
        <v>83</v>
      </c>
      <c r="I2225" t="s">
        <v>4651</v>
      </c>
      <c r="J2225">
        <v>180</v>
      </c>
      <c r="K2225" t="s">
        <v>85</v>
      </c>
      <c r="L2225" t="s">
        <v>86</v>
      </c>
      <c r="M2225" t="s">
        <v>87</v>
      </c>
      <c r="N2225">
        <v>1</v>
      </c>
      <c r="O2225" s="1">
        <v>44520.141134259262</v>
      </c>
      <c r="P2225" s="1">
        <v>44522.332071759258</v>
      </c>
      <c r="Q2225">
        <v>188868</v>
      </c>
      <c r="R2225">
        <v>429</v>
      </c>
      <c r="S2225" t="b">
        <v>0</v>
      </c>
      <c r="T2225" t="s">
        <v>88</v>
      </c>
      <c r="U2225" t="b">
        <v>0</v>
      </c>
      <c r="V2225" t="s">
        <v>190</v>
      </c>
      <c r="W2225" s="1">
        <v>44522.332071759258</v>
      </c>
      <c r="X2225">
        <v>252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180</v>
      </c>
      <c r="AE2225">
        <v>156</v>
      </c>
      <c r="AF2225">
        <v>0</v>
      </c>
      <c r="AG2225">
        <v>8</v>
      </c>
      <c r="AH2225" t="s">
        <v>88</v>
      </c>
      <c r="AI2225" t="s">
        <v>88</v>
      </c>
      <c r="AJ2225" t="s">
        <v>88</v>
      </c>
      <c r="AK2225" t="s">
        <v>88</v>
      </c>
      <c r="AL2225" t="s">
        <v>88</v>
      </c>
      <c r="AM2225" t="s">
        <v>88</v>
      </c>
      <c r="AN2225" t="s">
        <v>88</v>
      </c>
      <c r="AO2225" t="s">
        <v>88</v>
      </c>
      <c r="AP2225" t="s">
        <v>88</v>
      </c>
      <c r="AQ2225" t="s">
        <v>88</v>
      </c>
      <c r="AR2225" t="s">
        <v>88</v>
      </c>
      <c r="AS2225" t="s">
        <v>88</v>
      </c>
      <c r="AT2225" t="s">
        <v>88</v>
      </c>
      <c r="AU2225" t="s">
        <v>88</v>
      </c>
      <c r="AV2225" t="s">
        <v>88</v>
      </c>
      <c r="AW2225" t="s">
        <v>88</v>
      </c>
      <c r="AX2225" t="s">
        <v>88</v>
      </c>
      <c r="AY2225" t="s">
        <v>88</v>
      </c>
      <c r="AZ2225" t="s">
        <v>88</v>
      </c>
      <c r="BA2225" t="s">
        <v>88</v>
      </c>
      <c r="BB2225" t="s">
        <v>88</v>
      </c>
      <c r="BC2225" t="s">
        <v>88</v>
      </c>
      <c r="BD2225" t="s">
        <v>88</v>
      </c>
      <c r="BE2225" t="s">
        <v>88</v>
      </c>
    </row>
    <row r="2226" spans="1:57">
      <c r="A2226" t="s">
        <v>4652</v>
      </c>
      <c r="B2226" t="s">
        <v>80</v>
      </c>
      <c r="C2226" t="s">
        <v>184</v>
      </c>
      <c r="D2226" t="s">
        <v>82</v>
      </c>
      <c r="E2226" s="2" t="str">
        <f>HYPERLINK("capsilon://?command=openfolder&amp;siteaddress=FAM.docvelocity-na8.net&amp;folderid=FXD38C9C5F-D2C5-69D8-4A00-DFBB8EC77EFD","FX211013664")</f>
        <v>FX211013664</v>
      </c>
      <c r="F2226" t="s">
        <v>19</v>
      </c>
      <c r="G2226" t="s">
        <v>19</v>
      </c>
      <c r="H2226" t="s">
        <v>83</v>
      </c>
      <c r="I2226" t="s">
        <v>4653</v>
      </c>
      <c r="J2226">
        <v>101</v>
      </c>
      <c r="K2226" t="s">
        <v>85</v>
      </c>
      <c r="L2226" t="s">
        <v>86</v>
      </c>
      <c r="M2226" t="s">
        <v>87</v>
      </c>
      <c r="N2226">
        <v>2</v>
      </c>
      <c r="O2226" s="1">
        <v>44502.569884259261</v>
      </c>
      <c r="P2226" s="1">
        <v>44502.627430555556</v>
      </c>
      <c r="Q2226">
        <v>4670</v>
      </c>
      <c r="R2226">
        <v>302</v>
      </c>
      <c r="S2226" t="b">
        <v>0</v>
      </c>
      <c r="T2226" t="s">
        <v>88</v>
      </c>
      <c r="U2226" t="b">
        <v>0</v>
      </c>
      <c r="V2226" t="s">
        <v>186</v>
      </c>
      <c r="W2226" s="1">
        <v>44502.612534722219</v>
      </c>
      <c r="X2226">
        <v>151</v>
      </c>
      <c r="Y2226">
        <v>64</v>
      </c>
      <c r="Z2226">
        <v>0</v>
      </c>
      <c r="AA2226">
        <v>64</v>
      </c>
      <c r="AB2226">
        <v>0</v>
      </c>
      <c r="AC2226">
        <v>5</v>
      </c>
      <c r="AD2226">
        <v>37</v>
      </c>
      <c r="AE2226">
        <v>0</v>
      </c>
      <c r="AF2226">
        <v>0</v>
      </c>
      <c r="AG2226">
        <v>0</v>
      </c>
      <c r="AH2226" t="s">
        <v>118</v>
      </c>
      <c r="AI2226" s="1">
        <v>44502.627430555556</v>
      </c>
      <c r="AJ2226">
        <v>151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37</v>
      </c>
      <c r="AQ2226">
        <v>0</v>
      </c>
      <c r="AR2226">
        <v>0</v>
      </c>
      <c r="AS2226">
        <v>0</v>
      </c>
      <c r="AT2226" t="s">
        <v>88</v>
      </c>
      <c r="AU2226" t="s">
        <v>88</v>
      </c>
      <c r="AV2226" t="s">
        <v>88</v>
      </c>
      <c r="AW2226" t="s">
        <v>88</v>
      </c>
      <c r="AX2226" t="s">
        <v>88</v>
      </c>
      <c r="AY2226" t="s">
        <v>88</v>
      </c>
      <c r="AZ2226" t="s">
        <v>88</v>
      </c>
      <c r="BA2226" t="s">
        <v>88</v>
      </c>
      <c r="BB2226" t="s">
        <v>88</v>
      </c>
      <c r="BC2226" t="s">
        <v>88</v>
      </c>
      <c r="BD2226" t="s">
        <v>88</v>
      </c>
      <c r="BE2226" t="s">
        <v>88</v>
      </c>
    </row>
    <row r="2227" spans="1:57">
      <c r="A2227" t="s">
        <v>4654</v>
      </c>
      <c r="B2227" t="s">
        <v>80</v>
      </c>
      <c r="C2227" t="s">
        <v>184</v>
      </c>
      <c r="D2227" t="s">
        <v>82</v>
      </c>
      <c r="E2227" s="2" t="str">
        <f>HYPERLINK("capsilon://?command=openfolder&amp;siteaddress=FAM.docvelocity-na8.net&amp;folderid=FXD38C9C5F-D2C5-69D8-4A00-DFBB8EC77EFD","FX211013664")</f>
        <v>FX211013664</v>
      </c>
      <c r="F2227" t="s">
        <v>19</v>
      </c>
      <c r="G2227" t="s">
        <v>19</v>
      </c>
      <c r="H2227" t="s">
        <v>83</v>
      </c>
      <c r="I2227" t="s">
        <v>4655</v>
      </c>
      <c r="J2227">
        <v>101</v>
      </c>
      <c r="K2227" t="s">
        <v>85</v>
      </c>
      <c r="L2227" t="s">
        <v>86</v>
      </c>
      <c r="M2227" t="s">
        <v>87</v>
      </c>
      <c r="N2227">
        <v>2</v>
      </c>
      <c r="O2227" s="1">
        <v>44502.570451388892</v>
      </c>
      <c r="P2227" s="1">
        <v>44502.629236111112</v>
      </c>
      <c r="Q2227">
        <v>4577</v>
      </c>
      <c r="R2227">
        <v>502</v>
      </c>
      <c r="S2227" t="b">
        <v>0</v>
      </c>
      <c r="T2227" t="s">
        <v>88</v>
      </c>
      <c r="U2227" t="b">
        <v>0</v>
      </c>
      <c r="V2227" t="s">
        <v>123</v>
      </c>
      <c r="W2227" s="1">
        <v>44502.613530092596</v>
      </c>
      <c r="X2227">
        <v>200</v>
      </c>
      <c r="Y2227">
        <v>64</v>
      </c>
      <c r="Z2227">
        <v>0</v>
      </c>
      <c r="AA2227">
        <v>64</v>
      </c>
      <c r="AB2227">
        <v>0</v>
      </c>
      <c r="AC2227">
        <v>11</v>
      </c>
      <c r="AD2227">
        <v>37</v>
      </c>
      <c r="AE2227">
        <v>0</v>
      </c>
      <c r="AF2227">
        <v>0</v>
      </c>
      <c r="AG2227">
        <v>0</v>
      </c>
      <c r="AH2227" t="s">
        <v>106</v>
      </c>
      <c r="AI2227" s="1">
        <v>44502.629236111112</v>
      </c>
      <c r="AJ2227">
        <v>302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37</v>
      </c>
      <c r="AQ2227">
        <v>0</v>
      </c>
      <c r="AR2227">
        <v>0</v>
      </c>
      <c r="AS2227">
        <v>0</v>
      </c>
      <c r="AT2227" t="s">
        <v>88</v>
      </c>
      <c r="AU2227" t="s">
        <v>88</v>
      </c>
      <c r="AV2227" t="s">
        <v>88</v>
      </c>
      <c r="AW2227" t="s">
        <v>88</v>
      </c>
      <c r="AX2227" t="s">
        <v>88</v>
      </c>
      <c r="AY2227" t="s">
        <v>88</v>
      </c>
      <c r="AZ2227" t="s">
        <v>88</v>
      </c>
      <c r="BA2227" t="s">
        <v>88</v>
      </c>
      <c r="BB2227" t="s">
        <v>88</v>
      </c>
      <c r="BC2227" t="s">
        <v>88</v>
      </c>
      <c r="BD2227" t="s">
        <v>88</v>
      </c>
      <c r="BE2227" t="s">
        <v>88</v>
      </c>
    </row>
    <row r="2228" spans="1:57">
      <c r="A2228" t="s">
        <v>4656</v>
      </c>
      <c r="B2228" t="s">
        <v>80</v>
      </c>
      <c r="C2228" t="s">
        <v>4405</v>
      </c>
      <c r="D2228" t="s">
        <v>82</v>
      </c>
      <c r="E2228" s="2" t="str">
        <f>HYPERLINK("capsilon://?command=openfolder&amp;siteaddress=FAM.docvelocity-na8.net&amp;folderid=FX9FC3F178-5470-B9F6-4576-6AA621AD81B8","FX21118330")</f>
        <v>FX21118330</v>
      </c>
      <c r="F2228" t="s">
        <v>19</v>
      </c>
      <c r="G2228" t="s">
        <v>19</v>
      </c>
      <c r="H2228" t="s">
        <v>83</v>
      </c>
      <c r="I2228" t="s">
        <v>4406</v>
      </c>
      <c r="J2228">
        <v>812</v>
      </c>
      <c r="K2228" t="s">
        <v>85</v>
      </c>
      <c r="L2228" t="s">
        <v>86</v>
      </c>
      <c r="M2228" t="s">
        <v>87</v>
      </c>
      <c r="N2228">
        <v>2</v>
      </c>
      <c r="O2228" s="1">
        <v>44522.163101851853</v>
      </c>
      <c r="P2228" s="1">
        <v>44522.214803240742</v>
      </c>
      <c r="Q2228">
        <v>151</v>
      </c>
      <c r="R2228">
        <v>4316</v>
      </c>
      <c r="S2228" t="b">
        <v>0</v>
      </c>
      <c r="T2228" t="s">
        <v>88</v>
      </c>
      <c r="U2228" t="b">
        <v>1</v>
      </c>
      <c r="V2228" t="s">
        <v>89</v>
      </c>
      <c r="W2228" s="1">
        <v>44522.184201388889</v>
      </c>
      <c r="X2228">
        <v>1814</v>
      </c>
      <c r="Y2228">
        <v>522</v>
      </c>
      <c r="Z2228">
        <v>0</v>
      </c>
      <c r="AA2228">
        <v>522</v>
      </c>
      <c r="AB2228">
        <v>116</v>
      </c>
      <c r="AC2228">
        <v>201</v>
      </c>
      <c r="AD2228">
        <v>290</v>
      </c>
      <c r="AE2228">
        <v>0</v>
      </c>
      <c r="AF2228">
        <v>0</v>
      </c>
      <c r="AG2228">
        <v>0</v>
      </c>
      <c r="AH2228" t="s">
        <v>99</v>
      </c>
      <c r="AI2228" s="1">
        <v>44522.214803240742</v>
      </c>
      <c r="AJ2228">
        <v>2502</v>
      </c>
      <c r="AK2228">
        <v>2</v>
      </c>
      <c r="AL2228">
        <v>0</v>
      </c>
      <c r="AM2228">
        <v>2</v>
      </c>
      <c r="AN2228">
        <v>116</v>
      </c>
      <c r="AO2228">
        <v>2</v>
      </c>
      <c r="AP2228">
        <v>288</v>
      </c>
      <c r="AQ2228">
        <v>0</v>
      </c>
      <c r="AR2228">
        <v>0</v>
      </c>
      <c r="AS2228">
        <v>0</v>
      </c>
      <c r="AT2228" t="s">
        <v>88</v>
      </c>
      <c r="AU2228" t="s">
        <v>88</v>
      </c>
      <c r="AV2228" t="s">
        <v>88</v>
      </c>
      <c r="AW2228" t="s">
        <v>88</v>
      </c>
      <c r="AX2228" t="s">
        <v>88</v>
      </c>
      <c r="AY2228" t="s">
        <v>88</v>
      </c>
      <c r="AZ2228" t="s">
        <v>88</v>
      </c>
      <c r="BA2228" t="s">
        <v>88</v>
      </c>
      <c r="BB2228" t="s">
        <v>88</v>
      </c>
      <c r="BC2228" t="s">
        <v>88</v>
      </c>
      <c r="BD2228" t="s">
        <v>88</v>
      </c>
      <c r="BE2228" t="s">
        <v>88</v>
      </c>
    </row>
    <row r="2229" spans="1:57">
      <c r="A2229" t="s">
        <v>4657</v>
      </c>
      <c r="B2229" t="s">
        <v>80</v>
      </c>
      <c r="C2229" t="s">
        <v>2847</v>
      </c>
      <c r="D2229" t="s">
        <v>82</v>
      </c>
      <c r="E2229" s="2" t="str">
        <f>HYPERLINK("capsilon://?command=openfolder&amp;siteaddress=FAM.docvelocity-na8.net&amp;folderid=FX34EF7516-4825-96D2-ED5E-237096F4680C","FX21116426")</f>
        <v>FX21116426</v>
      </c>
      <c r="F2229" t="s">
        <v>19</v>
      </c>
      <c r="G2229" t="s">
        <v>19</v>
      </c>
      <c r="H2229" t="s">
        <v>83</v>
      </c>
      <c r="I2229" t="s">
        <v>4435</v>
      </c>
      <c r="J2229">
        <v>76</v>
      </c>
      <c r="K2229" t="s">
        <v>85</v>
      </c>
      <c r="L2229" t="s">
        <v>86</v>
      </c>
      <c r="M2229" t="s">
        <v>87</v>
      </c>
      <c r="N2229">
        <v>2</v>
      </c>
      <c r="O2229" s="1">
        <v>44522.163356481484</v>
      </c>
      <c r="P2229" s="1">
        <v>44522.20521990741</v>
      </c>
      <c r="Q2229">
        <v>1904</v>
      </c>
      <c r="R2229">
        <v>1713</v>
      </c>
      <c r="S2229" t="b">
        <v>0</v>
      </c>
      <c r="T2229" t="s">
        <v>88</v>
      </c>
      <c r="U2229" t="b">
        <v>1</v>
      </c>
      <c r="V2229" t="s">
        <v>89</v>
      </c>
      <c r="W2229" s="1">
        <v>44522.194212962961</v>
      </c>
      <c r="X2229">
        <v>864</v>
      </c>
      <c r="Y2229">
        <v>72</v>
      </c>
      <c r="Z2229">
        <v>0</v>
      </c>
      <c r="AA2229">
        <v>72</v>
      </c>
      <c r="AB2229">
        <v>0</v>
      </c>
      <c r="AC2229">
        <v>52</v>
      </c>
      <c r="AD2229">
        <v>4</v>
      </c>
      <c r="AE2229">
        <v>0</v>
      </c>
      <c r="AF2229">
        <v>0</v>
      </c>
      <c r="AG2229">
        <v>0</v>
      </c>
      <c r="AH2229" t="s">
        <v>90</v>
      </c>
      <c r="AI2229" s="1">
        <v>44522.20521990741</v>
      </c>
      <c r="AJ2229">
        <v>842</v>
      </c>
      <c r="AK2229">
        <v>8</v>
      </c>
      <c r="AL2229">
        <v>0</v>
      </c>
      <c r="AM2229">
        <v>8</v>
      </c>
      <c r="AN2229">
        <v>0</v>
      </c>
      <c r="AO2229">
        <v>8</v>
      </c>
      <c r="AP2229">
        <v>-4</v>
      </c>
      <c r="AQ2229">
        <v>0</v>
      </c>
      <c r="AR2229">
        <v>0</v>
      </c>
      <c r="AS2229">
        <v>0</v>
      </c>
      <c r="AT2229" t="s">
        <v>88</v>
      </c>
      <c r="AU2229" t="s">
        <v>88</v>
      </c>
      <c r="AV2229" t="s">
        <v>88</v>
      </c>
      <c r="AW2229" t="s">
        <v>88</v>
      </c>
      <c r="AX2229" t="s">
        <v>88</v>
      </c>
      <c r="AY2229" t="s">
        <v>88</v>
      </c>
      <c r="AZ2229" t="s">
        <v>88</v>
      </c>
      <c r="BA2229" t="s">
        <v>88</v>
      </c>
      <c r="BB2229" t="s">
        <v>88</v>
      </c>
      <c r="BC2229" t="s">
        <v>88</v>
      </c>
      <c r="BD2229" t="s">
        <v>88</v>
      </c>
      <c r="BE2229" t="s">
        <v>88</v>
      </c>
    </row>
    <row r="2230" spans="1:57">
      <c r="A2230" t="s">
        <v>4658</v>
      </c>
      <c r="B2230" t="s">
        <v>80</v>
      </c>
      <c r="C2230" t="s">
        <v>4437</v>
      </c>
      <c r="D2230" t="s">
        <v>82</v>
      </c>
      <c r="E2230" s="2" t="str">
        <f>HYPERLINK("capsilon://?command=openfolder&amp;siteaddress=FAM.docvelocity-na8.net&amp;folderid=FXF1DC2CB3-FBFF-D36D-D704-11340946C6A9","FX21118562")</f>
        <v>FX21118562</v>
      </c>
      <c r="F2230" t="s">
        <v>19</v>
      </c>
      <c r="G2230" t="s">
        <v>19</v>
      </c>
      <c r="H2230" t="s">
        <v>83</v>
      </c>
      <c r="I2230" t="s">
        <v>4438</v>
      </c>
      <c r="J2230">
        <v>998</v>
      </c>
      <c r="K2230" t="s">
        <v>85</v>
      </c>
      <c r="L2230" t="s">
        <v>86</v>
      </c>
      <c r="M2230" t="s">
        <v>87</v>
      </c>
      <c r="N2230">
        <v>2</v>
      </c>
      <c r="O2230" s="1">
        <v>44522.182337962964</v>
      </c>
      <c r="P2230" s="1">
        <v>44522.395925925928</v>
      </c>
      <c r="Q2230">
        <v>2735</v>
      </c>
      <c r="R2230">
        <v>15719</v>
      </c>
      <c r="S2230" t="b">
        <v>0</v>
      </c>
      <c r="T2230" t="s">
        <v>88</v>
      </c>
      <c r="U2230" t="b">
        <v>1</v>
      </c>
      <c r="V2230" t="s">
        <v>393</v>
      </c>
      <c r="W2230" s="1">
        <v>44522.273125</v>
      </c>
      <c r="X2230">
        <v>6933</v>
      </c>
      <c r="Y2230">
        <v>540</v>
      </c>
      <c r="Z2230">
        <v>0</v>
      </c>
      <c r="AA2230">
        <v>540</v>
      </c>
      <c r="AB2230">
        <v>662</v>
      </c>
      <c r="AC2230">
        <v>325</v>
      </c>
      <c r="AD2230">
        <v>458</v>
      </c>
      <c r="AE2230">
        <v>0</v>
      </c>
      <c r="AF2230">
        <v>0</v>
      </c>
      <c r="AG2230">
        <v>0</v>
      </c>
      <c r="AH2230" t="s">
        <v>106</v>
      </c>
      <c r="AI2230" s="1">
        <v>44522.395925925928</v>
      </c>
      <c r="AJ2230">
        <v>2526</v>
      </c>
      <c r="AK2230">
        <v>8</v>
      </c>
      <c r="AL2230">
        <v>0</v>
      </c>
      <c r="AM2230">
        <v>8</v>
      </c>
      <c r="AN2230">
        <v>331</v>
      </c>
      <c r="AO2230">
        <v>4</v>
      </c>
      <c r="AP2230">
        <v>450</v>
      </c>
      <c r="AQ2230">
        <v>0</v>
      </c>
      <c r="AR2230">
        <v>0</v>
      </c>
      <c r="AS2230">
        <v>0</v>
      </c>
      <c r="AT2230" t="s">
        <v>88</v>
      </c>
      <c r="AU2230" t="s">
        <v>88</v>
      </c>
      <c r="AV2230" t="s">
        <v>88</v>
      </c>
      <c r="AW2230" t="s">
        <v>88</v>
      </c>
      <c r="AX2230" t="s">
        <v>88</v>
      </c>
      <c r="AY2230" t="s">
        <v>88</v>
      </c>
      <c r="AZ2230" t="s">
        <v>88</v>
      </c>
      <c r="BA2230" t="s">
        <v>88</v>
      </c>
      <c r="BB2230" t="s">
        <v>88</v>
      </c>
      <c r="BC2230" t="s">
        <v>88</v>
      </c>
      <c r="BD2230" t="s">
        <v>88</v>
      </c>
      <c r="BE2230" t="s">
        <v>88</v>
      </c>
    </row>
    <row r="2231" spans="1:57">
      <c r="A2231" t="s">
        <v>4659</v>
      </c>
      <c r="B2231" t="s">
        <v>80</v>
      </c>
      <c r="C2231" t="s">
        <v>4457</v>
      </c>
      <c r="D2231" t="s">
        <v>82</v>
      </c>
      <c r="E2231" s="2" t="str">
        <f>HYPERLINK("capsilon://?command=openfolder&amp;siteaddress=FAM.docvelocity-na8.net&amp;folderid=FX88E8C367-15B5-5EB5-23D7-536DC69B7683","FX21113219")</f>
        <v>FX21113219</v>
      </c>
      <c r="F2231" t="s">
        <v>19</v>
      </c>
      <c r="G2231" t="s">
        <v>19</v>
      </c>
      <c r="H2231" t="s">
        <v>83</v>
      </c>
      <c r="I2231" t="s">
        <v>4458</v>
      </c>
      <c r="J2231">
        <v>148</v>
      </c>
      <c r="K2231" t="s">
        <v>85</v>
      </c>
      <c r="L2231" t="s">
        <v>86</v>
      </c>
      <c r="M2231" t="s">
        <v>87</v>
      </c>
      <c r="N2231">
        <v>2</v>
      </c>
      <c r="O2231" s="1">
        <v>44522.200162037036</v>
      </c>
      <c r="P2231" s="1">
        <v>44522.223263888889</v>
      </c>
      <c r="Q2231">
        <v>7</v>
      </c>
      <c r="R2231">
        <v>1989</v>
      </c>
      <c r="S2231" t="b">
        <v>0</v>
      </c>
      <c r="T2231" t="s">
        <v>88</v>
      </c>
      <c r="U2231" t="b">
        <v>1</v>
      </c>
      <c r="V2231" t="s">
        <v>110</v>
      </c>
      <c r="W2231" s="1">
        <v>44522.214988425927</v>
      </c>
      <c r="X2231">
        <v>1278</v>
      </c>
      <c r="Y2231">
        <v>170</v>
      </c>
      <c r="Z2231">
        <v>0</v>
      </c>
      <c r="AA2231">
        <v>170</v>
      </c>
      <c r="AB2231">
        <v>0</v>
      </c>
      <c r="AC2231">
        <v>117</v>
      </c>
      <c r="AD2231">
        <v>-22</v>
      </c>
      <c r="AE2231">
        <v>0</v>
      </c>
      <c r="AF2231">
        <v>0</v>
      </c>
      <c r="AG2231">
        <v>0</v>
      </c>
      <c r="AH2231" t="s">
        <v>1043</v>
      </c>
      <c r="AI2231" s="1">
        <v>44522.223263888889</v>
      </c>
      <c r="AJ2231">
        <v>711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-22</v>
      </c>
      <c r="AQ2231">
        <v>0</v>
      </c>
      <c r="AR2231">
        <v>0</v>
      </c>
      <c r="AS2231">
        <v>0</v>
      </c>
      <c r="AT2231" t="s">
        <v>88</v>
      </c>
      <c r="AU2231" t="s">
        <v>88</v>
      </c>
      <c r="AV2231" t="s">
        <v>88</v>
      </c>
      <c r="AW2231" t="s">
        <v>88</v>
      </c>
      <c r="AX2231" t="s">
        <v>88</v>
      </c>
      <c r="AY2231" t="s">
        <v>88</v>
      </c>
      <c r="AZ2231" t="s">
        <v>88</v>
      </c>
      <c r="BA2231" t="s">
        <v>88</v>
      </c>
      <c r="BB2231" t="s">
        <v>88</v>
      </c>
      <c r="BC2231" t="s">
        <v>88</v>
      </c>
      <c r="BD2231" t="s">
        <v>88</v>
      </c>
      <c r="BE2231" t="s">
        <v>88</v>
      </c>
    </row>
    <row r="2232" spans="1:57">
      <c r="A2232" t="s">
        <v>4660</v>
      </c>
      <c r="B2232" t="s">
        <v>80</v>
      </c>
      <c r="C2232" t="s">
        <v>4513</v>
      </c>
      <c r="D2232" t="s">
        <v>82</v>
      </c>
      <c r="E2232" s="2" t="str">
        <f>HYPERLINK("capsilon://?command=openfolder&amp;siteaddress=FAM.docvelocity-na8.net&amp;folderid=FX8BAE6012-0902-C840-602B-E3649F25E61F","FX21115401")</f>
        <v>FX21115401</v>
      </c>
      <c r="F2232" t="s">
        <v>19</v>
      </c>
      <c r="G2232" t="s">
        <v>19</v>
      </c>
      <c r="H2232" t="s">
        <v>83</v>
      </c>
      <c r="I2232" t="s">
        <v>4514</v>
      </c>
      <c r="J2232">
        <v>269</v>
      </c>
      <c r="K2232" t="s">
        <v>85</v>
      </c>
      <c r="L2232" t="s">
        <v>86</v>
      </c>
      <c r="M2232" t="s">
        <v>87</v>
      </c>
      <c r="N2232">
        <v>2</v>
      </c>
      <c r="O2232" s="1">
        <v>44522.209097222221</v>
      </c>
      <c r="P2232" s="1">
        <v>44522.296481481484</v>
      </c>
      <c r="Q2232">
        <v>3500</v>
      </c>
      <c r="R2232">
        <v>4050</v>
      </c>
      <c r="S2232" t="b">
        <v>0</v>
      </c>
      <c r="T2232" t="s">
        <v>88</v>
      </c>
      <c r="U2232" t="b">
        <v>1</v>
      </c>
      <c r="V2232" t="s">
        <v>89</v>
      </c>
      <c r="W2232" s="1">
        <v>44522.234166666669</v>
      </c>
      <c r="X2232">
        <v>2094</v>
      </c>
      <c r="Y2232">
        <v>231</v>
      </c>
      <c r="Z2232">
        <v>0</v>
      </c>
      <c r="AA2232">
        <v>231</v>
      </c>
      <c r="AB2232">
        <v>0</v>
      </c>
      <c r="AC2232">
        <v>129</v>
      </c>
      <c r="AD2232">
        <v>38</v>
      </c>
      <c r="AE2232">
        <v>0</v>
      </c>
      <c r="AF2232">
        <v>0</v>
      </c>
      <c r="AG2232">
        <v>0</v>
      </c>
      <c r="AH2232" t="s">
        <v>106</v>
      </c>
      <c r="AI2232" s="1">
        <v>44522.296481481484</v>
      </c>
      <c r="AJ2232">
        <v>1944</v>
      </c>
      <c r="AK2232">
        <v>2</v>
      </c>
      <c r="AL2232">
        <v>0</v>
      </c>
      <c r="AM2232">
        <v>2</v>
      </c>
      <c r="AN2232">
        <v>0</v>
      </c>
      <c r="AO2232">
        <v>2</v>
      </c>
      <c r="AP2232">
        <v>36</v>
      </c>
      <c r="AQ2232">
        <v>0</v>
      </c>
      <c r="AR2232">
        <v>0</v>
      </c>
      <c r="AS2232">
        <v>0</v>
      </c>
      <c r="AT2232" t="s">
        <v>88</v>
      </c>
      <c r="AU2232" t="s">
        <v>88</v>
      </c>
      <c r="AV2232" t="s">
        <v>88</v>
      </c>
      <c r="AW2232" t="s">
        <v>88</v>
      </c>
      <c r="AX2232" t="s">
        <v>88</v>
      </c>
      <c r="AY2232" t="s">
        <v>88</v>
      </c>
      <c r="AZ2232" t="s">
        <v>88</v>
      </c>
      <c r="BA2232" t="s">
        <v>88</v>
      </c>
      <c r="BB2232" t="s">
        <v>88</v>
      </c>
      <c r="BC2232" t="s">
        <v>88</v>
      </c>
      <c r="BD2232" t="s">
        <v>88</v>
      </c>
      <c r="BE2232" t="s">
        <v>88</v>
      </c>
    </row>
    <row r="2233" spans="1:57">
      <c r="A2233" t="s">
        <v>4661</v>
      </c>
      <c r="B2233" t="s">
        <v>80</v>
      </c>
      <c r="C2233" t="s">
        <v>4468</v>
      </c>
      <c r="D2233" t="s">
        <v>82</v>
      </c>
      <c r="E2233" s="2" t="str">
        <f>HYPERLINK("capsilon://?command=openfolder&amp;siteaddress=FAM.docvelocity-na8.net&amp;folderid=FXF4617748-6E74-42DC-154B-5098A91491CD","FX21119467")</f>
        <v>FX21119467</v>
      </c>
      <c r="F2233" t="s">
        <v>19</v>
      </c>
      <c r="G2233" t="s">
        <v>19</v>
      </c>
      <c r="H2233" t="s">
        <v>83</v>
      </c>
      <c r="I2233" t="s">
        <v>4471</v>
      </c>
      <c r="J2233">
        <v>56</v>
      </c>
      <c r="K2233" t="s">
        <v>85</v>
      </c>
      <c r="L2233" t="s">
        <v>86</v>
      </c>
      <c r="M2233" t="s">
        <v>87</v>
      </c>
      <c r="N2233">
        <v>2</v>
      </c>
      <c r="O2233" s="1">
        <v>44522.211122685185</v>
      </c>
      <c r="P2233" s="1">
        <v>44522.232071759259</v>
      </c>
      <c r="Q2233">
        <v>233</v>
      </c>
      <c r="R2233">
        <v>1577</v>
      </c>
      <c r="S2233" t="b">
        <v>0</v>
      </c>
      <c r="T2233" t="s">
        <v>88</v>
      </c>
      <c r="U2233" t="b">
        <v>1</v>
      </c>
      <c r="V2233" t="s">
        <v>388</v>
      </c>
      <c r="W2233" s="1">
        <v>44522.220324074071</v>
      </c>
      <c r="X2233">
        <v>765</v>
      </c>
      <c r="Y2233">
        <v>42</v>
      </c>
      <c r="Z2233">
        <v>0</v>
      </c>
      <c r="AA2233">
        <v>42</v>
      </c>
      <c r="AB2233">
        <v>0</v>
      </c>
      <c r="AC2233">
        <v>27</v>
      </c>
      <c r="AD2233">
        <v>14</v>
      </c>
      <c r="AE2233">
        <v>0</v>
      </c>
      <c r="AF2233">
        <v>0</v>
      </c>
      <c r="AG2233">
        <v>0</v>
      </c>
      <c r="AH2233" t="s">
        <v>90</v>
      </c>
      <c r="AI2233" s="1">
        <v>44522.232071759259</v>
      </c>
      <c r="AJ2233">
        <v>812</v>
      </c>
      <c r="AK2233">
        <v>2</v>
      </c>
      <c r="AL2233">
        <v>0</v>
      </c>
      <c r="AM2233">
        <v>2</v>
      </c>
      <c r="AN2233">
        <v>0</v>
      </c>
      <c r="AO2233">
        <v>2</v>
      </c>
      <c r="AP2233">
        <v>12</v>
      </c>
      <c r="AQ2233">
        <v>0</v>
      </c>
      <c r="AR2233">
        <v>0</v>
      </c>
      <c r="AS2233">
        <v>0</v>
      </c>
      <c r="AT2233" t="s">
        <v>88</v>
      </c>
      <c r="AU2233" t="s">
        <v>88</v>
      </c>
      <c r="AV2233" t="s">
        <v>88</v>
      </c>
      <c r="AW2233" t="s">
        <v>88</v>
      </c>
      <c r="AX2233" t="s">
        <v>88</v>
      </c>
      <c r="AY2233" t="s">
        <v>88</v>
      </c>
      <c r="AZ2233" t="s">
        <v>88</v>
      </c>
      <c r="BA2233" t="s">
        <v>88</v>
      </c>
      <c r="BB2233" t="s">
        <v>88</v>
      </c>
      <c r="BC2233" t="s">
        <v>88</v>
      </c>
      <c r="BD2233" t="s">
        <v>88</v>
      </c>
      <c r="BE2233" t="s">
        <v>88</v>
      </c>
    </row>
    <row r="2234" spans="1:57">
      <c r="A2234" t="s">
        <v>4662</v>
      </c>
      <c r="B2234" t="s">
        <v>80</v>
      </c>
      <c r="C2234" t="s">
        <v>4484</v>
      </c>
      <c r="D2234" t="s">
        <v>82</v>
      </c>
      <c r="E2234" s="2" t="str">
        <f>HYPERLINK("capsilon://?command=openfolder&amp;siteaddress=FAM.docvelocity-na8.net&amp;folderid=FXA83C340D-ED98-F30E-AD52-0B59C3F44E71","FX21118998")</f>
        <v>FX21118998</v>
      </c>
      <c r="F2234" t="s">
        <v>19</v>
      </c>
      <c r="G2234" t="s">
        <v>19</v>
      </c>
      <c r="H2234" t="s">
        <v>83</v>
      </c>
      <c r="I2234" t="s">
        <v>4485</v>
      </c>
      <c r="J2234">
        <v>246</v>
      </c>
      <c r="K2234" t="s">
        <v>85</v>
      </c>
      <c r="L2234" t="s">
        <v>86</v>
      </c>
      <c r="M2234" t="s">
        <v>87</v>
      </c>
      <c r="N2234">
        <v>2</v>
      </c>
      <c r="O2234" s="1">
        <v>44522.216736111113</v>
      </c>
      <c r="P2234" s="1">
        <v>44522.308391203704</v>
      </c>
      <c r="Q2234">
        <v>2984</v>
      </c>
      <c r="R2234">
        <v>4935</v>
      </c>
      <c r="S2234" t="b">
        <v>0</v>
      </c>
      <c r="T2234" t="s">
        <v>88</v>
      </c>
      <c r="U2234" t="b">
        <v>1</v>
      </c>
      <c r="V2234" t="s">
        <v>1964</v>
      </c>
      <c r="W2234" s="1">
        <v>44522.252442129633</v>
      </c>
      <c r="X2234">
        <v>3004</v>
      </c>
      <c r="Y2234">
        <v>238</v>
      </c>
      <c r="Z2234">
        <v>0</v>
      </c>
      <c r="AA2234">
        <v>238</v>
      </c>
      <c r="AB2234">
        <v>0</v>
      </c>
      <c r="AC2234">
        <v>143</v>
      </c>
      <c r="AD2234">
        <v>8</v>
      </c>
      <c r="AE2234">
        <v>0</v>
      </c>
      <c r="AF2234">
        <v>0</v>
      </c>
      <c r="AG2234">
        <v>0</v>
      </c>
      <c r="AH2234" t="s">
        <v>99</v>
      </c>
      <c r="AI2234" s="1">
        <v>44522.308391203704</v>
      </c>
      <c r="AJ2234">
        <v>1919</v>
      </c>
      <c r="AK2234">
        <v>2</v>
      </c>
      <c r="AL2234">
        <v>0</v>
      </c>
      <c r="AM2234">
        <v>2</v>
      </c>
      <c r="AN2234">
        <v>0</v>
      </c>
      <c r="AO2234">
        <v>2</v>
      </c>
      <c r="AP2234">
        <v>6</v>
      </c>
      <c r="AQ2234">
        <v>0</v>
      </c>
      <c r="AR2234">
        <v>0</v>
      </c>
      <c r="AS2234">
        <v>0</v>
      </c>
      <c r="AT2234" t="s">
        <v>88</v>
      </c>
      <c r="AU2234" t="s">
        <v>88</v>
      </c>
      <c r="AV2234" t="s">
        <v>88</v>
      </c>
      <c r="AW2234" t="s">
        <v>88</v>
      </c>
      <c r="AX2234" t="s">
        <v>88</v>
      </c>
      <c r="AY2234" t="s">
        <v>88</v>
      </c>
      <c r="AZ2234" t="s">
        <v>88</v>
      </c>
      <c r="BA2234" t="s">
        <v>88</v>
      </c>
      <c r="BB2234" t="s">
        <v>88</v>
      </c>
      <c r="BC2234" t="s">
        <v>88</v>
      </c>
      <c r="BD2234" t="s">
        <v>88</v>
      </c>
      <c r="BE2234" t="s">
        <v>88</v>
      </c>
    </row>
    <row r="2235" spans="1:57">
      <c r="A2235" t="s">
        <v>4663</v>
      </c>
      <c r="B2235" t="s">
        <v>80</v>
      </c>
      <c r="C2235" t="s">
        <v>4545</v>
      </c>
      <c r="D2235" t="s">
        <v>82</v>
      </c>
      <c r="E2235" s="2" t="str">
        <f>HYPERLINK("capsilon://?command=openfolder&amp;siteaddress=FAM.docvelocity-na8.net&amp;folderid=FXD88BA867-DDE4-9D10-1D69-A992B8488CEE","FX21119850")</f>
        <v>FX21119850</v>
      </c>
      <c r="F2235" t="s">
        <v>19</v>
      </c>
      <c r="G2235" t="s">
        <v>19</v>
      </c>
      <c r="H2235" t="s">
        <v>83</v>
      </c>
      <c r="I2235" t="s">
        <v>4546</v>
      </c>
      <c r="J2235">
        <v>91</v>
      </c>
      <c r="K2235" t="s">
        <v>85</v>
      </c>
      <c r="L2235" t="s">
        <v>86</v>
      </c>
      <c r="M2235" t="s">
        <v>87</v>
      </c>
      <c r="N2235">
        <v>2</v>
      </c>
      <c r="O2235" s="1">
        <v>44522.219004629631</v>
      </c>
      <c r="P2235" s="1">
        <v>44522.300578703704</v>
      </c>
      <c r="Q2235">
        <v>4469</v>
      </c>
      <c r="R2235">
        <v>2579</v>
      </c>
      <c r="S2235" t="b">
        <v>0</v>
      </c>
      <c r="T2235" t="s">
        <v>88</v>
      </c>
      <c r="U2235" t="b">
        <v>1</v>
      </c>
      <c r="V2235" t="s">
        <v>388</v>
      </c>
      <c r="W2235" s="1">
        <v>44522.240486111114</v>
      </c>
      <c r="X2235">
        <v>1741</v>
      </c>
      <c r="Y2235">
        <v>106</v>
      </c>
      <c r="Z2235">
        <v>0</v>
      </c>
      <c r="AA2235">
        <v>106</v>
      </c>
      <c r="AB2235">
        <v>0</v>
      </c>
      <c r="AC2235">
        <v>80</v>
      </c>
      <c r="AD2235">
        <v>-15</v>
      </c>
      <c r="AE2235">
        <v>0</v>
      </c>
      <c r="AF2235">
        <v>0</v>
      </c>
      <c r="AG2235">
        <v>0</v>
      </c>
      <c r="AH2235" t="s">
        <v>90</v>
      </c>
      <c r="AI2235" s="1">
        <v>44522.300578703704</v>
      </c>
      <c r="AJ2235">
        <v>838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-15</v>
      </c>
      <c r="AQ2235">
        <v>0</v>
      </c>
      <c r="AR2235">
        <v>0</v>
      </c>
      <c r="AS2235">
        <v>0</v>
      </c>
      <c r="AT2235" t="s">
        <v>88</v>
      </c>
      <c r="AU2235" t="s">
        <v>88</v>
      </c>
      <c r="AV2235" t="s">
        <v>88</v>
      </c>
      <c r="AW2235" t="s">
        <v>88</v>
      </c>
      <c r="AX2235" t="s">
        <v>88</v>
      </c>
      <c r="AY2235" t="s">
        <v>88</v>
      </c>
      <c r="AZ2235" t="s">
        <v>88</v>
      </c>
      <c r="BA2235" t="s">
        <v>88</v>
      </c>
      <c r="BB2235" t="s">
        <v>88</v>
      </c>
      <c r="BC2235" t="s">
        <v>88</v>
      </c>
      <c r="BD2235" t="s">
        <v>88</v>
      </c>
      <c r="BE2235" t="s">
        <v>88</v>
      </c>
    </row>
    <row r="2236" spans="1:57">
      <c r="A2236" t="s">
        <v>4664</v>
      </c>
      <c r="B2236" t="s">
        <v>80</v>
      </c>
      <c r="C2236" t="s">
        <v>4557</v>
      </c>
      <c r="D2236" t="s">
        <v>82</v>
      </c>
      <c r="E2236" s="2" t="str">
        <f>HYPERLINK("capsilon://?command=openfolder&amp;siteaddress=FAM.docvelocity-na8.net&amp;folderid=FXEE63C380-2D9A-FDB6-420A-F7A6E9E82382","FX21119877")</f>
        <v>FX21119877</v>
      </c>
      <c r="F2236" t="s">
        <v>19</v>
      </c>
      <c r="G2236" t="s">
        <v>19</v>
      </c>
      <c r="H2236" t="s">
        <v>83</v>
      </c>
      <c r="I2236" t="s">
        <v>4558</v>
      </c>
      <c r="J2236">
        <v>185</v>
      </c>
      <c r="K2236" t="s">
        <v>85</v>
      </c>
      <c r="L2236" t="s">
        <v>86</v>
      </c>
      <c r="M2236" t="s">
        <v>87</v>
      </c>
      <c r="N2236">
        <v>2</v>
      </c>
      <c r="O2236" s="1">
        <v>44522.237951388888</v>
      </c>
      <c r="P2236" s="1">
        <v>44522.313449074078</v>
      </c>
      <c r="Q2236">
        <v>2133</v>
      </c>
      <c r="R2236">
        <v>4390</v>
      </c>
      <c r="S2236" t="b">
        <v>0</v>
      </c>
      <c r="T2236" t="s">
        <v>88</v>
      </c>
      <c r="U2236" t="b">
        <v>1</v>
      </c>
      <c r="V2236" t="s">
        <v>388</v>
      </c>
      <c r="W2236" s="1">
        <v>44522.275625000002</v>
      </c>
      <c r="X2236">
        <v>3035</v>
      </c>
      <c r="Y2236">
        <v>165</v>
      </c>
      <c r="Z2236">
        <v>0</v>
      </c>
      <c r="AA2236">
        <v>165</v>
      </c>
      <c r="AB2236">
        <v>21</v>
      </c>
      <c r="AC2236">
        <v>107</v>
      </c>
      <c r="AD2236">
        <v>20</v>
      </c>
      <c r="AE2236">
        <v>0</v>
      </c>
      <c r="AF2236">
        <v>0</v>
      </c>
      <c r="AG2236">
        <v>0</v>
      </c>
      <c r="AH2236" t="s">
        <v>1043</v>
      </c>
      <c r="AI2236" s="1">
        <v>44522.313449074078</v>
      </c>
      <c r="AJ2236">
        <v>1320</v>
      </c>
      <c r="AK2236">
        <v>3</v>
      </c>
      <c r="AL2236">
        <v>0</v>
      </c>
      <c r="AM2236">
        <v>3</v>
      </c>
      <c r="AN2236">
        <v>42</v>
      </c>
      <c r="AO2236">
        <v>2</v>
      </c>
      <c r="AP2236">
        <v>17</v>
      </c>
      <c r="AQ2236">
        <v>0</v>
      </c>
      <c r="AR2236">
        <v>0</v>
      </c>
      <c r="AS2236">
        <v>0</v>
      </c>
      <c r="AT2236" t="s">
        <v>88</v>
      </c>
      <c r="AU2236" t="s">
        <v>88</v>
      </c>
      <c r="AV2236" t="s">
        <v>88</v>
      </c>
      <c r="AW2236" t="s">
        <v>88</v>
      </c>
      <c r="AX2236" t="s">
        <v>88</v>
      </c>
      <c r="AY2236" t="s">
        <v>88</v>
      </c>
      <c r="AZ2236" t="s">
        <v>88</v>
      </c>
      <c r="BA2236" t="s">
        <v>88</v>
      </c>
      <c r="BB2236" t="s">
        <v>88</v>
      </c>
      <c r="BC2236" t="s">
        <v>88</v>
      </c>
      <c r="BD2236" t="s">
        <v>88</v>
      </c>
      <c r="BE2236" t="s">
        <v>88</v>
      </c>
    </row>
    <row r="2237" spans="1:57">
      <c r="A2237" t="s">
        <v>4665</v>
      </c>
      <c r="B2237" t="s">
        <v>80</v>
      </c>
      <c r="C2237" t="s">
        <v>4566</v>
      </c>
      <c r="D2237" t="s">
        <v>82</v>
      </c>
      <c r="E2237" s="2" t="str">
        <f>HYPERLINK("capsilon://?command=openfolder&amp;siteaddress=FAM.docvelocity-na8.net&amp;folderid=FX7C8AD9CE-D3FC-7118-6852-92990ED895A1","FX21118644")</f>
        <v>FX21118644</v>
      </c>
      <c r="F2237" t="s">
        <v>19</v>
      </c>
      <c r="G2237" t="s">
        <v>19</v>
      </c>
      <c r="H2237" t="s">
        <v>83</v>
      </c>
      <c r="I2237" t="s">
        <v>4567</v>
      </c>
      <c r="J2237">
        <v>702</v>
      </c>
      <c r="K2237" t="s">
        <v>85</v>
      </c>
      <c r="L2237" t="s">
        <v>86</v>
      </c>
      <c r="M2237" t="s">
        <v>87</v>
      </c>
      <c r="N2237">
        <v>2</v>
      </c>
      <c r="O2237" s="1">
        <v>44522.241597222222</v>
      </c>
      <c r="P2237" s="1">
        <v>44522.348090277781</v>
      </c>
      <c r="Q2237">
        <v>3418</v>
      </c>
      <c r="R2237">
        <v>5783</v>
      </c>
      <c r="S2237" t="b">
        <v>0</v>
      </c>
      <c r="T2237" t="s">
        <v>88</v>
      </c>
      <c r="U2237" t="b">
        <v>1</v>
      </c>
      <c r="V2237" t="s">
        <v>110</v>
      </c>
      <c r="W2237" s="1">
        <v>44522.27511574074</v>
      </c>
      <c r="X2237">
        <v>2298</v>
      </c>
      <c r="Y2237">
        <v>495</v>
      </c>
      <c r="Z2237">
        <v>0</v>
      </c>
      <c r="AA2237">
        <v>495</v>
      </c>
      <c r="AB2237">
        <v>0</v>
      </c>
      <c r="AC2237">
        <v>96</v>
      </c>
      <c r="AD2237">
        <v>207</v>
      </c>
      <c r="AE2237">
        <v>0</v>
      </c>
      <c r="AF2237">
        <v>0</v>
      </c>
      <c r="AG2237">
        <v>0</v>
      </c>
      <c r="AH2237" t="s">
        <v>99</v>
      </c>
      <c r="AI2237" s="1">
        <v>44522.348090277781</v>
      </c>
      <c r="AJ2237">
        <v>3429</v>
      </c>
      <c r="AK2237">
        <v>1</v>
      </c>
      <c r="AL2237">
        <v>0</v>
      </c>
      <c r="AM2237">
        <v>1</v>
      </c>
      <c r="AN2237">
        <v>0</v>
      </c>
      <c r="AO2237">
        <v>1</v>
      </c>
      <c r="AP2237">
        <v>206</v>
      </c>
      <c r="AQ2237">
        <v>0</v>
      </c>
      <c r="AR2237">
        <v>0</v>
      </c>
      <c r="AS2237">
        <v>0</v>
      </c>
      <c r="AT2237" t="s">
        <v>88</v>
      </c>
      <c r="AU2237" t="s">
        <v>88</v>
      </c>
      <c r="AV2237" t="s">
        <v>88</v>
      </c>
      <c r="AW2237" t="s">
        <v>88</v>
      </c>
      <c r="AX2237" t="s">
        <v>88</v>
      </c>
      <c r="AY2237" t="s">
        <v>88</v>
      </c>
      <c r="AZ2237" t="s">
        <v>88</v>
      </c>
      <c r="BA2237" t="s">
        <v>88</v>
      </c>
      <c r="BB2237" t="s">
        <v>88</v>
      </c>
      <c r="BC2237" t="s">
        <v>88</v>
      </c>
      <c r="BD2237" t="s">
        <v>88</v>
      </c>
      <c r="BE2237" t="s">
        <v>88</v>
      </c>
    </row>
    <row r="2238" spans="1:57">
      <c r="A2238" t="s">
        <v>4666</v>
      </c>
      <c r="B2238" t="s">
        <v>80</v>
      </c>
      <c r="C2238" t="s">
        <v>4573</v>
      </c>
      <c r="D2238" t="s">
        <v>82</v>
      </c>
      <c r="E2238" s="2" t="str">
        <f>HYPERLINK("capsilon://?command=openfolder&amp;siteaddress=FAM.docvelocity-na8.net&amp;folderid=FX30353F31-690E-0455-C77D-8AA80847A782","FX21118717")</f>
        <v>FX21118717</v>
      </c>
      <c r="F2238" t="s">
        <v>19</v>
      </c>
      <c r="G2238" t="s">
        <v>19</v>
      </c>
      <c r="H2238" t="s">
        <v>83</v>
      </c>
      <c r="I2238" t="s">
        <v>4574</v>
      </c>
      <c r="J2238">
        <v>182</v>
      </c>
      <c r="K2238" t="s">
        <v>85</v>
      </c>
      <c r="L2238" t="s">
        <v>86</v>
      </c>
      <c r="M2238" t="s">
        <v>87</v>
      </c>
      <c r="N2238">
        <v>2</v>
      </c>
      <c r="O2238" s="1">
        <v>44522.245694444442</v>
      </c>
      <c r="P2238" s="1">
        <v>44522.357199074075</v>
      </c>
      <c r="Q2238">
        <v>768</v>
      </c>
      <c r="R2238">
        <v>8866</v>
      </c>
      <c r="S2238" t="b">
        <v>0</v>
      </c>
      <c r="T2238" t="s">
        <v>88</v>
      </c>
      <c r="U2238" t="b">
        <v>1</v>
      </c>
      <c r="V2238" t="s">
        <v>1964</v>
      </c>
      <c r="W2238" s="1">
        <v>44522.321250000001</v>
      </c>
      <c r="X2238">
        <v>5944</v>
      </c>
      <c r="Y2238">
        <v>304</v>
      </c>
      <c r="Z2238">
        <v>0</v>
      </c>
      <c r="AA2238">
        <v>304</v>
      </c>
      <c r="AB2238">
        <v>0</v>
      </c>
      <c r="AC2238">
        <v>246</v>
      </c>
      <c r="AD2238">
        <v>-122</v>
      </c>
      <c r="AE2238">
        <v>0</v>
      </c>
      <c r="AF2238">
        <v>0</v>
      </c>
      <c r="AG2238">
        <v>0</v>
      </c>
      <c r="AH2238" t="s">
        <v>1043</v>
      </c>
      <c r="AI2238" s="1">
        <v>44522.357199074075</v>
      </c>
      <c r="AJ2238">
        <v>95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-122</v>
      </c>
      <c r="AQ2238">
        <v>0</v>
      </c>
      <c r="AR2238">
        <v>0</v>
      </c>
      <c r="AS2238">
        <v>0</v>
      </c>
      <c r="AT2238" t="s">
        <v>88</v>
      </c>
      <c r="AU2238" t="s">
        <v>88</v>
      </c>
      <c r="AV2238" t="s">
        <v>88</v>
      </c>
      <c r="AW2238" t="s">
        <v>88</v>
      </c>
      <c r="AX2238" t="s">
        <v>88</v>
      </c>
      <c r="AY2238" t="s">
        <v>88</v>
      </c>
      <c r="AZ2238" t="s">
        <v>88</v>
      </c>
      <c r="BA2238" t="s">
        <v>88</v>
      </c>
      <c r="BB2238" t="s">
        <v>88</v>
      </c>
      <c r="BC2238" t="s">
        <v>88</v>
      </c>
      <c r="BD2238" t="s">
        <v>88</v>
      </c>
      <c r="BE2238" t="s">
        <v>88</v>
      </c>
    </row>
    <row r="2239" spans="1:57">
      <c r="A2239" t="s">
        <v>4667</v>
      </c>
      <c r="B2239" t="s">
        <v>80</v>
      </c>
      <c r="C2239" t="s">
        <v>4563</v>
      </c>
      <c r="D2239" t="s">
        <v>82</v>
      </c>
      <c r="E2239" s="2" t="str">
        <f>HYPERLINK("capsilon://?command=openfolder&amp;siteaddress=FAM.docvelocity-na8.net&amp;folderid=FXE1B5943D-9A67-0B33-9694-37F74A2856AD","FX21118236")</f>
        <v>FX21118236</v>
      </c>
      <c r="F2239" t="s">
        <v>19</v>
      </c>
      <c r="G2239" t="s">
        <v>19</v>
      </c>
      <c r="H2239" t="s">
        <v>83</v>
      </c>
      <c r="I2239" t="s">
        <v>4594</v>
      </c>
      <c r="J2239">
        <v>749</v>
      </c>
      <c r="K2239" t="s">
        <v>85</v>
      </c>
      <c r="L2239" t="s">
        <v>86</v>
      </c>
      <c r="M2239" t="s">
        <v>87</v>
      </c>
      <c r="N2239">
        <v>2</v>
      </c>
      <c r="O2239" s="1">
        <v>44522.297442129631</v>
      </c>
      <c r="P2239" s="1">
        <v>44522.58084490741</v>
      </c>
      <c r="Q2239">
        <v>6006</v>
      </c>
      <c r="R2239">
        <v>18480</v>
      </c>
      <c r="S2239" t="b">
        <v>0</v>
      </c>
      <c r="T2239" t="s">
        <v>88</v>
      </c>
      <c r="U2239" t="b">
        <v>1</v>
      </c>
      <c r="V2239" t="s">
        <v>393</v>
      </c>
      <c r="W2239" s="1">
        <v>44522.515844907408</v>
      </c>
      <c r="X2239">
        <v>15134</v>
      </c>
      <c r="Y2239">
        <v>522</v>
      </c>
      <c r="Z2239">
        <v>0</v>
      </c>
      <c r="AA2239">
        <v>522</v>
      </c>
      <c r="AB2239">
        <v>671</v>
      </c>
      <c r="AC2239">
        <v>366</v>
      </c>
      <c r="AD2239">
        <v>227</v>
      </c>
      <c r="AE2239">
        <v>0</v>
      </c>
      <c r="AF2239">
        <v>0</v>
      </c>
      <c r="AG2239">
        <v>0</v>
      </c>
      <c r="AH2239" t="s">
        <v>118</v>
      </c>
      <c r="AI2239" s="1">
        <v>44522.58084490741</v>
      </c>
      <c r="AJ2239">
        <v>3321</v>
      </c>
      <c r="AK2239">
        <v>12</v>
      </c>
      <c r="AL2239">
        <v>0</v>
      </c>
      <c r="AM2239">
        <v>12</v>
      </c>
      <c r="AN2239">
        <v>153</v>
      </c>
      <c r="AO2239">
        <v>13</v>
      </c>
      <c r="AP2239">
        <v>215</v>
      </c>
      <c r="AQ2239">
        <v>0</v>
      </c>
      <c r="AR2239">
        <v>0</v>
      </c>
      <c r="AS2239">
        <v>0</v>
      </c>
      <c r="AT2239" t="s">
        <v>88</v>
      </c>
      <c r="AU2239" t="s">
        <v>88</v>
      </c>
      <c r="AV2239" t="s">
        <v>88</v>
      </c>
      <c r="AW2239" t="s">
        <v>88</v>
      </c>
      <c r="AX2239" t="s">
        <v>88</v>
      </c>
      <c r="AY2239" t="s">
        <v>88</v>
      </c>
      <c r="AZ2239" t="s">
        <v>88</v>
      </c>
      <c r="BA2239" t="s">
        <v>88</v>
      </c>
      <c r="BB2239" t="s">
        <v>88</v>
      </c>
      <c r="BC2239" t="s">
        <v>88</v>
      </c>
      <c r="BD2239" t="s">
        <v>88</v>
      </c>
      <c r="BE2239" t="s">
        <v>88</v>
      </c>
    </row>
    <row r="2240" spans="1:57">
      <c r="A2240" t="s">
        <v>4668</v>
      </c>
      <c r="B2240" t="s">
        <v>80</v>
      </c>
      <c r="C2240" t="s">
        <v>4596</v>
      </c>
      <c r="D2240" t="s">
        <v>82</v>
      </c>
      <c r="E2240" s="2" t="str">
        <f>HYPERLINK("capsilon://?command=openfolder&amp;siteaddress=FAM.docvelocity-na8.net&amp;folderid=FX78B32F27-AF34-AF98-C67F-06FB1A1BA1C5","FX21119803")</f>
        <v>FX21119803</v>
      </c>
      <c r="F2240" t="s">
        <v>19</v>
      </c>
      <c r="G2240" t="s">
        <v>19</v>
      </c>
      <c r="H2240" t="s">
        <v>83</v>
      </c>
      <c r="I2240" t="s">
        <v>4597</v>
      </c>
      <c r="J2240">
        <v>343</v>
      </c>
      <c r="K2240" t="s">
        <v>85</v>
      </c>
      <c r="L2240" t="s">
        <v>86</v>
      </c>
      <c r="M2240" t="s">
        <v>87</v>
      </c>
      <c r="N2240">
        <v>2</v>
      </c>
      <c r="O2240" s="1">
        <v>44522.304027777776</v>
      </c>
      <c r="P2240" s="1">
        <v>44522.385474537034</v>
      </c>
      <c r="Q2240">
        <v>681</v>
      </c>
      <c r="R2240">
        <v>6356</v>
      </c>
      <c r="S2240" t="b">
        <v>0</v>
      </c>
      <c r="T2240" t="s">
        <v>88</v>
      </c>
      <c r="U2240" t="b">
        <v>1</v>
      </c>
      <c r="V2240" t="s">
        <v>388</v>
      </c>
      <c r="W2240" s="1">
        <v>44522.344166666669</v>
      </c>
      <c r="X2240">
        <v>3115</v>
      </c>
      <c r="Y2240">
        <v>520</v>
      </c>
      <c r="Z2240">
        <v>0</v>
      </c>
      <c r="AA2240">
        <v>520</v>
      </c>
      <c r="AB2240">
        <v>0</v>
      </c>
      <c r="AC2240">
        <v>281</v>
      </c>
      <c r="AD2240">
        <v>-177</v>
      </c>
      <c r="AE2240">
        <v>0</v>
      </c>
      <c r="AF2240">
        <v>0</v>
      </c>
      <c r="AG2240">
        <v>0</v>
      </c>
      <c r="AH2240" t="s">
        <v>99</v>
      </c>
      <c r="AI2240" s="1">
        <v>44522.385474537034</v>
      </c>
      <c r="AJ2240">
        <v>3229</v>
      </c>
      <c r="AK2240">
        <v>4</v>
      </c>
      <c r="AL2240">
        <v>0</v>
      </c>
      <c r="AM2240">
        <v>4</v>
      </c>
      <c r="AN2240">
        <v>0</v>
      </c>
      <c r="AO2240">
        <v>4</v>
      </c>
      <c r="AP2240">
        <v>-181</v>
      </c>
      <c r="AQ2240">
        <v>0</v>
      </c>
      <c r="AR2240">
        <v>0</v>
      </c>
      <c r="AS2240">
        <v>0</v>
      </c>
      <c r="AT2240" t="s">
        <v>88</v>
      </c>
      <c r="AU2240" t="s">
        <v>88</v>
      </c>
      <c r="AV2240" t="s">
        <v>88</v>
      </c>
      <c r="AW2240" t="s">
        <v>88</v>
      </c>
      <c r="AX2240" t="s">
        <v>88</v>
      </c>
      <c r="AY2240" t="s">
        <v>88</v>
      </c>
      <c r="AZ2240" t="s">
        <v>88</v>
      </c>
      <c r="BA2240" t="s">
        <v>88</v>
      </c>
      <c r="BB2240" t="s">
        <v>88</v>
      </c>
      <c r="BC2240" t="s">
        <v>88</v>
      </c>
      <c r="BD2240" t="s">
        <v>88</v>
      </c>
      <c r="BE2240" t="s">
        <v>88</v>
      </c>
    </row>
    <row r="2241" spans="1:57">
      <c r="A2241" t="s">
        <v>4669</v>
      </c>
      <c r="B2241" t="s">
        <v>80</v>
      </c>
      <c r="C2241" t="s">
        <v>4604</v>
      </c>
      <c r="D2241" t="s">
        <v>82</v>
      </c>
      <c r="E2241" s="2" t="str">
        <f>HYPERLINK("capsilon://?command=openfolder&amp;siteaddress=FAM.docvelocity-na8.net&amp;folderid=FXC51D263C-AF60-4993-5D5D-9B2442619A53","FX21119906")</f>
        <v>FX21119906</v>
      </c>
      <c r="F2241" t="s">
        <v>19</v>
      </c>
      <c r="G2241" t="s">
        <v>19</v>
      </c>
      <c r="H2241" t="s">
        <v>83</v>
      </c>
      <c r="I2241" t="s">
        <v>4605</v>
      </c>
      <c r="J2241">
        <v>317</v>
      </c>
      <c r="K2241" t="s">
        <v>85</v>
      </c>
      <c r="L2241" t="s">
        <v>86</v>
      </c>
      <c r="M2241" t="s">
        <v>87</v>
      </c>
      <c r="N2241">
        <v>2</v>
      </c>
      <c r="O2241" s="1">
        <v>44522.306701388887</v>
      </c>
      <c r="P2241" s="1">
        <v>44522.368136574078</v>
      </c>
      <c r="Q2241">
        <v>852</v>
      </c>
      <c r="R2241">
        <v>4456</v>
      </c>
      <c r="S2241" t="b">
        <v>0</v>
      </c>
      <c r="T2241" t="s">
        <v>88</v>
      </c>
      <c r="U2241" t="b">
        <v>1</v>
      </c>
      <c r="V2241" t="s">
        <v>110</v>
      </c>
      <c r="W2241" s="1">
        <v>44522.331018518518</v>
      </c>
      <c r="X2241">
        <v>1728</v>
      </c>
      <c r="Y2241">
        <v>243</v>
      </c>
      <c r="Z2241">
        <v>0</v>
      </c>
      <c r="AA2241">
        <v>243</v>
      </c>
      <c r="AB2241">
        <v>21</v>
      </c>
      <c r="AC2241">
        <v>114</v>
      </c>
      <c r="AD2241">
        <v>74</v>
      </c>
      <c r="AE2241">
        <v>0</v>
      </c>
      <c r="AF2241">
        <v>0</v>
      </c>
      <c r="AG2241">
        <v>0</v>
      </c>
      <c r="AH2241" t="s">
        <v>90</v>
      </c>
      <c r="AI2241" s="1">
        <v>44522.368136574078</v>
      </c>
      <c r="AJ2241">
        <v>2665</v>
      </c>
      <c r="AK2241">
        <v>6</v>
      </c>
      <c r="AL2241">
        <v>0</v>
      </c>
      <c r="AM2241">
        <v>6</v>
      </c>
      <c r="AN2241">
        <v>21</v>
      </c>
      <c r="AO2241">
        <v>5</v>
      </c>
      <c r="AP2241">
        <v>68</v>
      </c>
      <c r="AQ2241">
        <v>0</v>
      </c>
      <c r="AR2241">
        <v>0</v>
      </c>
      <c r="AS2241">
        <v>0</v>
      </c>
      <c r="AT2241" t="s">
        <v>88</v>
      </c>
      <c r="AU2241" t="s">
        <v>88</v>
      </c>
      <c r="AV2241" t="s">
        <v>88</v>
      </c>
      <c r="AW2241" t="s">
        <v>88</v>
      </c>
      <c r="AX2241" t="s">
        <v>88</v>
      </c>
      <c r="AY2241" t="s">
        <v>88</v>
      </c>
      <c r="AZ2241" t="s">
        <v>88</v>
      </c>
      <c r="BA2241" t="s">
        <v>88</v>
      </c>
      <c r="BB2241" t="s">
        <v>88</v>
      </c>
      <c r="BC2241" t="s">
        <v>88</v>
      </c>
      <c r="BD2241" t="s">
        <v>88</v>
      </c>
      <c r="BE2241" t="s">
        <v>88</v>
      </c>
    </row>
    <row r="2242" spans="1:57">
      <c r="A2242" t="s">
        <v>4670</v>
      </c>
      <c r="B2242" t="s">
        <v>80</v>
      </c>
      <c r="C2242" t="s">
        <v>4607</v>
      </c>
      <c r="D2242" t="s">
        <v>82</v>
      </c>
      <c r="E2242" s="2" t="str">
        <f>HYPERLINK("capsilon://?command=openfolder&amp;siteaddress=FAM.docvelocity-na8.net&amp;folderid=FX456EA970-B0AC-5CAD-A67C-48A2F53D23A9","FX21119817")</f>
        <v>FX21119817</v>
      </c>
      <c r="F2242" t="s">
        <v>19</v>
      </c>
      <c r="G2242" t="s">
        <v>19</v>
      </c>
      <c r="H2242" t="s">
        <v>83</v>
      </c>
      <c r="I2242" t="s">
        <v>4608</v>
      </c>
      <c r="J2242">
        <v>225</v>
      </c>
      <c r="K2242" t="s">
        <v>85</v>
      </c>
      <c r="L2242" t="s">
        <v>86</v>
      </c>
      <c r="M2242" t="s">
        <v>87</v>
      </c>
      <c r="N2242">
        <v>2</v>
      </c>
      <c r="O2242" s="1">
        <v>44522.308344907404</v>
      </c>
      <c r="P2242" s="1">
        <v>44522.367939814816</v>
      </c>
      <c r="Q2242">
        <v>1514</v>
      </c>
      <c r="R2242">
        <v>3635</v>
      </c>
      <c r="S2242" t="b">
        <v>0</v>
      </c>
      <c r="T2242" t="s">
        <v>88</v>
      </c>
      <c r="U2242" t="b">
        <v>1</v>
      </c>
      <c r="V2242" t="s">
        <v>1964</v>
      </c>
      <c r="W2242" s="1">
        <v>44522.352094907408</v>
      </c>
      <c r="X2242">
        <v>2664</v>
      </c>
      <c r="Y2242">
        <v>180</v>
      </c>
      <c r="Z2242">
        <v>0</v>
      </c>
      <c r="AA2242">
        <v>180</v>
      </c>
      <c r="AB2242">
        <v>0</v>
      </c>
      <c r="AC2242">
        <v>102</v>
      </c>
      <c r="AD2242">
        <v>45</v>
      </c>
      <c r="AE2242">
        <v>0</v>
      </c>
      <c r="AF2242">
        <v>0</v>
      </c>
      <c r="AG2242">
        <v>0</v>
      </c>
      <c r="AH2242" t="s">
        <v>1043</v>
      </c>
      <c r="AI2242" s="1">
        <v>44522.367939814816</v>
      </c>
      <c r="AJ2242">
        <v>927</v>
      </c>
      <c r="AK2242">
        <v>2</v>
      </c>
      <c r="AL2242">
        <v>0</v>
      </c>
      <c r="AM2242">
        <v>2</v>
      </c>
      <c r="AN2242">
        <v>0</v>
      </c>
      <c r="AO2242">
        <v>1</v>
      </c>
      <c r="AP2242">
        <v>43</v>
      </c>
      <c r="AQ2242">
        <v>0</v>
      </c>
      <c r="AR2242">
        <v>0</v>
      </c>
      <c r="AS2242">
        <v>0</v>
      </c>
      <c r="AT2242" t="s">
        <v>88</v>
      </c>
      <c r="AU2242" t="s">
        <v>88</v>
      </c>
      <c r="AV2242" t="s">
        <v>88</v>
      </c>
      <c r="AW2242" t="s">
        <v>88</v>
      </c>
      <c r="AX2242" t="s">
        <v>88</v>
      </c>
      <c r="AY2242" t="s">
        <v>88</v>
      </c>
      <c r="AZ2242" t="s">
        <v>88</v>
      </c>
      <c r="BA2242" t="s">
        <v>88</v>
      </c>
      <c r="BB2242" t="s">
        <v>88</v>
      </c>
      <c r="BC2242" t="s">
        <v>88</v>
      </c>
      <c r="BD2242" t="s">
        <v>88</v>
      </c>
      <c r="BE2242" t="s">
        <v>88</v>
      </c>
    </row>
    <row r="2243" spans="1:57">
      <c r="A2243" t="s">
        <v>4671</v>
      </c>
      <c r="B2243" t="s">
        <v>80</v>
      </c>
      <c r="C2243" t="s">
        <v>4626</v>
      </c>
      <c r="D2243" t="s">
        <v>82</v>
      </c>
      <c r="E2243" s="2" t="str">
        <f>HYPERLINK("capsilon://?command=openfolder&amp;siteaddress=FAM.docvelocity-na8.net&amp;folderid=FX75B7646E-1588-7D2D-E222-E12D2AE32CDF","FX21119015")</f>
        <v>FX21119015</v>
      </c>
      <c r="F2243" t="s">
        <v>19</v>
      </c>
      <c r="G2243" t="s">
        <v>19</v>
      </c>
      <c r="H2243" t="s">
        <v>83</v>
      </c>
      <c r="I2243" t="s">
        <v>4627</v>
      </c>
      <c r="J2243">
        <v>152</v>
      </c>
      <c r="K2243" t="s">
        <v>85</v>
      </c>
      <c r="L2243" t="s">
        <v>86</v>
      </c>
      <c r="M2243" t="s">
        <v>87</v>
      </c>
      <c r="N2243">
        <v>2</v>
      </c>
      <c r="O2243" s="1">
        <v>44522.313657407409</v>
      </c>
      <c r="P2243" s="1">
        <v>44522.336296296293</v>
      </c>
      <c r="Q2243">
        <v>906</v>
      </c>
      <c r="R2243">
        <v>1050</v>
      </c>
      <c r="S2243" t="b">
        <v>0</v>
      </c>
      <c r="T2243" t="s">
        <v>88</v>
      </c>
      <c r="U2243" t="b">
        <v>1</v>
      </c>
      <c r="V2243" t="s">
        <v>89</v>
      </c>
      <c r="W2243" s="1">
        <v>44522.330289351848</v>
      </c>
      <c r="X2243">
        <v>500</v>
      </c>
      <c r="Y2243">
        <v>42</v>
      </c>
      <c r="Z2243">
        <v>0</v>
      </c>
      <c r="AA2243">
        <v>42</v>
      </c>
      <c r="AB2243">
        <v>81</v>
      </c>
      <c r="AC2243">
        <v>23</v>
      </c>
      <c r="AD2243">
        <v>110</v>
      </c>
      <c r="AE2243">
        <v>0</v>
      </c>
      <c r="AF2243">
        <v>0</v>
      </c>
      <c r="AG2243">
        <v>0</v>
      </c>
      <c r="AH2243" t="s">
        <v>90</v>
      </c>
      <c r="AI2243" s="1">
        <v>44522.336296296293</v>
      </c>
      <c r="AJ2243">
        <v>513</v>
      </c>
      <c r="AK2243">
        <v>1</v>
      </c>
      <c r="AL2243">
        <v>0</v>
      </c>
      <c r="AM2243">
        <v>1</v>
      </c>
      <c r="AN2243">
        <v>81</v>
      </c>
      <c r="AO2243">
        <v>1</v>
      </c>
      <c r="AP2243">
        <v>109</v>
      </c>
      <c r="AQ2243">
        <v>0</v>
      </c>
      <c r="AR2243">
        <v>0</v>
      </c>
      <c r="AS2243">
        <v>0</v>
      </c>
      <c r="AT2243" t="s">
        <v>88</v>
      </c>
      <c r="AU2243" t="s">
        <v>88</v>
      </c>
      <c r="AV2243" t="s">
        <v>88</v>
      </c>
      <c r="AW2243" t="s">
        <v>88</v>
      </c>
      <c r="AX2243" t="s">
        <v>88</v>
      </c>
      <c r="AY2243" t="s">
        <v>88</v>
      </c>
      <c r="AZ2243" t="s">
        <v>88</v>
      </c>
      <c r="BA2243" t="s">
        <v>88</v>
      </c>
      <c r="BB2243" t="s">
        <v>88</v>
      </c>
      <c r="BC2243" t="s">
        <v>88</v>
      </c>
      <c r="BD2243" t="s">
        <v>88</v>
      </c>
      <c r="BE2243" t="s">
        <v>88</v>
      </c>
    </row>
    <row r="2244" spans="1:57">
      <c r="A2244" t="s">
        <v>4672</v>
      </c>
      <c r="B2244" t="s">
        <v>80</v>
      </c>
      <c r="C2244" t="s">
        <v>4629</v>
      </c>
      <c r="D2244" t="s">
        <v>82</v>
      </c>
      <c r="E2244" s="2" t="str">
        <f>HYPERLINK("capsilon://?command=openfolder&amp;siteaddress=FAM.docvelocity-na8.net&amp;folderid=FXD368E720-A393-E620-DCDD-664AFC5F3422","FX21119427")</f>
        <v>FX21119427</v>
      </c>
      <c r="F2244" t="s">
        <v>19</v>
      </c>
      <c r="G2244" t="s">
        <v>19</v>
      </c>
      <c r="H2244" t="s">
        <v>83</v>
      </c>
      <c r="I2244" t="s">
        <v>4630</v>
      </c>
      <c r="J2244">
        <v>304</v>
      </c>
      <c r="K2244" t="s">
        <v>85</v>
      </c>
      <c r="L2244" t="s">
        <v>86</v>
      </c>
      <c r="M2244" t="s">
        <v>87</v>
      </c>
      <c r="N2244">
        <v>2</v>
      </c>
      <c r="O2244" s="1">
        <v>44522.317002314812</v>
      </c>
      <c r="P2244" s="1">
        <v>44522.382430555554</v>
      </c>
      <c r="Q2244">
        <v>3057</v>
      </c>
      <c r="R2244">
        <v>2596</v>
      </c>
      <c r="S2244" t="b">
        <v>0</v>
      </c>
      <c r="T2244" t="s">
        <v>88</v>
      </c>
      <c r="U2244" t="b">
        <v>1</v>
      </c>
      <c r="V2244" t="s">
        <v>110</v>
      </c>
      <c r="W2244" s="1">
        <v>44522.346064814818</v>
      </c>
      <c r="X2244">
        <v>1299</v>
      </c>
      <c r="Y2244">
        <v>267</v>
      </c>
      <c r="Z2244">
        <v>0</v>
      </c>
      <c r="AA2244">
        <v>267</v>
      </c>
      <c r="AB2244">
        <v>0</v>
      </c>
      <c r="AC2244">
        <v>108</v>
      </c>
      <c r="AD2244">
        <v>37</v>
      </c>
      <c r="AE2244">
        <v>0</v>
      </c>
      <c r="AF2244">
        <v>0</v>
      </c>
      <c r="AG2244">
        <v>0</v>
      </c>
      <c r="AH2244" t="s">
        <v>1043</v>
      </c>
      <c r="AI2244" s="1">
        <v>44522.382430555554</v>
      </c>
      <c r="AJ2244">
        <v>1251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37</v>
      </c>
      <c r="AQ2244">
        <v>0</v>
      </c>
      <c r="AR2244">
        <v>0</v>
      </c>
      <c r="AS2244">
        <v>0</v>
      </c>
      <c r="AT2244" t="s">
        <v>88</v>
      </c>
      <c r="AU2244" t="s">
        <v>88</v>
      </c>
      <c r="AV2244" t="s">
        <v>88</v>
      </c>
      <c r="AW2244" t="s">
        <v>88</v>
      </c>
      <c r="AX2244" t="s">
        <v>88</v>
      </c>
      <c r="AY2244" t="s">
        <v>88</v>
      </c>
      <c r="AZ2244" t="s">
        <v>88</v>
      </c>
      <c r="BA2244" t="s">
        <v>88</v>
      </c>
      <c r="BB2244" t="s">
        <v>88</v>
      </c>
      <c r="BC2244" t="s">
        <v>88</v>
      </c>
      <c r="BD2244" t="s">
        <v>88</v>
      </c>
      <c r="BE2244" t="s">
        <v>88</v>
      </c>
    </row>
    <row r="2245" spans="1:57">
      <c r="A2245" t="s">
        <v>4673</v>
      </c>
      <c r="B2245" t="s">
        <v>80</v>
      </c>
      <c r="C2245" t="s">
        <v>4638</v>
      </c>
      <c r="D2245" t="s">
        <v>82</v>
      </c>
      <c r="E2245" s="2" t="str">
        <f>HYPERLINK("capsilon://?command=openfolder&amp;siteaddress=FAM.docvelocity-na8.net&amp;folderid=FXBE608E0E-32F3-9FA3-7CF3-D3426F091307","FX21118947")</f>
        <v>FX21118947</v>
      </c>
      <c r="F2245" t="s">
        <v>19</v>
      </c>
      <c r="G2245" t="s">
        <v>19</v>
      </c>
      <c r="H2245" t="s">
        <v>83</v>
      </c>
      <c r="I2245" t="s">
        <v>4639</v>
      </c>
      <c r="J2245">
        <v>321</v>
      </c>
      <c r="K2245" t="s">
        <v>85</v>
      </c>
      <c r="L2245" t="s">
        <v>86</v>
      </c>
      <c r="M2245" t="s">
        <v>87</v>
      </c>
      <c r="N2245">
        <v>2</v>
      </c>
      <c r="O2245" s="1">
        <v>44522.324745370373</v>
      </c>
      <c r="P2245" s="1">
        <v>44522.382997685185</v>
      </c>
      <c r="Q2245">
        <v>2537</v>
      </c>
      <c r="R2245">
        <v>2496</v>
      </c>
      <c r="S2245" t="b">
        <v>0</v>
      </c>
      <c r="T2245" t="s">
        <v>88</v>
      </c>
      <c r="U2245" t="b">
        <v>1</v>
      </c>
      <c r="V2245" t="s">
        <v>89</v>
      </c>
      <c r="W2245" s="1">
        <v>44522.343958333331</v>
      </c>
      <c r="X2245">
        <v>1180</v>
      </c>
      <c r="Y2245">
        <v>286</v>
      </c>
      <c r="Z2245">
        <v>0</v>
      </c>
      <c r="AA2245">
        <v>286</v>
      </c>
      <c r="AB2245">
        <v>0</v>
      </c>
      <c r="AC2245">
        <v>138</v>
      </c>
      <c r="AD2245">
        <v>35</v>
      </c>
      <c r="AE2245">
        <v>0</v>
      </c>
      <c r="AF2245">
        <v>0</v>
      </c>
      <c r="AG2245">
        <v>0</v>
      </c>
      <c r="AH2245" t="s">
        <v>90</v>
      </c>
      <c r="AI2245" s="1">
        <v>44522.382997685185</v>
      </c>
      <c r="AJ2245">
        <v>1284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35</v>
      </c>
      <c r="AQ2245">
        <v>0</v>
      </c>
      <c r="AR2245">
        <v>0</v>
      </c>
      <c r="AS2245">
        <v>0</v>
      </c>
      <c r="AT2245" t="s">
        <v>88</v>
      </c>
      <c r="AU2245" t="s">
        <v>88</v>
      </c>
      <c r="AV2245" t="s">
        <v>88</v>
      </c>
      <c r="AW2245" t="s">
        <v>88</v>
      </c>
      <c r="AX2245" t="s">
        <v>88</v>
      </c>
      <c r="AY2245" t="s">
        <v>88</v>
      </c>
      <c r="AZ2245" t="s">
        <v>88</v>
      </c>
      <c r="BA2245" t="s">
        <v>88</v>
      </c>
      <c r="BB2245" t="s">
        <v>88</v>
      </c>
      <c r="BC2245" t="s">
        <v>88</v>
      </c>
      <c r="BD2245" t="s">
        <v>88</v>
      </c>
      <c r="BE2245" t="s">
        <v>88</v>
      </c>
    </row>
    <row r="2246" spans="1:57">
      <c r="A2246" t="s">
        <v>4674</v>
      </c>
      <c r="B2246" t="s">
        <v>80</v>
      </c>
      <c r="C2246" t="s">
        <v>4641</v>
      </c>
      <c r="D2246" t="s">
        <v>82</v>
      </c>
      <c r="E2246" s="2" t="str">
        <f>HYPERLINK("capsilon://?command=openfolder&amp;siteaddress=FAM.docvelocity-na8.net&amp;folderid=FX5246298E-5606-3732-C788-7D53AD4D2565","FX211110166")</f>
        <v>FX211110166</v>
      </c>
      <c r="F2246" t="s">
        <v>19</v>
      </c>
      <c r="G2246" t="s">
        <v>19</v>
      </c>
      <c r="H2246" t="s">
        <v>83</v>
      </c>
      <c r="I2246" t="s">
        <v>4646</v>
      </c>
      <c r="J2246">
        <v>84</v>
      </c>
      <c r="K2246" t="s">
        <v>85</v>
      </c>
      <c r="L2246" t="s">
        <v>86</v>
      </c>
      <c r="M2246" t="s">
        <v>87</v>
      </c>
      <c r="N2246">
        <v>2</v>
      </c>
      <c r="O2246" s="1">
        <v>44522.326666666668</v>
      </c>
      <c r="P2246" s="1">
        <v>44522.390474537038</v>
      </c>
      <c r="Q2246">
        <v>4241</v>
      </c>
      <c r="R2246">
        <v>1272</v>
      </c>
      <c r="S2246" t="b">
        <v>0</v>
      </c>
      <c r="T2246" t="s">
        <v>88</v>
      </c>
      <c r="U2246" t="b">
        <v>1</v>
      </c>
      <c r="V2246" t="s">
        <v>89</v>
      </c>
      <c r="W2246" s="1">
        <v>44522.350347222222</v>
      </c>
      <c r="X2246">
        <v>551</v>
      </c>
      <c r="Y2246">
        <v>63</v>
      </c>
      <c r="Z2246">
        <v>0</v>
      </c>
      <c r="AA2246">
        <v>63</v>
      </c>
      <c r="AB2246">
        <v>0</v>
      </c>
      <c r="AC2246">
        <v>28</v>
      </c>
      <c r="AD2246">
        <v>21</v>
      </c>
      <c r="AE2246">
        <v>0</v>
      </c>
      <c r="AF2246">
        <v>0</v>
      </c>
      <c r="AG2246">
        <v>0</v>
      </c>
      <c r="AH2246" t="s">
        <v>1043</v>
      </c>
      <c r="AI2246" s="1">
        <v>44522.390474537038</v>
      </c>
      <c r="AJ2246">
        <v>694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21</v>
      </c>
      <c r="AQ2246">
        <v>0</v>
      </c>
      <c r="AR2246">
        <v>0</v>
      </c>
      <c r="AS2246">
        <v>0</v>
      </c>
      <c r="AT2246" t="s">
        <v>88</v>
      </c>
      <c r="AU2246" t="s">
        <v>88</v>
      </c>
      <c r="AV2246" t="s">
        <v>88</v>
      </c>
      <c r="AW2246" t="s">
        <v>88</v>
      </c>
      <c r="AX2246" t="s">
        <v>88</v>
      </c>
      <c r="AY2246" t="s">
        <v>88</v>
      </c>
      <c r="AZ2246" t="s">
        <v>88</v>
      </c>
      <c r="BA2246" t="s">
        <v>88</v>
      </c>
      <c r="BB2246" t="s">
        <v>88</v>
      </c>
      <c r="BC2246" t="s">
        <v>88</v>
      </c>
      <c r="BD2246" t="s">
        <v>88</v>
      </c>
      <c r="BE2246" t="s">
        <v>88</v>
      </c>
    </row>
    <row r="2247" spans="1:57">
      <c r="A2247" t="s">
        <v>4675</v>
      </c>
      <c r="B2247" t="s">
        <v>80</v>
      </c>
      <c r="C2247" t="s">
        <v>4641</v>
      </c>
      <c r="D2247" t="s">
        <v>82</v>
      </c>
      <c r="E2247" s="2" t="str">
        <f>HYPERLINK("capsilon://?command=openfolder&amp;siteaddress=FAM.docvelocity-na8.net&amp;folderid=FX5246298E-5606-3732-C788-7D53AD4D2565","FX211110166")</f>
        <v>FX211110166</v>
      </c>
      <c r="F2247" t="s">
        <v>19</v>
      </c>
      <c r="G2247" t="s">
        <v>19</v>
      </c>
      <c r="H2247" t="s">
        <v>83</v>
      </c>
      <c r="I2247" t="s">
        <v>4648</v>
      </c>
      <c r="J2247">
        <v>320</v>
      </c>
      <c r="K2247" t="s">
        <v>85</v>
      </c>
      <c r="L2247" t="s">
        <v>86</v>
      </c>
      <c r="M2247" t="s">
        <v>87</v>
      </c>
      <c r="N2247">
        <v>2</v>
      </c>
      <c r="O2247" s="1">
        <v>44522.330289351848</v>
      </c>
      <c r="P2247" s="1">
        <v>44522.394490740742</v>
      </c>
      <c r="Q2247">
        <v>2325</v>
      </c>
      <c r="R2247">
        <v>3222</v>
      </c>
      <c r="S2247" t="b">
        <v>0</v>
      </c>
      <c r="T2247" t="s">
        <v>88</v>
      </c>
      <c r="U2247" t="b">
        <v>1</v>
      </c>
      <c r="V2247" t="s">
        <v>388</v>
      </c>
      <c r="W2247" s="1">
        <v>44522.372233796297</v>
      </c>
      <c r="X2247">
        <v>2425</v>
      </c>
      <c r="Y2247">
        <v>191</v>
      </c>
      <c r="Z2247">
        <v>0</v>
      </c>
      <c r="AA2247">
        <v>191</v>
      </c>
      <c r="AB2247">
        <v>162</v>
      </c>
      <c r="AC2247">
        <v>130</v>
      </c>
      <c r="AD2247">
        <v>129</v>
      </c>
      <c r="AE2247">
        <v>0</v>
      </c>
      <c r="AF2247">
        <v>0</v>
      </c>
      <c r="AG2247">
        <v>0</v>
      </c>
      <c r="AH2247" t="s">
        <v>99</v>
      </c>
      <c r="AI2247" s="1">
        <v>44522.394490740742</v>
      </c>
      <c r="AJ2247">
        <v>778</v>
      </c>
      <c r="AK2247">
        <v>2</v>
      </c>
      <c r="AL2247">
        <v>0</v>
      </c>
      <c r="AM2247">
        <v>2</v>
      </c>
      <c r="AN2247">
        <v>162</v>
      </c>
      <c r="AO2247">
        <v>2</v>
      </c>
      <c r="AP2247">
        <v>127</v>
      </c>
      <c r="AQ2247">
        <v>0</v>
      </c>
      <c r="AR2247">
        <v>0</v>
      </c>
      <c r="AS2247">
        <v>0</v>
      </c>
      <c r="AT2247" t="s">
        <v>88</v>
      </c>
      <c r="AU2247" t="s">
        <v>88</v>
      </c>
      <c r="AV2247" t="s">
        <v>88</v>
      </c>
      <c r="AW2247" t="s">
        <v>88</v>
      </c>
      <c r="AX2247" t="s">
        <v>88</v>
      </c>
      <c r="AY2247" t="s">
        <v>88</v>
      </c>
      <c r="AZ2247" t="s">
        <v>88</v>
      </c>
      <c r="BA2247" t="s">
        <v>88</v>
      </c>
      <c r="BB2247" t="s">
        <v>88</v>
      </c>
      <c r="BC2247" t="s">
        <v>88</v>
      </c>
      <c r="BD2247" t="s">
        <v>88</v>
      </c>
      <c r="BE2247" t="s">
        <v>88</v>
      </c>
    </row>
    <row r="2248" spans="1:57">
      <c r="A2248" t="s">
        <v>4676</v>
      </c>
      <c r="B2248" t="s">
        <v>80</v>
      </c>
      <c r="C2248" t="s">
        <v>4650</v>
      </c>
      <c r="D2248" t="s">
        <v>82</v>
      </c>
      <c r="E2248" s="2" t="str">
        <f>HYPERLINK("capsilon://?command=openfolder&amp;siteaddress=FAM.docvelocity-na8.net&amp;folderid=FX33F19CB5-C019-F604-7243-6DEFEB2F44A8","FX21119962")</f>
        <v>FX21119962</v>
      </c>
      <c r="F2248" t="s">
        <v>19</v>
      </c>
      <c r="G2248" t="s">
        <v>19</v>
      </c>
      <c r="H2248" t="s">
        <v>83</v>
      </c>
      <c r="I2248" t="s">
        <v>4651</v>
      </c>
      <c r="J2248">
        <v>332</v>
      </c>
      <c r="K2248" t="s">
        <v>85</v>
      </c>
      <c r="L2248" t="s">
        <v>86</v>
      </c>
      <c r="M2248" t="s">
        <v>87</v>
      </c>
      <c r="N2248">
        <v>2</v>
      </c>
      <c r="O2248" s="1">
        <v>44522.334467592591</v>
      </c>
      <c r="P2248" s="1">
        <v>44522.407581018517</v>
      </c>
      <c r="Q2248">
        <v>3219</v>
      </c>
      <c r="R2248">
        <v>3098</v>
      </c>
      <c r="S2248" t="b">
        <v>0</v>
      </c>
      <c r="T2248" t="s">
        <v>88</v>
      </c>
      <c r="U2248" t="b">
        <v>1</v>
      </c>
      <c r="V2248" t="s">
        <v>110</v>
      </c>
      <c r="W2248" s="1">
        <v>44522.368750000001</v>
      </c>
      <c r="X2248">
        <v>1959</v>
      </c>
      <c r="Y2248">
        <v>311</v>
      </c>
      <c r="Z2248">
        <v>0</v>
      </c>
      <c r="AA2248">
        <v>311</v>
      </c>
      <c r="AB2248">
        <v>0</v>
      </c>
      <c r="AC2248">
        <v>124</v>
      </c>
      <c r="AD2248">
        <v>21</v>
      </c>
      <c r="AE2248">
        <v>0</v>
      </c>
      <c r="AF2248">
        <v>0</v>
      </c>
      <c r="AG2248">
        <v>0</v>
      </c>
      <c r="AH2248" t="s">
        <v>99</v>
      </c>
      <c r="AI2248" s="1">
        <v>44522.407581018517</v>
      </c>
      <c r="AJ2248">
        <v>1130</v>
      </c>
      <c r="AK2248">
        <v>2</v>
      </c>
      <c r="AL2248">
        <v>0</v>
      </c>
      <c r="AM2248">
        <v>2</v>
      </c>
      <c r="AN2248">
        <v>0</v>
      </c>
      <c r="AO2248">
        <v>3</v>
      </c>
      <c r="AP2248">
        <v>19</v>
      </c>
      <c r="AQ2248">
        <v>0</v>
      </c>
      <c r="AR2248">
        <v>0</v>
      </c>
      <c r="AS2248">
        <v>0</v>
      </c>
      <c r="AT2248" t="s">
        <v>88</v>
      </c>
      <c r="AU2248" t="s">
        <v>88</v>
      </c>
      <c r="AV2248" t="s">
        <v>88</v>
      </c>
      <c r="AW2248" t="s">
        <v>88</v>
      </c>
      <c r="AX2248" t="s">
        <v>88</v>
      </c>
      <c r="AY2248" t="s">
        <v>88</v>
      </c>
      <c r="AZ2248" t="s">
        <v>88</v>
      </c>
      <c r="BA2248" t="s">
        <v>88</v>
      </c>
      <c r="BB2248" t="s">
        <v>88</v>
      </c>
      <c r="BC2248" t="s">
        <v>88</v>
      </c>
      <c r="BD2248" t="s">
        <v>88</v>
      </c>
      <c r="BE2248" t="s">
        <v>88</v>
      </c>
    </row>
    <row r="2249" spans="1:57">
      <c r="A2249" t="s">
        <v>4677</v>
      </c>
      <c r="B2249" t="s">
        <v>80</v>
      </c>
      <c r="C2249" t="s">
        <v>4678</v>
      </c>
      <c r="D2249" t="s">
        <v>82</v>
      </c>
      <c r="E2249" s="2" t="str">
        <f>HYPERLINK("capsilon://?command=openfolder&amp;siteaddress=FAM.docvelocity-na8.net&amp;folderid=FXDC566B78-7591-DFDA-9F47-83A34B0DCF65","FX21119989")</f>
        <v>FX21119989</v>
      </c>
      <c r="F2249" t="s">
        <v>19</v>
      </c>
      <c r="G2249" t="s">
        <v>19</v>
      </c>
      <c r="H2249" t="s">
        <v>83</v>
      </c>
      <c r="I2249" t="s">
        <v>4679</v>
      </c>
      <c r="J2249">
        <v>180</v>
      </c>
      <c r="K2249" t="s">
        <v>85</v>
      </c>
      <c r="L2249" t="s">
        <v>86</v>
      </c>
      <c r="M2249" t="s">
        <v>87</v>
      </c>
      <c r="N2249">
        <v>1</v>
      </c>
      <c r="O2249" s="1">
        <v>44522.44394675926</v>
      </c>
      <c r="P2249" s="1">
        <v>44522.708553240744</v>
      </c>
      <c r="Q2249">
        <v>22028</v>
      </c>
      <c r="R2249">
        <v>834</v>
      </c>
      <c r="S2249" t="b">
        <v>0</v>
      </c>
      <c r="T2249" t="s">
        <v>88</v>
      </c>
      <c r="U2249" t="b">
        <v>0</v>
      </c>
      <c r="V2249" t="s">
        <v>94</v>
      </c>
      <c r="W2249" s="1">
        <v>44522.708553240744</v>
      </c>
      <c r="X2249">
        <v>437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180</v>
      </c>
      <c r="AE2249">
        <v>156</v>
      </c>
      <c r="AF2249">
        <v>0</v>
      </c>
      <c r="AG2249">
        <v>11</v>
      </c>
      <c r="AH2249" t="s">
        <v>88</v>
      </c>
      <c r="AI2249" t="s">
        <v>88</v>
      </c>
      <c r="AJ2249" t="s">
        <v>88</v>
      </c>
      <c r="AK2249" t="s">
        <v>88</v>
      </c>
      <c r="AL2249" t="s">
        <v>88</v>
      </c>
      <c r="AM2249" t="s">
        <v>88</v>
      </c>
      <c r="AN2249" t="s">
        <v>88</v>
      </c>
      <c r="AO2249" t="s">
        <v>88</v>
      </c>
      <c r="AP2249" t="s">
        <v>88</v>
      </c>
      <c r="AQ2249" t="s">
        <v>88</v>
      </c>
      <c r="AR2249" t="s">
        <v>88</v>
      </c>
      <c r="AS2249" t="s">
        <v>88</v>
      </c>
      <c r="AT2249" t="s">
        <v>88</v>
      </c>
      <c r="AU2249" t="s">
        <v>88</v>
      </c>
      <c r="AV2249" t="s">
        <v>88</v>
      </c>
      <c r="AW2249" t="s">
        <v>88</v>
      </c>
      <c r="AX2249" t="s">
        <v>88</v>
      </c>
      <c r="AY2249" t="s">
        <v>88</v>
      </c>
      <c r="AZ2249" t="s">
        <v>88</v>
      </c>
      <c r="BA2249" t="s">
        <v>88</v>
      </c>
      <c r="BB2249" t="s">
        <v>88</v>
      </c>
      <c r="BC2249" t="s">
        <v>88</v>
      </c>
      <c r="BD2249" t="s">
        <v>88</v>
      </c>
      <c r="BE2249" t="s">
        <v>88</v>
      </c>
    </row>
    <row r="2250" spans="1:57">
      <c r="A2250" t="s">
        <v>4680</v>
      </c>
      <c r="B2250" t="s">
        <v>80</v>
      </c>
      <c r="C2250" t="s">
        <v>3880</v>
      </c>
      <c r="D2250" t="s">
        <v>82</v>
      </c>
      <c r="E2250" s="2" t="str">
        <f>HYPERLINK("capsilon://?command=openfolder&amp;siteaddress=FAM.docvelocity-na8.net&amp;folderid=FXEEB76693-DFE8-02E5-B427-B8EA0FC02AA2","FX211013746")</f>
        <v>FX211013746</v>
      </c>
      <c r="F2250" t="s">
        <v>19</v>
      </c>
      <c r="G2250" t="s">
        <v>19</v>
      </c>
      <c r="H2250" t="s">
        <v>83</v>
      </c>
      <c r="I2250" t="s">
        <v>4113</v>
      </c>
      <c r="J2250">
        <v>31</v>
      </c>
      <c r="K2250" t="s">
        <v>85</v>
      </c>
      <c r="L2250" t="s">
        <v>86</v>
      </c>
      <c r="M2250" t="s">
        <v>87</v>
      </c>
      <c r="N2250">
        <v>2</v>
      </c>
      <c r="O2250" s="1">
        <v>44501.472777777781</v>
      </c>
      <c r="P2250" s="1">
        <v>44501.557858796295</v>
      </c>
      <c r="Q2250">
        <v>4715</v>
      </c>
      <c r="R2250">
        <v>2636</v>
      </c>
      <c r="S2250" t="b">
        <v>0</v>
      </c>
      <c r="T2250" t="s">
        <v>88</v>
      </c>
      <c r="U2250" t="b">
        <v>1</v>
      </c>
      <c r="V2250" t="s">
        <v>123</v>
      </c>
      <c r="W2250" s="1">
        <v>44501.51630787037</v>
      </c>
      <c r="X2250">
        <v>2141</v>
      </c>
      <c r="Y2250">
        <v>44</v>
      </c>
      <c r="Z2250">
        <v>0</v>
      </c>
      <c r="AA2250">
        <v>44</v>
      </c>
      <c r="AB2250">
        <v>0</v>
      </c>
      <c r="AC2250">
        <v>30</v>
      </c>
      <c r="AD2250">
        <v>-13</v>
      </c>
      <c r="AE2250">
        <v>0</v>
      </c>
      <c r="AF2250">
        <v>0</v>
      </c>
      <c r="AG2250">
        <v>0</v>
      </c>
      <c r="AH2250" t="s">
        <v>118</v>
      </c>
      <c r="AI2250" s="1">
        <v>44501.557858796295</v>
      </c>
      <c r="AJ2250">
        <v>408</v>
      </c>
      <c r="AK2250">
        <v>1</v>
      </c>
      <c r="AL2250">
        <v>0</v>
      </c>
      <c r="AM2250">
        <v>1</v>
      </c>
      <c r="AN2250">
        <v>0</v>
      </c>
      <c r="AO2250">
        <v>1</v>
      </c>
      <c r="AP2250">
        <v>-14</v>
      </c>
      <c r="AQ2250">
        <v>0</v>
      </c>
      <c r="AR2250">
        <v>0</v>
      </c>
      <c r="AS2250">
        <v>0</v>
      </c>
      <c r="AT2250" t="s">
        <v>88</v>
      </c>
      <c r="AU2250" t="s">
        <v>88</v>
      </c>
      <c r="AV2250" t="s">
        <v>88</v>
      </c>
      <c r="AW2250" t="s">
        <v>88</v>
      </c>
      <c r="AX2250" t="s">
        <v>88</v>
      </c>
      <c r="AY2250" t="s">
        <v>88</v>
      </c>
      <c r="AZ2250" t="s">
        <v>88</v>
      </c>
      <c r="BA2250" t="s">
        <v>88</v>
      </c>
      <c r="BB2250" t="s">
        <v>88</v>
      </c>
      <c r="BC2250" t="s">
        <v>88</v>
      </c>
      <c r="BD2250" t="s">
        <v>88</v>
      </c>
      <c r="BE2250" t="s">
        <v>88</v>
      </c>
    </row>
    <row r="2251" spans="1:57">
      <c r="A2251" t="s">
        <v>4681</v>
      </c>
      <c r="B2251" t="s">
        <v>80</v>
      </c>
      <c r="C2251" t="s">
        <v>4682</v>
      </c>
      <c r="D2251" t="s">
        <v>82</v>
      </c>
      <c r="E2251" s="2" t="str">
        <f>HYPERLINK("capsilon://?command=openfolder&amp;siteaddress=FAM.docvelocity-na8.net&amp;folderid=FX7DFA9B8C-925B-5DF1-097E-263194154986","FX21119109")</f>
        <v>FX21119109</v>
      </c>
      <c r="F2251" t="s">
        <v>19</v>
      </c>
      <c r="G2251" t="s">
        <v>19</v>
      </c>
      <c r="H2251" t="s">
        <v>83</v>
      </c>
      <c r="I2251" t="s">
        <v>4683</v>
      </c>
      <c r="J2251">
        <v>32</v>
      </c>
      <c r="K2251" t="s">
        <v>85</v>
      </c>
      <c r="L2251" t="s">
        <v>86</v>
      </c>
      <c r="M2251" t="s">
        <v>87</v>
      </c>
      <c r="N2251">
        <v>2</v>
      </c>
      <c r="O2251" s="1">
        <v>44522.476504629631</v>
      </c>
      <c r="P2251" s="1">
        <v>44522.497164351851</v>
      </c>
      <c r="Q2251">
        <v>60</v>
      </c>
      <c r="R2251">
        <v>1725</v>
      </c>
      <c r="S2251" t="b">
        <v>0</v>
      </c>
      <c r="T2251" t="s">
        <v>88</v>
      </c>
      <c r="U2251" t="b">
        <v>0</v>
      </c>
      <c r="V2251" t="s">
        <v>123</v>
      </c>
      <c r="W2251" s="1">
        <v>44522.492488425924</v>
      </c>
      <c r="X2251">
        <v>1363</v>
      </c>
      <c r="Y2251">
        <v>47</v>
      </c>
      <c r="Z2251">
        <v>0</v>
      </c>
      <c r="AA2251">
        <v>47</v>
      </c>
      <c r="AB2251">
        <v>0</v>
      </c>
      <c r="AC2251">
        <v>39</v>
      </c>
      <c r="AD2251">
        <v>-15</v>
      </c>
      <c r="AE2251">
        <v>0</v>
      </c>
      <c r="AF2251">
        <v>0</v>
      </c>
      <c r="AG2251">
        <v>0</v>
      </c>
      <c r="AH2251" t="s">
        <v>90</v>
      </c>
      <c r="AI2251" s="1">
        <v>44522.497164351851</v>
      </c>
      <c r="AJ2251">
        <v>362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-15</v>
      </c>
      <c r="AQ2251">
        <v>0</v>
      </c>
      <c r="AR2251">
        <v>0</v>
      </c>
      <c r="AS2251">
        <v>0</v>
      </c>
      <c r="AT2251" t="s">
        <v>88</v>
      </c>
      <c r="AU2251" t="s">
        <v>88</v>
      </c>
      <c r="AV2251" t="s">
        <v>88</v>
      </c>
      <c r="AW2251" t="s">
        <v>88</v>
      </c>
      <c r="AX2251" t="s">
        <v>88</v>
      </c>
      <c r="AY2251" t="s">
        <v>88</v>
      </c>
      <c r="AZ2251" t="s">
        <v>88</v>
      </c>
      <c r="BA2251" t="s">
        <v>88</v>
      </c>
      <c r="BB2251" t="s">
        <v>88</v>
      </c>
      <c r="BC2251" t="s">
        <v>88</v>
      </c>
      <c r="BD2251" t="s">
        <v>88</v>
      </c>
      <c r="BE2251" t="s">
        <v>88</v>
      </c>
    </row>
    <row r="2252" spans="1:57">
      <c r="A2252" t="s">
        <v>4684</v>
      </c>
      <c r="B2252" t="s">
        <v>80</v>
      </c>
      <c r="C2252" t="s">
        <v>4682</v>
      </c>
      <c r="D2252" t="s">
        <v>82</v>
      </c>
      <c r="E2252" s="2" t="str">
        <f>HYPERLINK("capsilon://?command=openfolder&amp;siteaddress=FAM.docvelocity-na8.net&amp;folderid=FX7DFA9B8C-925B-5DF1-097E-263194154986","FX21119109")</f>
        <v>FX21119109</v>
      </c>
      <c r="F2252" t="s">
        <v>19</v>
      </c>
      <c r="G2252" t="s">
        <v>19</v>
      </c>
      <c r="H2252" t="s">
        <v>83</v>
      </c>
      <c r="I2252" t="s">
        <v>4685</v>
      </c>
      <c r="J2252">
        <v>53</v>
      </c>
      <c r="K2252" t="s">
        <v>85</v>
      </c>
      <c r="L2252" t="s">
        <v>86</v>
      </c>
      <c r="M2252" t="s">
        <v>87</v>
      </c>
      <c r="N2252">
        <v>2</v>
      </c>
      <c r="O2252" s="1">
        <v>44522.476643518516</v>
      </c>
      <c r="P2252" s="1">
        <v>44522.494328703702</v>
      </c>
      <c r="Q2252">
        <v>885</v>
      </c>
      <c r="R2252">
        <v>643</v>
      </c>
      <c r="S2252" t="b">
        <v>0</v>
      </c>
      <c r="T2252" t="s">
        <v>88</v>
      </c>
      <c r="U2252" t="b">
        <v>0</v>
      </c>
      <c r="V2252" t="s">
        <v>131</v>
      </c>
      <c r="W2252" s="1">
        <v>44522.483206018522</v>
      </c>
      <c r="X2252">
        <v>427</v>
      </c>
      <c r="Y2252">
        <v>47</v>
      </c>
      <c r="Z2252">
        <v>0</v>
      </c>
      <c r="AA2252">
        <v>47</v>
      </c>
      <c r="AB2252">
        <v>0</v>
      </c>
      <c r="AC2252">
        <v>34</v>
      </c>
      <c r="AD2252">
        <v>6</v>
      </c>
      <c r="AE2252">
        <v>0</v>
      </c>
      <c r="AF2252">
        <v>0</v>
      </c>
      <c r="AG2252">
        <v>0</v>
      </c>
      <c r="AH2252" t="s">
        <v>118</v>
      </c>
      <c r="AI2252" s="1">
        <v>44522.494328703702</v>
      </c>
      <c r="AJ2252">
        <v>193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6</v>
      </c>
      <c r="AQ2252">
        <v>0</v>
      </c>
      <c r="AR2252">
        <v>0</v>
      </c>
      <c r="AS2252">
        <v>0</v>
      </c>
      <c r="AT2252" t="s">
        <v>88</v>
      </c>
      <c r="AU2252" t="s">
        <v>88</v>
      </c>
      <c r="AV2252" t="s">
        <v>88</v>
      </c>
      <c r="AW2252" t="s">
        <v>88</v>
      </c>
      <c r="AX2252" t="s">
        <v>88</v>
      </c>
      <c r="AY2252" t="s">
        <v>88</v>
      </c>
      <c r="AZ2252" t="s">
        <v>88</v>
      </c>
      <c r="BA2252" t="s">
        <v>88</v>
      </c>
      <c r="BB2252" t="s">
        <v>88</v>
      </c>
      <c r="BC2252" t="s">
        <v>88</v>
      </c>
      <c r="BD2252" t="s">
        <v>88</v>
      </c>
      <c r="BE2252" t="s">
        <v>88</v>
      </c>
    </row>
    <row r="2253" spans="1:57">
      <c r="A2253" t="s">
        <v>4686</v>
      </c>
      <c r="B2253" t="s">
        <v>80</v>
      </c>
      <c r="C2253" t="s">
        <v>4682</v>
      </c>
      <c r="D2253" t="s">
        <v>82</v>
      </c>
      <c r="E2253" s="2" t="str">
        <f>HYPERLINK("capsilon://?command=openfolder&amp;siteaddress=FAM.docvelocity-na8.net&amp;folderid=FX7DFA9B8C-925B-5DF1-097E-263194154986","FX21119109")</f>
        <v>FX21119109</v>
      </c>
      <c r="F2253" t="s">
        <v>19</v>
      </c>
      <c r="G2253" t="s">
        <v>19</v>
      </c>
      <c r="H2253" t="s">
        <v>83</v>
      </c>
      <c r="I2253" t="s">
        <v>4687</v>
      </c>
      <c r="J2253">
        <v>75</v>
      </c>
      <c r="K2253" t="s">
        <v>85</v>
      </c>
      <c r="L2253" t="s">
        <v>86</v>
      </c>
      <c r="M2253" t="s">
        <v>87</v>
      </c>
      <c r="N2253">
        <v>2</v>
      </c>
      <c r="O2253" s="1">
        <v>44522.477187500001</v>
      </c>
      <c r="P2253" s="1">
        <v>44522.496805555558</v>
      </c>
      <c r="Q2253">
        <v>844</v>
      </c>
      <c r="R2253">
        <v>851</v>
      </c>
      <c r="S2253" t="b">
        <v>0</v>
      </c>
      <c r="T2253" t="s">
        <v>88</v>
      </c>
      <c r="U2253" t="b">
        <v>0</v>
      </c>
      <c r="V2253" t="s">
        <v>186</v>
      </c>
      <c r="W2253" s="1">
        <v>44522.486724537041</v>
      </c>
      <c r="X2253">
        <v>638</v>
      </c>
      <c r="Y2253">
        <v>47</v>
      </c>
      <c r="Z2253">
        <v>0</v>
      </c>
      <c r="AA2253">
        <v>47</v>
      </c>
      <c r="AB2253">
        <v>0</v>
      </c>
      <c r="AC2253">
        <v>36</v>
      </c>
      <c r="AD2253">
        <v>28</v>
      </c>
      <c r="AE2253">
        <v>0</v>
      </c>
      <c r="AF2253">
        <v>0</v>
      </c>
      <c r="AG2253">
        <v>0</v>
      </c>
      <c r="AH2253" t="s">
        <v>118</v>
      </c>
      <c r="AI2253" s="1">
        <v>44522.496805555558</v>
      </c>
      <c r="AJ2253">
        <v>213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28</v>
      </c>
      <c r="AQ2253">
        <v>0</v>
      </c>
      <c r="AR2253">
        <v>0</v>
      </c>
      <c r="AS2253">
        <v>0</v>
      </c>
      <c r="AT2253" t="s">
        <v>88</v>
      </c>
      <c r="AU2253" t="s">
        <v>88</v>
      </c>
      <c r="AV2253" t="s">
        <v>88</v>
      </c>
      <c r="AW2253" t="s">
        <v>88</v>
      </c>
      <c r="AX2253" t="s">
        <v>88</v>
      </c>
      <c r="AY2253" t="s">
        <v>88</v>
      </c>
      <c r="AZ2253" t="s">
        <v>88</v>
      </c>
      <c r="BA2253" t="s">
        <v>88</v>
      </c>
      <c r="BB2253" t="s">
        <v>88</v>
      </c>
      <c r="BC2253" t="s">
        <v>88</v>
      </c>
      <c r="BD2253" t="s">
        <v>88</v>
      </c>
      <c r="BE2253" t="s">
        <v>88</v>
      </c>
    </row>
    <row r="2254" spans="1:57">
      <c r="A2254" t="s">
        <v>4688</v>
      </c>
      <c r="B2254" t="s">
        <v>80</v>
      </c>
      <c r="C2254" t="s">
        <v>4682</v>
      </c>
      <c r="D2254" t="s">
        <v>82</v>
      </c>
      <c r="E2254" s="2" t="str">
        <f>HYPERLINK("capsilon://?command=openfolder&amp;siteaddress=FAM.docvelocity-na8.net&amp;folderid=FX7DFA9B8C-925B-5DF1-097E-263194154986","FX21119109")</f>
        <v>FX21119109</v>
      </c>
      <c r="F2254" t="s">
        <v>19</v>
      </c>
      <c r="G2254" t="s">
        <v>19</v>
      </c>
      <c r="H2254" t="s">
        <v>83</v>
      </c>
      <c r="I2254" t="s">
        <v>4689</v>
      </c>
      <c r="J2254">
        <v>38</v>
      </c>
      <c r="K2254" t="s">
        <v>85</v>
      </c>
      <c r="L2254" t="s">
        <v>86</v>
      </c>
      <c r="M2254" t="s">
        <v>87</v>
      </c>
      <c r="N2254">
        <v>2</v>
      </c>
      <c r="O2254" s="1">
        <v>44522.477789351855</v>
      </c>
      <c r="P2254" s="1">
        <v>44522.497928240744</v>
      </c>
      <c r="Q2254">
        <v>1278</v>
      </c>
      <c r="R2254">
        <v>462</v>
      </c>
      <c r="S2254" t="b">
        <v>0</v>
      </c>
      <c r="T2254" t="s">
        <v>88</v>
      </c>
      <c r="U2254" t="b">
        <v>0</v>
      </c>
      <c r="V2254" t="s">
        <v>131</v>
      </c>
      <c r="W2254" s="1">
        <v>44522.485185185185</v>
      </c>
      <c r="X2254">
        <v>170</v>
      </c>
      <c r="Y2254">
        <v>37</v>
      </c>
      <c r="Z2254">
        <v>0</v>
      </c>
      <c r="AA2254">
        <v>37</v>
      </c>
      <c r="AB2254">
        <v>0</v>
      </c>
      <c r="AC2254">
        <v>27</v>
      </c>
      <c r="AD2254">
        <v>1</v>
      </c>
      <c r="AE2254">
        <v>0</v>
      </c>
      <c r="AF2254">
        <v>0</v>
      </c>
      <c r="AG2254">
        <v>0</v>
      </c>
      <c r="AH2254" t="s">
        <v>99</v>
      </c>
      <c r="AI2254" s="1">
        <v>44522.497928240744</v>
      </c>
      <c r="AJ2254">
        <v>287</v>
      </c>
      <c r="AK2254">
        <v>1</v>
      </c>
      <c r="AL2254">
        <v>0</v>
      </c>
      <c r="AM2254">
        <v>1</v>
      </c>
      <c r="AN2254">
        <v>0</v>
      </c>
      <c r="AO2254">
        <v>1</v>
      </c>
      <c r="AP2254">
        <v>0</v>
      </c>
      <c r="AQ2254">
        <v>0</v>
      </c>
      <c r="AR2254">
        <v>0</v>
      </c>
      <c r="AS2254">
        <v>0</v>
      </c>
      <c r="AT2254" t="s">
        <v>88</v>
      </c>
      <c r="AU2254" t="s">
        <v>88</v>
      </c>
      <c r="AV2254" t="s">
        <v>88</v>
      </c>
      <c r="AW2254" t="s">
        <v>88</v>
      </c>
      <c r="AX2254" t="s">
        <v>88</v>
      </c>
      <c r="AY2254" t="s">
        <v>88</v>
      </c>
      <c r="AZ2254" t="s">
        <v>88</v>
      </c>
      <c r="BA2254" t="s">
        <v>88</v>
      </c>
      <c r="BB2254" t="s">
        <v>88</v>
      </c>
      <c r="BC2254" t="s">
        <v>88</v>
      </c>
      <c r="BD2254" t="s">
        <v>88</v>
      </c>
      <c r="BE2254" t="s">
        <v>88</v>
      </c>
    </row>
    <row r="2255" spans="1:57">
      <c r="A2255" t="s">
        <v>4690</v>
      </c>
      <c r="B2255" t="s">
        <v>80</v>
      </c>
      <c r="C2255" t="s">
        <v>4682</v>
      </c>
      <c r="D2255" t="s">
        <v>82</v>
      </c>
      <c r="E2255" s="2" t="str">
        <f>HYPERLINK("capsilon://?command=openfolder&amp;siteaddress=FAM.docvelocity-na8.net&amp;folderid=FX7DFA9B8C-925B-5DF1-097E-263194154986","FX21119109")</f>
        <v>FX21119109</v>
      </c>
      <c r="F2255" t="s">
        <v>19</v>
      </c>
      <c r="G2255" t="s">
        <v>19</v>
      </c>
      <c r="H2255" t="s">
        <v>83</v>
      </c>
      <c r="I2255" t="s">
        <v>4691</v>
      </c>
      <c r="J2255">
        <v>28</v>
      </c>
      <c r="K2255" t="s">
        <v>85</v>
      </c>
      <c r="L2255" t="s">
        <v>86</v>
      </c>
      <c r="M2255" t="s">
        <v>87</v>
      </c>
      <c r="N2255">
        <v>2</v>
      </c>
      <c r="O2255" s="1">
        <v>44522.479247685187</v>
      </c>
      <c r="P2255" s="1">
        <v>44522.512129629627</v>
      </c>
      <c r="Q2255">
        <v>2168</v>
      </c>
      <c r="R2255">
        <v>673</v>
      </c>
      <c r="S2255" t="b">
        <v>0</v>
      </c>
      <c r="T2255" t="s">
        <v>88</v>
      </c>
      <c r="U2255" t="b">
        <v>0</v>
      </c>
      <c r="V2255" t="s">
        <v>218</v>
      </c>
      <c r="W2255" s="1">
        <v>44522.503634259258</v>
      </c>
      <c r="X2255">
        <v>364</v>
      </c>
      <c r="Y2255">
        <v>21</v>
      </c>
      <c r="Z2255">
        <v>0</v>
      </c>
      <c r="AA2255">
        <v>21</v>
      </c>
      <c r="AB2255">
        <v>0</v>
      </c>
      <c r="AC2255">
        <v>20</v>
      </c>
      <c r="AD2255">
        <v>7</v>
      </c>
      <c r="AE2255">
        <v>0</v>
      </c>
      <c r="AF2255">
        <v>0</v>
      </c>
      <c r="AG2255">
        <v>0</v>
      </c>
      <c r="AH2255" t="s">
        <v>606</v>
      </c>
      <c r="AI2255" s="1">
        <v>44522.512129629627</v>
      </c>
      <c r="AJ2255">
        <v>296</v>
      </c>
      <c r="AK2255">
        <v>1</v>
      </c>
      <c r="AL2255">
        <v>0</v>
      </c>
      <c r="AM2255">
        <v>1</v>
      </c>
      <c r="AN2255">
        <v>0</v>
      </c>
      <c r="AO2255">
        <v>1</v>
      </c>
      <c r="AP2255">
        <v>6</v>
      </c>
      <c r="AQ2255">
        <v>0</v>
      </c>
      <c r="AR2255">
        <v>0</v>
      </c>
      <c r="AS2255">
        <v>0</v>
      </c>
      <c r="AT2255" t="s">
        <v>88</v>
      </c>
      <c r="AU2255" t="s">
        <v>88</v>
      </c>
      <c r="AV2255" t="s">
        <v>88</v>
      </c>
      <c r="AW2255" t="s">
        <v>88</v>
      </c>
      <c r="AX2255" t="s">
        <v>88</v>
      </c>
      <c r="AY2255" t="s">
        <v>88</v>
      </c>
      <c r="AZ2255" t="s">
        <v>88</v>
      </c>
      <c r="BA2255" t="s">
        <v>88</v>
      </c>
      <c r="BB2255" t="s">
        <v>88</v>
      </c>
      <c r="BC2255" t="s">
        <v>88</v>
      </c>
      <c r="BD2255" t="s">
        <v>88</v>
      </c>
      <c r="BE2255" t="s">
        <v>88</v>
      </c>
    </row>
    <row r="2256" spans="1:57">
      <c r="A2256" t="s">
        <v>4692</v>
      </c>
      <c r="B2256" t="s">
        <v>80</v>
      </c>
      <c r="C2256" t="s">
        <v>4682</v>
      </c>
      <c r="D2256" t="s">
        <v>82</v>
      </c>
      <c r="E2256" s="2" t="str">
        <f>HYPERLINK("capsilon://?command=openfolder&amp;siteaddress=FAM.docvelocity-na8.net&amp;folderid=FX7DFA9B8C-925B-5DF1-097E-263194154986","FX21119109")</f>
        <v>FX21119109</v>
      </c>
      <c r="F2256" t="s">
        <v>19</v>
      </c>
      <c r="G2256" t="s">
        <v>19</v>
      </c>
      <c r="H2256" t="s">
        <v>83</v>
      </c>
      <c r="I2256" t="s">
        <v>4693</v>
      </c>
      <c r="J2256">
        <v>28</v>
      </c>
      <c r="K2256" t="s">
        <v>85</v>
      </c>
      <c r="L2256" t="s">
        <v>86</v>
      </c>
      <c r="M2256" t="s">
        <v>87</v>
      </c>
      <c r="N2256">
        <v>2</v>
      </c>
      <c r="O2256" s="1">
        <v>44522.479641203703</v>
      </c>
      <c r="P2256" s="1">
        <v>44522.500752314816</v>
      </c>
      <c r="Q2256">
        <v>630</v>
      </c>
      <c r="R2256">
        <v>1194</v>
      </c>
      <c r="S2256" t="b">
        <v>0</v>
      </c>
      <c r="T2256" t="s">
        <v>88</v>
      </c>
      <c r="U2256" t="b">
        <v>0</v>
      </c>
      <c r="V2256" t="s">
        <v>186</v>
      </c>
      <c r="W2256" s="1">
        <v>44522.496979166666</v>
      </c>
      <c r="X2256">
        <v>885</v>
      </c>
      <c r="Y2256">
        <v>21</v>
      </c>
      <c r="Z2256">
        <v>0</v>
      </c>
      <c r="AA2256">
        <v>21</v>
      </c>
      <c r="AB2256">
        <v>0</v>
      </c>
      <c r="AC2256">
        <v>16</v>
      </c>
      <c r="AD2256">
        <v>7</v>
      </c>
      <c r="AE2256">
        <v>0</v>
      </c>
      <c r="AF2256">
        <v>0</v>
      </c>
      <c r="AG2256">
        <v>0</v>
      </c>
      <c r="AH2256" t="s">
        <v>90</v>
      </c>
      <c r="AI2256" s="1">
        <v>44522.500752314816</v>
      </c>
      <c r="AJ2256">
        <v>309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7</v>
      </c>
      <c r="AQ2256">
        <v>0</v>
      </c>
      <c r="AR2256">
        <v>0</v>
      </c>
      <c r="AS2256">
        <v>0</v>
      </c>
      <c r="AT2256" t="s">
        <v>88</v>
      </c>
      <c r="AU2256" t="s">
        <v>88</v>
      </c>
      <c r="AV2256" t="s">
        <v>88</v>
      </c>
      <c r="AW2256" t="s">
        <v>88</v>
      </c>
      <c r="AX2256" t="s">
        <v>88</v>
      </c>
      <c r="AY2256" t="s">
        <v>88</v>
      </c>
      <c r="AZ2256" t="s">
        <v>88</v>
      </c>
      <c r="BA2256" t="s">
        <v>88</v>
      </c>
      <c r="BB2256" t="s">
        <v>88</v>
      </c>
      <c r="BC2256" t="s">
        <v>88</v>
      </c>
      <c r="BD2256" t="s">
        <v>88</v>
      </c>
      <c r="BE2256" t="s">
        <v>88</v>
      </c>
    </row>
    <row r="2257" spans="1:57">
      <c r="A2257" t="s">
        <v>4694</v>
      </c>
      <c r="B2257" t="s">
        <v>80</v>
      </c>
      <c r="C2257" t="s">
        <v>4682</v>
      </c>
      <c r="D2257" t="s">
        <v>82</v>
      </c>
      <c r="E2257" s="2" t="str">
        <f>HYPERLINK("capsilon://?command=openfolder&amp;siteaddress=FAM.docvelocity-na8.net&amp;folderid=FX7DFA9B8C-925B-5DF1-097E-263194154986","FX21119109")</f>
        <v>FX21119109</v>
      </c>
      <c r="F2257" t="s">
        <v>19</v>
      </c>
      <c r="G2257" t="s">
        <v>19</v>
      </c>
      <c r="H2257" t="s">
        <v>83</v>
      </c>
      <c r="I2257" t="s">
        <v>4695</v>
      </c>
      <c r="J2257">
        <v>28</v>
      </c>
      <c r="K2257" t="s">
        <v>85</v>
      </c>
      <c r="L2257" t="s">
        <v>86</v>
      </c>
      <c r="M2257" t="s">
        <v>87</v>
      </c>
      <c r="N2257">
        <v>2</v>
      </c>
      <c r="O2257" s="1">
        <v>44522.480567129627</v>
      </c>
      <c r="P2257" s="1">
        <v>44522.499189814815</v>
      </c>
      <c r="Q2257">
        <v>1118</v>
      </c>
      <c r="R2257">
        <v>491</v>
      </c>
      <c r="S2257" t="b">
        <v>0</v>
      </c>
      <c r="T2257" t="s">
        <v>88</v>
      </c>
      <c r="U2257" t="b">
        <v>0</v>
      </c>
      <c r="V2257" t="s">
        <v>123</v>
      </c>
      <c r="W2257" s="1">
        <v>44522.495810185188</v>
      </c>
      <c r="X2257">
        <v>286</v>
      </c>
      <c r="Y2257">
        <v>21</v>
      </c>
      <c r="Z2257">
        <v>0</v>
      </c>
      <c r="AA2257">
        <v>21</v>
      </c>
      <c r="AB2257">
        <v>0</v>
      </c>
      <c r="AC2257">
        <v>17</v>
      </c>
      <c r="AD2257">
        <v>7</v>
      </c>
      <c r="AE2257">
        <v>0</v>
      </c>
      <c r="AF2257">
        <v>0</v>
      </c>
      <c r="AG2257">
        <v>0</v>
      </c>
      <c r="AH2257" t="s">
        <v>118</v>
      </c>
      <c r="AI2257" s="1">
        <v>44522.499189814815</v>
      </c>
      <c r="AJ2257">
        <v>205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7</v>
      </c>
      <c r="AQ2257">
        <v>0</v>
      </c>
      <c r="AR2257">
        <v>0</v>
      </c>
      <c r="AS2257">
        <v>0</v>
      </c>
      <c r="AT2257" t="s">
        <v>88</v>
      </c>
      <c r="AU2257" t="s">
        <v>88</v>
      </c>
      <c r="AV2257" t="s">
        <v>88</v>
      </c>
      <c r="AW2257" t="s">
        <v>88</v>
      </c>
      <c r="AX2257" t="s">
        <v>88</v>
      </c>
      <c r="AY2257" t="s">
        <v>88</v>
      </c>
      <c r="AZ2257" t="s">
        <v>88</v>
      </c>
      <c r="BA2257" t="s">
        <v>88</v>
      </c>
      <c r="BB2257" t="s">
        <v>88</v>
      </c>
      <c r="BC2257" t="s">
        <v>88</v>
      </c>
      <c r="BD2257" t="s">
        <v>88</v>
      </c>
      <c r="BE2257" t="s">
        <v>88</v>
      </c>
    </row>
    <row r="2258" spans="1:57">
      <c r="A2258" t="s">
        <v>4696</v>
      </c>
      <c r="B2258" t="s">
        <v>80</v>
      </c>
      <c r="C2258" t="s">
        <v>4682</v>
      </c>
      <c r="D2258" t="s">
        <v>82</v>
      </c>
      <c r="E2258" s="2" t="str">
        <f>HYPERLINK("capsilon://?command=openfolder&amp;siteaddress=FAM.docvelocity-na8.net&amp;folderid=FX7DFA9B8C-925B-5DF1-097E-263194154986","FX21119109")</f>
        <v>FX21119109</v>
      </c>
      <c r="F2258" t="s">
        <v>19</v>
      </c>
      <c r="G2258" t="s">
        <v>19</v>
      </c>
      <c r="H2258" t="s">
        <v>83</v>
      </c>
      <c r="I2258" t="s">
        <v>4697</v>
      </c>
      <c r="J2258">
        <v>28</v>
      </c>
      <c r="K2258" t="s">
        <v>85</v>
      </c>
      <c r="L2258" t="s">
        <v>86</v>
      </c>
      <c r="M2258" t="s">
        <v>87</v>
      </c>
      <c r="N2258">
        <v>2</v>
      </c>
      <c r="O2258" s="1">
        <v>44522.481122685182</v>
      </c>
      <c r="P2258" s="1">
        <v>44522.500775462962</v>
      </c>
      <c r="Q2258">
        <v>1187</v>
      </c>
      <c r="R2258">
        <v>511</v>
      </c>
      <c r="S2258" t="b">
        <v>0</v>
      </c>
      <c r="T2258" t="s">
        <v>88</v>
      </c>
      <c r="U2258" t="b">
        <v>0</v>
      </c>
      <c r="V2258" t="s">
        <v>117</v>
      </c>
      <c r="W2258" s="1">
        <v>44522.49590277778</v>
      </c>
      <c r="X2258">
        <v>266</v>
      </c>
      <c r="Y2258">
        <v>21</v>
      </c>
      <c r="Z2258">
        <v>0</v>
      </c>
      <c r="AA2258">
        <v>21</v>
      </c>
      <c r="AB2258">
        <v>0</v>
      </c>
      <c r="AC2258">
        <v>13</v>
      </c>
      <c r="AD2258">
        <v>7</v>
      </c>
      <c r="AE2258">
        <v>0</v>
      </c>
      <c r="AF2258">
        <v>0</v>
      </c>
      <c r="AG2258">
        <v>0</v>
      </c>
      <c r="AH2258" t="s">
        <v>99</v>
      </c>
      <c r="AI2258" s="1">
        <v>44522.500775462962</v>
      </c>
      <c r="AJ2258">
        <v>245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7</v>
      </c>
      <c r="AQ2258">
        <v>0</v>
      </c>
      <c r="AR2258">
        <v>0</v>
      </c>
      <c r="AS2258">
        <v>0</v>
      </c>
      <c r="AT2258" t="s">
        <v>88</v>
      </c>
      <c r="AU2258" t="s">
        <v>88</v>
      </c>
      <c r="AV2258" t="s">
        <v>88</v>
      </c>
      <c r="AW2258" t="s">
        <v>88</v>
      </c>
      <c r="AX2258" t="s">
        <v>88</v>
      </c>
      <c r="AY2258" t="s">
        <v>88</v>
      </c>
      <c r="AZ2258" t="s">
        <v>88</v>
      </c>
      <c r="BA2258" t="s">
        <v>88</v>
      </c>
      <c r="BB2258" t="s">
        <v>88</v>
      </c>
      <c r="BC2258" t="s">
        <v>88</v>
      </c>
      <c r="BD2258" t="s">
        <v>88</v>
      </c>
      <c r="BE2258" t="s">
        <v>88</v>
      </c>
    </row>
    <row r="2259" spans="1:57">
      <c r="A2259" t="s">
        <v>4698</v>
      </c>
      <c r="B2259" t="s">
        <v>80</v>
      </c>
      <c r="C2259" t="s">
        <v>4682</v>
      </c>
      <c r="D2259" t="s">
        <v>82</v>
      </c>
      <c r="E2259" s="2" t="str">
        <f>HYPERLINK("capsilon://?command=openfolder&amp;siteaddress=FAM.docvelocity-na8.net&amp;folderid=FX7DFA9B8C-925B-5DF1-097E-263194154986","FX21119109")</f>
        <v>FX21119109</v>
      </c>
      <c r="F2259" t="s">
        <v>19</v>
      </c>
      <c r="G2259" t="s">
        <v>19</v>
      </c>
      <c r="H2259" t="s">
        <v>83</v>
      </c>
      <c r="I2259" t="s">
        <v>4699</v>
      </c>
      <c r="J2259">
        <v>28</v>
      </c>
      <c r="K2259" t="s">
        <v>85</v>
      </c>
      <c r="L2259" t="s">
        <v>86</v>
      </c>
      <c r="M2259" t="s">
        <v>87</v>
      </c>
      <c r="N2259">
        <v>2</v>
      </c>
      <c r="O2259" s="1">
        <v>44522.481446759259</v>
      </c>
      <c r="P2259" s="1">
        <v>44522.515081018515</v>
      </c>
      <c r="Q2259">
        <v>1978</v>
      </c>
      <c r="R2259">
        <v>928</v>
      </c>
      <c r="S2259" t="b">
        <v>0</v>
      </c>
      <c r="T2259" t="s">
        <v>88</v>
      </c>
      <c r="U2259" t="b">
        <v>0</v>
      </c>
      <c r="V2259" t="s">
        <v>123</v>
      </c>
      <c r="W2259" s="1">
        <v>44522.503622685188</v>
      </c>
      <c r="X2259">
        <v>674</v>
      </c>
      <c r="Y2259">
        <v>21</v>
      </c>
      <c r="Z2259">
        <v>0</v>
      </c>
      <c r="AA2259">
        <v>21</v>
      </c>
      <c r="AB2259">
        <v>0</v>
      </c>
      <c r="AC2259">
        <v>20</v>
      </c>
      <c r="AD2259">
        <v>7</v>
      </c>
      <c r="AE2259">
        <v>0</v>
      </c>
      <c r="AF2259">
        <v>0</v>
      </c>
      <c r="AG2259">
        <v>0</v>
      </c>
      <c r="AH2259" t="s">
        <v>606</v>
      </c>
      <c r="AI2259" s="1">
        <v>44522.515081018515</v>
      </c>
      <c r="AJ2259">
        <v>254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7</v>
      </c>
      <c r="AQ2259">
        <v>0</v>
      </c>
      <c r="AR2259">
        <v>0</v>
      </c>
      <c r="AS2259">
        <v>0</v>
      </c>
      <c r="AT2259" t="s">
        <v>88</v>
      </c>
      <c r="AU2259" t="s">
        <v>88</v>
      </c>
      <c r="AV2259" t="s">
        <v>88</v>
      </c>
      <c r="AW2259" t="s">
        <v>88</v>
      </c>
      <c r="AX2259" t="s">
        <v>88</v>
      </c>
      <c r="AY2259" t="s">
        <v>88</v>
      </c>
      <c r="AZ2259" t="s">
        <v>88</v>
      </c>
      <c r="BA2259" t="s">
        <v>88</v>
      </c>
      <c r="BB2259" t="s">
        <v>88</v>
      </c>
      <c r="BC2259" t="s">
        <v>88</v>
      </c>
      <c r="BD2259" t="s">
        <v>88</v>
      </c>
      <c r="BE2259" t="s">
        <v>88</v>
      </c>
    </row>
    <row r="2260" spans="1:57">
      <c r="A2260" t="s">
        <v>4700</v>
      </c>
      <c r="B2260" t="s">
        <v>80</v>
      </c>
      <c r="C2260" t="s">
        <v>4701</v>
      </c>
      <c r="D2260" t="s">
        <v>82</v>
      </c>
      <c r="E2260" s="2" t="str">
        <f>HYPERLINK("capsilon://?command=openfolder&amp;siteaddress=FAM.docvelocity-na8.net&amp;folderid=FX7D9E4881-5C36-2635-282C-24F021D5D762","FX211110179")</f>
        <v>FX211110179</v>
      </c>
      <c r="F2260" t="s">
        <v>19</v>
      </c>
      <c r="G2260" t="s">
        <v>19</v>
      </c>
      <c r="H2260" t="s">
        <v>83</v>
      </c>
      <c r="I2260" t="s">
        <v>4702</v>
      </c>
      <c r="J2260">
        <v>28</v>
      </c>
      <c r="K2260" t="s">
        <v>85</v>
      </c>
      <c r="L2260" t="s">
        <v>86</v>
      </c>
      <c r="M2260" t="s">
        <v>87</v>
      </c>
      <c r="N2260">
        <v>2</v>
      </c>
      <c r="O2260" s="1">
        <v>44522.49119212963</v>
      </c>
      <c r="P2260" s="1">
        <v>44522.501840277779</v>
      </c>
      <c r="Q2260">
        <v>536</v>
      </c>
      <c r="R2260">
        <v>384</v>
      </c>
      <c r="S2260" t="b">
        <v>0</v>
      </c>
      <c r="T2260" t="s">
        <v>88</v>
      </c>
      <c r="U2260" t="b">
        <v>0</v>
      </c>
      <c r="V2260" t="s">
        <v>117</v>
      </c>
      <c r="W2260" s="1">
        <v>44522.497708333336</v>
      </c>
      <c r="X2260">
        <v>156</v>
      </c>
      <c r="Y2260">
        <v>21</v>
      </c>
      <c r="Z2260">
        <v>0</v>
      </c>
      <c r="AA2260">
        <v>21</v>
      </c>
      <c r="AB2260">
        <v>0</v>
      </c>
      <c r="AC2260">
        <v>1</v>
      </c>
      <c r="AD2260">
        <v>7</v>
      </c>
      <c r="AE2260">
        <v>0</v>
      </c>
      <c r="AF2260">
        <v>0</v>
      </c>
      <c r="AG2260">
        <v>0</v>
      </c>
      <c r="AH2260" t="s">
        <v>118</v>
      </c>
      <c r="AI2260" s="1">
        <v>44522.501840277779</v>
      </c>
      <c r="AJ2260">
        <v>228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7</v>
      </c>
      <c r="AQ2260">
        <v>0</v>
      </c>
      <c r="AR2260">
        <v>0</v>
      </c>
      <c r="AS2260">
        <v>0</v>
      </c>
      <c r="AT2260" t="s">
        <v>88</v>
      </c>
      <c r="AU2260" t="s">
        <v>88</v>
      </c>
      <c r="AV2260" t="s">
        <v>88</v>
      </c>
      <c r="AW2260" t="s">
        <v>88</v>
      </c>
      <c r="AX2260" t="s">
        <v>88</v>
      </c>
      <c r="AY2260" t="s">
        <v>88</v>
      </c>
      <c r="AZ2260" t="s">
        <v>88</v>
      </c>
      <c r="BA2260" t="s">
        <v>88</v>
      </c>
      <c r="BB2260" t="s">
        <v>88</v>
      </c>
      <c r="BC2260" t="s">
        <v>88</v>
      </c>
      <c r="BD2260" t="s">
        <v>88</v>
      </c>
      <c r="BE2260" t="s">
        <v>88</v>
      </c>
    </row>
    <row r="2261" spans="1:57">
      <c r="A2261" t="s">
        <v>4703</v>
      </c>
      <c r="B2261" t="s">
        <v>80</v>
      </c>
      <c r="C2261" t="s">
        <v>4701</v>
      </c>
      <c r="D2261" t="s">
        <v>82</v>
      </c>
      <c r="E2261" s="2" t="str">
        <f>HYPERLINK("capsilon://?command=openfolder&amp;siteaddress=FAM.docvelocity-na8.net&amp;folderid=FX7D9E4881-5C36-2635-282C-24F021D5D762","FX211110179")</f>
        <v>FX211110179</v>
      </c>
      <c r="F2261" t="s">
        <v>19</v>
      </c>
      <c r="G2261" t="s">
        <v>19</v>
      </c>
      <c r="H2261" t="s">
        <v>83</v>
      </c>
      <c r="I2261" t="s">
        <v>4704</v>
      </c>
      <c r="J2261">
        <v>44</v>
      </c>
      <c r="K2261" t="s">
        <v>85</v>
      </c>
      <c r="L2261" t="s">
        <v>86</v>
      </c>
      <c r="M2261" t="s">
        <v>87</v>
      </c>
      <c r="N2261">
        <v>2</v>
      </c>
      <c r="O2261" s="1">
        <v>44522.492175925923</v>
      </c>
      <c r="P2261" s="1">
        <v>44522.503217592595</v>
      </c>
      <c r="Q2261">
        <v>631</v>
      </c>
      <c r="R2261">
        <v>323</v>
      </c>
      <c r="S2261" t="b">
        <v>0</v>
      </c>
      <c r="T2261" t="s">
        <v>88</v>
      </c>
      <c r="U2261" t="b">
        <v>0</v>
      </c>
      <c r="V2261" t="s">
        <v>186</v>
      </c>
      <c r="W2261" s="1">
        <v>44522.498263888891</v>
      </c>
      <c r="X2261">
        <v>110</v>
      </c>
      <c r="Y2261">
        <v>36</v>
      </c>
      <c r="Z2261">
        <v>0</v>
      </c>
      <c r="AA2261">
        <v>36</v>
      </c>
      <c r="AB2261">
        <v>0</v>
      </c>
      <c r="AC2261">
        <v>11</v>
      </c>
      <c r="AD2261">
        <v>8</v>
      </c>
      <c r="AE2261">
        <v>0</v>
      </c>
      <c r="AF2261">
        <v>0</v>
      </c>
      <c r="AG2261">
        <v>0</v>
      </c>
      <c r="AH2261" t="s">
        <v>90</v>
      </c>
      <c r="AI2261" s="1">
        <v>44522.503217592595</v>
      </c>
      <c r="AJ2261">
        <v>213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8</v>
      </c>
      <c r="AQ2261">
        <v>0</v>
      </c>
      <c r="AR2261">
        <v>0</v>
      </c>
      <c r="AS2261">
        <v>0</v>
      </c>
      <c r="AT2261" t="s">
        <v>88</v>
      </c>
      <c r="AU2261" t="s">
        <v>88</v>
      </c>
      <c r="AV2261" t="s">
        <v>88</v>
      </c>
      <c r="AW2261" t="s">
        <v>88</v>
      </c>
      <c r="AX2261" t="s">
        <v>88</v>
      </c>
      <c r="AY2261" t="s">
        <v>88</v>
      </c>
      <c r="AZ2261" t="s">
        <v>88</v>
      </c>
      <c r="BA2261" t="s">
        <v>88</v>
      </c>
      <c r="BB2261" t="s">
        <v>88</v>
      </c>
      <c r="BC2261" t="s">
        <v>88</v>
      </c>
      <c r="BD2261" t="s">
        <v>88</v>
      </c>
      <c r="BE2261" t="s">
        <v>88</v>
      </c>
    </row>
    <row r="2262" spans="1:57">
      <c r="A2262" t="s">
        <v>4705</v>
      </c>
      <c r="B2262" t="s">
        <v>80</v>
      </c>
      <c r="C2262" t="s">
        <v>4701</v>
      </c>
      <c r="D2262" t="s">
        <v>82</v>
      </c>
      <c r="E2262" s="2" t="str">
        <f>HYPERLINK("capsilon://?command=openfolder&amp;siteaddress=FAM.docvelocity-na8.net&amp;folderid=FX7D9E4881-5C36-2635-282C-24F021D5D762","FX211110179")</f>
        <v>FX211110179</v>
      </c>
      <c r="F2262" t="s">
        <v>19</v>
      </c>
      <c r="G2262" t="s">
        <v>19</v>
      </c>
      <c r="H2262" t="s">
        <v>83</v>
      </c>
      <c r="I2262" t="s">
        <v>4706</v>
      </c>
      <c r="J2262">
        <v>44</v>
      </c>
      <c r="K2262" t="s">
        <v>85</v>
      </c>
      <c r="L2262" t="s">
        <v>86</v>
      </c>
      <c r="M2262" t="s">
        <v>87</v>
      </c>
      <c r="N2262">
        <v>2</v>
      </c>
      <c r="O2262" s="1">
        <v>44522.492280092592</v>
      </c>
      <c r="P2262" s="1">
        <v>44522.503495370373</v>
      </c>
      <c r="Q2262">
        <v>580</v>
      </c>
      <c r="R2262">
        <v>389</v>
      </c>
      <c r="S2262" t="b">
        <v>0</v>
      </c>
      <c r="T2262" t="s">
        <v>88</v>
      </c>
      <c r="U2262" t="b">
        <v>0</v>
      </c>
      <c r="V2262" t="s">
        <v>117</v>
      </c>
      <c r="W2262" s="1">
        <v>44522.499513888892</v>
      </c>
      <c r="X2262">
        <v>155</v>
      </c>
      <c r="Y2262">
        <v>36</v>
      </c>
      <c r="Z2262">
        <v>0</v>
      </c>
      <c r="AA2262">
        <v>36</v>
      </c>
      <c r="AB2262">
        <v>0</v>
      </c>
      <c r="AC2262">
        <v>11</v>
      </c>
      <c r="AD2262">
        <v>8</v>
      </c>
      <c r="AE2262">
        <v>0</v>
      </c>
      <c r="AF2262">
        <v>0</v>
      </c>
      <c r="AG2262">
        <v>0</v>
      </c>
      <c r="AH2262" t="s">
        <v>99</v>
      </c>
      <c r="AI2262" s="1">
        <v>44522.503495370373</v>
      </c>
      <c r="AJ2262">
        <v>234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8</v>
      </c>
      <c r="AQ2262">
        <v>0</v>
      </c>
      <c r="AR2262">
        <v>0</v>
      </c>
      <c r="AS2262">
        <v>0</v>
      </c>
      <c r="AT2262" t="s">
        <v>88</v>
      </c>
      <c r="AU2262" t="s">
        <v>88</v>
      </c>
      <c r="AV2262" t="s">
        <v>88</v>
      </c>
      <c r="AW2262" t="s">
        <v>88</v>
      </c>
      <c r="AX2262" t="s">
        <v>88</v>
      </c>
      <c r="AY2262" t="s">
        <v>88</v>
      </c>
      <c r="AZ2262" t="s">
        <v>88</v>
      </c>
      <c r="BA2262" t="s">
        <v>88</v>
      </c>
      <c r="BB2262" t="s">
        <v>88</v>
      </c>
      <c r="BC2262" t="s">
        <v>88</v>
      </c>
      <c r="BD2262" t="s">
        <v>88</v>
      </c>
      <c r="BE2262" t="s">
        <v>88</v>
      </c>
    </row>
    <row r="2263" spans="1:57">
      <c r="A2263" t="s">
        <v>4707</v>
      </c>
      <c r="B2263" t="s">
        <v>80</v>
      </c>
      <c r="C2263" t="s">
        <v>4320</v>
      </c>
      <c r="D2263" t="s">
        <v>82</v>
      </c>
      <c r="E2263" s="2" t="str">
        <f>HYPERLINK("capsilon://?command=openfolder&amp;siteaddress=FAM.docvelocity-na8.net&amp;folderid=FX3E01EF46-341C-8E13-E263-AD0B258CB4ED","FX21118529")</f>
        <v>FX21118529</v>
      </c>
      <c r="F2263" t="s">
        <v>19</v>
      </c>
      <c r="G2263" t="s">
        <v>19</v>
      </c>
      <c r="H2263" t="s">
        <v>83</v>
      </c>
      <c r="I2263" t="s">
        <v>4708</v>
      </c>
      <c r="J2263">
        <v>168</v>
      </c>
      <c r="K2263" t="s">
        <v>85</v>
      </c>
      <c r="L2263" t="s">
        <v>86</v>
      </c>
      <c r="M2263" t="s">
        <v>87</v>
      </c>
      <c r="N2263">
        <v>2</v>
      </c>
      <c r="O2263" s="1">
        <v>44522.519699074073</v>
      </c>
      <c r="P2263" s="1">
        <v>44522.593263888892</v>
      </c>
      <c r="Q2263">
        <v>1851</v>
      </c>
      <c r="R2263">
        <v>4505</v>
      </c>
      <c r="S2263" t="b">
        <v>0</v>
      </c>
      <c r="T2263" t="s">
        <v>88</v>
      </c>
      <c r="U2263" t="b">
        <v>0</v>
      </c>
      <c r="V2263" t="s">
        <v>123</v>
      </c>
      <c r="W2263" s="1">
        <v>44522.566238425927</v>
      </c>
      <c r="X2263">
        <v>3385</v>
      </c>
      <c r="Y2263">
        <v>126</v>
      </c>
      <c r="Z2263">
        <v>0</v>
      </c>
      <c r="AA2263">
        <v>126</v>
      </c>
      <c r="AB2263">
        <v>0</v>
      </c>
      <c r="AC2263">
        <v>110</v>
      </c>
      <c r="AD2263">
        <v>42</v>
      </c>
      <c r="AE2263">
        <v>0</v>
      </c>
      <c r="AF2263">
        <v>0</v>
      </c>
      <c r="AG2263">
        <v>0</v>
      </c>
      <c r="AH2263" t="s">
        <v>118</v>
      </c>
      <c r="AI2263" s="1">
        <v>44522.593263888892</v>
      </c>
      <c r="AJ2263">
        <v>1072</v>
      </c>
      <c r="AK2263">
        <v>4</v>
      </c>
      <c r="AL2263">
        <v>0</v>
      </c>
      <c r="AM2263">
        <v>4</v>
      </c>
      <c r="AN2263">
        <v>0</v>
      </c>
      <c r="AO2263">
        <v>4</v>
      </c>
      <c r="AP2263">
        <v>38</v>
      </c>
      <c r="AQ2263">
        <v>0</v>
      </c>
      <c r="AR2263">
        <v>0</v>
      </c>
      <c r="AS2263">
        <v>0</v>
      </c>
      <c r="AT2263" t="s">
        <v>88</v>
      </c>
      <c r="AU2263" t="s">
        <v>88</v>
      </c>
      <c r="AV2263" t="s">
        <v>88</v>
      </c>
      <c r="AW2263" t="s">
        <v>88</v>
      </c>
      <c r="AX2263" t="s">
        <v>88</v>
      </c>
      <c r="AY2263" t="s">
        <v>88</v>
      </c>
      <c r="AZ2263" t="s">
        <v>88</v>
      </c>
      <c r="BA2263" t="s">
        <v>88</v>
      </c>
      <c r="BB2263" t="s">
        <v>88</v>
      </c>
      <c r="BC2263" t="s">
        <v>88</v>
      </c>
      <c r="BD2263" t="s">
        <v>88</v>
      </c>
      <c r="BE2263" t="s">
        <v>88</v>
      </c>
    </row>
    <row r="2264" spans="1:57">
      <c r="A2264" t="s">
        <v>4709</v>
      </c>
      <c r="B2264" t="s">
        <v>80</v>
      </c>
      <c r="C2264" t="s">
        <v>4710</v>
      </c>
      <c r="D2264" t="s">
        <v>82</v>
      </c>
      <c r="E2264" s="2" t="str">
        <f>HYPERLINK("capsilon://?command=openfolder&amp;siteaddress=FAM.docvelocity-na8.net&amp;folderid=FXFECB08CA-B3A5-6319-C6C9-59992963228D","FX21118660")</f>
        <v>FX21118660</v>
      </c>
      <c r="F2264" t="s">
        <v>19</v>
      </c>
      <c r="G2264" t="s">
        <v>19</v>
      </c>
      <c r="H2264" t="s">
        <v>83</v>
      </c>
      <c r="I2264" t="s">
        <v>4711</v>
      </c>
      <c r="J2264">
        <v>30</v>
      </c>
      <c r="K2264" t="s">
        <v>85</v>
      </c>
      <c r="L2264" t="s">
        <v>86</v>
      </c>
      <c r="M2264" t="s">
        <v>87</v>
      </c>
      <c r="N2264">
        <v>2</v>
      </c>
      <c r="O2264" s="1">
        <v>44522.526956018519</v>
      </c>
      <c r="P2264" s="1">
        <v>44522.546354166669</v>
      </c>
      <c r="Q2264">
        <v>1533</v>
      </c>
      <c r="R2264">
        <v>143</v>
      </c>
      <c r="S2264" t="b">
        <v>0</v>
      </c>
      <c r="T2264" t="s">
        <v>88</v>
      </c>
      <c r="U2264" t="b">
        <v>0</v>
      </c>
      <c r="V2264" t="s">
        <v>131</v>
      </c>
      <c r="W2264" s="1">
        <v>44522.52957175926</v>
      </c>
      <c r="X2264">
        <v>49</v>
      </c>
      <c r="Y2264">
        <v>9</v>
      </c>
      <c r="Z2264">
        <v>0</v>
      </c>
      <c r="AA2264">
        <v>9</v>
      </c>
      <c r="AB2264">
        <v>0</v>
      </c>
      <c r="AC2264">
        <v>3</v>
      </c>
      <c r="AD2264">
        <v>21</v>
      </c>
      <c r="AE2264">
        <v>0</v>
      </c>
      <c r="AF2264">
        <v>0</v>
      </c>
      <c r="AG2264">
        <v>0</v>
      </c>
      <c r="AH2264" t="s">
        <v>90</v>
      </c>
      <c r="AI2264" s="1">
        <v>44522.546354166669</v>
      </c>
      <c r="AJ2264">
        <v>94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21</v>
      </c>
      <c r="AQ2264">
        <v>0</v>
      </c>
      <c r="AR2264">
        <v>0</v>
      </c>
      <c r="AS2264">
        <v>0</v>
      </c>
      <c r="AT2264" t="s">
        <v>88</v>
      </c>
      <c r="AU2264" t="s">
        <v>88</v>
      </c>
      <c r="AV2264" t="s">
        <v>88</v>
      </c>
      <c r="AW2264" t="s">
        <v>88</v>
      </c>
      <c r="AX2264" t="s">
        <v>88</v>
      </c>
      <c r="AY2264" t="s">
        <v>88</v>
      </c>
      <c r="AZ2264" t="s">
        <v>88</v>
      </c>
      <c r="BA2264" t="s">
        <v>88</v>
      </c>
      <c r="BB2264" t="s">
        <v>88</v>
      </c>
      <c r="BC2264" t="s">
        <v>88</v>
      </c>
      <c r="BD2264" t="s">
        <v>88</v>
      </c>
      <c r="BE2264" t="s">
        <v>88</v>
      </c>
    </row>
    <row r="2265" spans="1:57">
      <c r="A2265" t="s">
        <v>4712</v>
      </c>
      <c r="B2265" t="s">
        <v>80</v>
      </c>
      <c r="C2265" t="s">
        <v>4457</v>
      </c>
      <c r="D2265" t="s">
        <v>82</v>
      </c>
      <c r="E2265" s="2" t="str">
        <f>HYPERLINK("capsilon://?command=openfolder&amp;siteaddress=FAM.docvelocity-na8.net&amp;folderid=FX88E8C367-15B5-5EB5-23D7-536DC69B7683","FX21113219")</f>
        <v>FX21113219</v>
      </c>
      <c r="F2265" t="s">
        <v>19</v>
      </c>
      <c r="G2265" t="s">
        <v>19</v>
      </c>
      <c r="H2265" t="s">
        <v>83</v>
      </c>
      <c r="I2265" t="s">
        <v>4713</v>
      </c>
      <c r="J2265">
        <v>88</v>
      </c>
      <c r="K2265" t="s">
        <v>85</v>
      </c>
      <c r="L2265" t="s">
        <v>86</v>
      </c>
      <c r="M2265" t="s">
        <v>87</v>
      </c>
      <c r="N2265">
        <v>1</v>
      </c>
      <c r="O2265" s="1">
        <v>44522.531215277777</v>
      </c>
      <c r="P2265" s="1">
        <v>44523.191631944443</v>
      </c>
      <c r="Q2265">
        <v>56110</v>
      </c>
      <c r="R2265">
        <v>950</v>
      </c>
      <c r="S2265" t="b">
        <v>0</v>
      </c>
      <c r="T2265" t="s">
        <v>88</v>
      </c>
      <c r="U2265" t="b">
        <v>0</v>
      </c>
      <c r="V2265" t="s">
        <v>190</v>
      </c>
      <c r="W2265" s="1">
        <v>44523.191631944443</v>
      </c>
      <c r="X2265">
        <v>536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88</v>
      </c>
      <c r="AE2265">
        <v>69</v>
      </c>
      <c r="AF2265">
        <v>0</v>
      </c>
      <c r="AG2265">
        <v>5</v>
      </c>
      <c r="AH2265" t="s">
        <v>88</v>
      </c>
      <c r="AI2265" t="s">
        <v>88</v>
      </c>
      <c r="AJ2265" t="s">
        <v>88</v>
      </c>
      <c r="AK2265" t="s">
        <v>88</v>
      </c>
      <c r="AL2265" t="s">
        <v>88</v>
      </c>
      <c r="AM2265" t="s">
        <v>88</v>
      </c>
      <c r="AN2265" t="s">
        <v>88</v>
      </c>
      <c r="AO2265" t="s">
        <v>88</v>
      </c>
      <c r="AP2265" t="s">
        <v>88</v>
      </c>
      <c r="AQ2265" t="s">
        <v>88</v>
      </c>
      <c r="AR2265" t="s">
        <v>88</v>
      </c>
      <c r="AS2265" t="s">
        <v>88</v>
      </c>
      <c r="AT2265" t="s">
        <v>88</v>
      </c>
      <c r="AU2265" t="s">
        <v>88</v>
      </c>
      <c r="AV2265" t="s">
        <v>88</v>
      </c>
      <c r="AW2265" t="s">
        <v>88</v>
      </c>
      <c r="AX2265" t="s">
        <v>88</v>
      </c>
      <c r="AY2265" t="s">
        <v>88</v>
      </c>
      <c r="AZ2265" t="s">
        <v>88</v>
      </c>
      <c r="BA2265" t="s">
        <v>88</v>
      </c>
      <c r="BB2265" t="s">
        <v>88</v>
      </c>
      <c r="BC2265" t="s">
        <v>88</v>
      </c>
      <c r="BD2265" t="s">
        <v>88</v>
      </c>
      <c r="BE2265" t="s">
        <v>88</v>
      </c>
    </row>
    <row r="2266" spans="1:57">
      <c r="A2266" t="s">
        <v>4714</v>
      </c>
      <c r="B2266" t="s">
        <v>80</v>
      </c>
      <c r="C2266" t="s">
        <v>4715</v>
      </c>
      <c r="D2266" t="s">
        <v>82</v>
      </c>
      <c r="E2266" s="2" t="str">
        <f>HYPERLINK("capsilon://?command=openfolder&amp;siteaddress=FAM.docvelocity-na8.net&amp;folderid=FX2BF4EF46-E5F5-46B9-185B-01E837B81BAA","FX211110221")</f>
        <v>FX211110221</v>
      </c>
      <c r="F2266" t="s">
        <v>19</v>
      </c>
      <c r="G2266" t="s">
        <v>19</v>
      </c>
      <c r="H2266" t="s">
        <v>83</v>
      </c>
      <c r="I2266" t="s">
        <v>4716</v>
      </c>
      <c r="J2266">
        <v>184</v>
      </c>
      <c r="K2266" t="s">
        <v>85</v>
      </c>
      <c r="L2266" t="s">
        <v>86</v>
      </c>
      <c r="M2266" t="s">
        <v>87</v>
      </c>
      <c r="N2266">
        <v>1</v>
      </c>
      <c r="O2266" s="1">
        <v>44522.537233796298</v>
      </c>
      <c r="P2266" s="1">
        <v>44523.197777777779</v>
      </c>
      <c r="Q2266">
        <v>56402</v>
      </c>
      <c r="R2266">
        <v>669</v>
      </c>
      <c r="S2266" t="b">
        <v>0</v>
      </c>
      <c r="T2266" t="s">
        <v>88</v>
      </c>
      <c r="U2266" t="b">
        <v>0</v>
      </c>
      <c r="V2266" t="s">
        <v>190</v>
      </c>
      <c r="W2266" s="1">
        <v>44523.197777777779</v>
      </c>
      <c r="X2266">
        <v>531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184</v>
      </c>
      <c r="AE2266">
        <v>160</v>
      </c>
      <c r="AF2266">
        <v>0</v>
      </c>
      <c r="AG2266">
        <v>8</v>
      </c>
      <c r="AH2266" t="s">
        <v>88</v>
      </c>
      <c r="AI2266" t="s">
        <v>88</v>
      </c>
      <c r="AJ2266" t="s">
        <v>88</v>
      </c>
      <c r="AK2266" t="s">
        <v>88</v>
      </c>
      <c r="AL2266" t="s">
        <v>88</v>
      </c>
      <c r="AM2266" t="s">
        <v>88</v>
      </c>
      <c r="AN2266" t="s">
        <v>88</v>
      </c>
      <c r="AO2266" t="s">
        <v>88</v>
      </c>
      <c r="AP2266" t="s">
        <v>88</v>
      </c>
      <c r="AQ2266" t="s">
        <v>88</v>
      </c>
      <c r="AR2266" t="s">
        <v>88</v>
      </c>
      <c r="AS2266" t="s">
        <v>88</v>
      </c>
      <c r="AT2266" t="s">
        <v>88</v>
      </c>
      <c r="AU2266" t="s">
        <v>88</v>
      </c>
      <c r="AV2266" t="s">
        <v>88</v>
      </c>
      <c r="AW2266" t="s">
        <v>88</v>
      </c>
      <c r="AX2266" t="s">
        <v>88</v>
      </c>
      <c r="AY2266" t="s">
        <v>88</v>
      </c>
      <c r="AZ2266" t="s">
        <v>88</v>
      </c>
      <c r="BA2266" t="s">
        <v>88</v>
      </c>
      <c r="BB2266" t="s">
        <v>88</v>
      </c>
      <c r="BC2266" t="s">
        <v>88</v>
      </c>
      <c r="BD2266" t="s">
        <v>88</v>
      </c>
      <c r="BE2266" t="s">
        <v>88</v>
      </c>
    </row>
    <row r="2267" spans="1:57">
      <c r="A2267" t="s">
        <v>4717</v>
      </c>
      <c r="B2267" t="s">
        <v>80</v>
      </c>
      <c r="C2267" t="s">
        <v>4718</v>
      </c>
      <c r="D2267" t="s">
        <v>82</v>
      </c>
      <c r="E2267" s="2" t="str">
        <f>HYPERLINK("capsilon://?command=openfolder&amp;siteaddress=FAM.docvelocity-na8.net&amp;folderid=FXB9982BD7-918D-CE43-84B1-08E26FC5E6C6","FX21112913")</f>
        <v>FX21112913</v>
      </c>
      <c r="F2267" t="s">
        <v>19</v>
      </c>
      <c r="G2267" t="s">
        <v>19</v>
      </c>
      <c r="H2267" t="s">
        <v>83</v>
      </c>
      <c r="I2267" t="s">
        <v>4719</v>
      </c>
      <c r="J2267">
        <v>100</v>
      </c>
      <c r="K2267" t="s">
        <v>85</v>
      </c>
      <c r="L2267" t="s">
        <v>86</v>
      </c>
      <c r="M2267" t="s">
        <v>87</v>
      </c>
      <c r="N2267">
        <v>1</v>
      </c>
      <c r="O2267" s="1">
        <v>44522.551724537036</v>
      </c>
      <c r="P2267" s="1">
        <v>44522.57</v>
      </c>
      <c r="Q2267">
        <v>1290</v>
      </c>
      <c r="R2267">
        <v>289</v>
      </c>
      <c r="S2267" t="b">
        <v>0</v>
      </c>
      <c r="T2267" t="s">
        <v>88</v>
      </c>
      <c r="U2267" t="b">
        <v>0</v>
      </c>
      <c r="V2267" t="s">
        <v>131</v>
      </c>
      <c r="W2267" s="1">
        <v>44522.57</v>
      </c>
      <c r="X2267">
        <v>246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100</v>
      </c>
      <c r="AE2267">
        <v>88</v>
      </c>
      <c r="AF2267">
        <v>0</v>
      </c>
      <c r="AG2267">
        <v>3</v>
      </c>
      <c r="AH2267" t="s">
        <v>88</v>
      </c>
      <c r="AI2267" t="s">
        <v>88</v>
      </c>
      <c r="AJ2267" t="s">
        <v>88</v>
      </c>
      <c r="AK2267" t="s">
        <v>88</v>
      </c>
      <c r="AL2267" t="s">
        <v>88</v>
      </c>
      <c r="AM2267" t="s">
        <v>88</v>
      </c>
      <c r="AN2267" t="s">
        <v>88</v>
      </c>
      <c r="AO2267" t="s">
        <v>88</v>
      </c>
      <c r="AP2267" t="s">
        <v>88</v>
      </c>
      <c r="AQ2267" t="s">
        <v>88</v>
      </c>
      <c r="AR2267" t="s">
        <v>88</v>
      </c>
      <c r="AS2267" t="s">
        <v>88</v>
      </c>
      <c r="AT2267" t="s">
        <v>88</v>
      </c>
      <c r="AU2267" t="s">
        <v>88</v>
      </c>
      <c r="AV2267" t="s">
        <v>88</v>
      </c>
      <c r="AW2267" t="s">
        <v>88</v>
      </c>
      <c r="AX2267" t="s">
        <v>88</v>
      </c>
      <c r="AY2267" t="s">
        <v>88</v>
      </c>
      <c r="AZ2267" t="s">
        <v>88</v>
      </c>
      <c r="BA2267" t="s">
        <v>88</v>
      </c>
      <c r="BB2267" t="s">
        <v>88</v>
      </c>
      <c r="BC2267" t="s">
        <v>88</v>
      </c>
      <c r="BD2267" t="s">
        <v>88</v>
      </c>
      <c r="BE2267" t="s">
        <v>88</v>
      </c>
    </row>
    <row r="2268" spans="1:57">
      <c r="A2268" t="s">
        <v>4720</v>
      </c>
      <c r="B2268" t="s">
        <v>80</v>
      </c>
      <c r="C2268" t="s">
        <v>4721</v>
      </c>
      <c r="D2268" t="s">
        <v>82</v>
      </c>
      <c r="E2268" s="2" t="str">
        <f>HYPERLINK("capsilon://?command=openfolder&amp;siteaddress=FAM.docvelocity-na8.net&amp;folderid=FX1EE68E8A-32B6-FFB9-DE02-1023AC6963BC","FX21119949")</f>
        <v>FX21119949</v>
      </c>
      <c r="F2268" t="s">
        <v>19</v>
      </c>
      <c r="G2268" t="s">
        <v>19</v>
      </c>
      <c r="H2268" t="s">
        <v>83</v>
      </c>
      <c r="I2268" t="s">
        <v>4722</v>
      </c>
      <c r="J2268">
        <v>151</v>
      </c>
      <c r="K2268" t="s">
        <v>85</v>
      </c>
      <c r="L2268" t="s">
        <v>86</v>
      </c>
      <c r="M2268" t="s">
        <v>87</v>
      </c>
      <c r="N2268">
        <v>1</v>
      </c>
      <c r="O2268" s="1">
        <v>44522.552615740744</v>
      </c>
      <c r="P2268" s="1">
        <v>44522.573553240742</v>
      </c>
      <c r="Q2268">
        <v>1436</v>
      </c>
      <c r="R2268">
        <v>373</v>
      </c>
      <c r="S2268" t="b">
        <v>0</v>
      </c>
      <c r="T2268" t="s">
        <v>88</v>
      </c>
      <c r="U2268" t="b">
        <v>0</v>
      </c>
      <c r="V2268" t="s">
        <v>131</v>
      </c>
      <c r="W2268" s="1">
        <v>44522.573553240742</v>
      </c>
      <c r="X2268">
        <v>306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151</v>
      </c>
      <c r="AE2268">
        <v>139</v>
      </c>
      <c r="AF2268">
        <v>0</v>
      </c>
      <c r="AG2268">
        <v>3</v>
      </c>
      <c r="AH2268" t="s">
        <v>88</v>
      </c>
      <c r="AI2268" t="s">
        <v>88</v>
      </c>
      <c r="AJ2268" t="s">
        <v>88</v>
      </c>
      <c r="AK2268" t="s">
        <v>88</v>
      </c>
      <c r="AL2268" t="s">
        <v>88</v>
      </c>
      <c r="AM2268" t="s">
        <v>88</v>
      </c>
      <c r="AN2268" t="s">
        <v>88</v>
      </c>
      <c r="AO2268" t="s">
        <v>88</v>
      </c>
      <c r="AP2268" t="s">
        <v>88</v>
      </c>
      <c r="AQ2268" t="s">
        <v>88</v>
      </c>
      <c r="AR2268" t="s">
        <v>88</v>
      </c>
      <c r="AS2268" t="s">
        <v>88</v>
      </c>
      <c r="AT2268" t="s">
        <v>88</v>
      </c>
      <c r="AU2268" t="s">
        <v>88</v>
      </c>
      <c r="AV2268" t="s">
        <v>88</v>
      </c>
      <c r="AW2268" t="s">
        <v>88</v>
      </c>
      <c r="AX2268" t="s">
        <v>88</v>
      </c>
      <c r="AY2268" t="s">
        <v>88</v>
      </c>
      <c r="AZ2268" t="s">
        <v>88</v>
      </c>
      <c r="BA2268" t="s">
        <v>88</v>
      </c>
      <c r="BB2268" t="s">
        <v>88</v>
      </c>
      <c r="BC2268" t="s">
        <v>88</v>
      </c>
      <c r="BD2268" t="s">
        <v>88</v>
      </c>
      <c r="BE2268" t="s">
        <v>88</v>
      </c>
    </row>
    <row r="2269" spans="1:57">
      <c r="A2269" t="s">
        <v>4723</v>
      </c>
      <c r="B2269" t="s">
        <v>80</v>
      </c>
      <c r="C2269" t="s">
        <v>4724</v>
      </c>
      <c r="D2269" t="s">
        <v>82</v>
      </c>
      <c r="E2269" s="2" t="str">
        <f>HYPERLINK("capsilon://?command=openfolder&amp;siteaddress=FAM.docvelocity-na8.net&amp;folderid=FXB6C6E161-D6D8-AEAF-2DE1-270BC8B536C8","FX21119210")</f>
        <v>FX21119210</v>
      </c>
      <c r="F2269" t="s">
        <v>19</v>
      </c>
      <c r="G2269" t="s">
        <v>19</v>
      </c>
      <c r="H2269" t="s">
        <v>83</v>
      </c>
      <c r="I2269" t="s">
        <v>4725</v>
      </c>
      <c r="J2269">
        <v>100</v>
      </c>
      <c r="K2269" t="s">
        <v>85</v>
      </c>
      <c r="L2269" t="s">
        <v>86</v>
      </c>
      <c r="M2269" t="s">
        <v>87</v>
      </c>
      <c r="N2269">
        <v>2</v>
      </c>
      <c r="O2269" s="1">
        <v>44522.559282407405</v>
      </c>
      <c r="P2269" s="1">
        <v>44522.625578703701</v>
      </c>
      <c r="Q2269">
        <v>5256</v>
      </c>
      <c r="R2269">
        <v>472</v>
      </c>
      <c r="S2269" t="b">
        <v>0</v>
      </c>
      <c r="T2269" t="s">
        <v>88</v>
      </c>
      <c r="U2269" t="b">
        <v>0</v>
      </c>
      <c r="V2269" t="s">
        <v>117</v>
      </c>
      <c r="W2269" s="1">
        <v>44522.560671296298</v>
      </c>
      <c r="X2269">
        <v>108</v>
      </c>
      <c r="Y2269">
        <v>48</v>
      </c>
      <c r="Z2269">
        <v>0</v>
      </c>
      <c r="AA2269">
        <v>48</v>
      </c>
      <c r="AB2269">
        <v>0</v>
      </c>
      <c r="AC2269">
        <v>0</v>
      </c>
      <c r="AD2269">
        <v>52</v>
      </c>
      <c r="AE2269">
        <v>0</v>
      </c>
      <c r="AF2269">
        <v>0</v>
      </c>
      <c r="AG2269">
        <v>0</v>
      </c>
      <c r="AH2269" t="s">
        <v>606</v>
      </c>
      <c r="AI2269" s="1">
        <v>44522.625578703701</v>
      </c>
      <c r="AJ2269">
        <v>364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52</v>
      </c>
      <c r="AQ2269">
        <v>0</v>
      </c>
      <c r="AR2269">
        <v>0</v>
      </c>
      <c r="AS2269">
        <v>0</v>
      </c>
      <c r="AT2269" t="s">
        <v>88</v>
      </c>
      <c r="AU2269" t="s">
        <v>88</v>
      </c>
      <c r="AV2269" t="s">
        <v>88</v>
      </c>
      <c r="AW2269" t="s">
        <v>88</v>
      </c>
      <c r="AX2269" t="s">
        <v>88</v>
      </c>
      <c r="AY2269" t="s">
        <v>88</v>
      </c>
      <c r="AZ2269" t="s">
        <v>88</v>
      </c>
      <c r="BA2269" t="s">
        <v>88</v>
      </c>
      <c r="BB2269" t="s">
        <v>88</v>
      </c>
      <c r="BC2269" t="s">
        <v>88</v>
      </c>
      <c r="BD2269" t="s">
        <v>88</v>
      </c>
      <c r="BE2269" t="s">
        <v>88</v>
      </c>
    </row>
    <row r="2270" spans="1:57">
      <c r="A2270" t="s">
        <v>4726</v>
      </c>
      <c r="B2270" t="s">
        <v>80</v>
      </c>
      <c r="C2270" t="s">
        <v>4724</v>
      </c>
      <c r="D2270" t="s">
        <v>82</v>
      </c>
      <c r="E2270" s="2" t="str">
        <f>HYPERLINK("capsilon://?command=openfolder&amp;siteaddress=FAM.docvelocity-na8.net&amp;folderid=FXB6C6E161-D6D8-AEAF-2DE1-270BC8B536C8","FX21119210")</f>
        <v>FX21119210</v>
      </c>
      <c r="F2270" t="s">
        <v>19</v>
      </c>
      <c r="G2270" t="s">
        <v>19</v>
      </c>
      <c r="H2270" t="s">
        <v>83</v>
      </c>
      <c r="I2270" t="s">
        <v>4727</v>
      </c>
      <c r="J2270">
        <v>100</v>
      </c>
      <c r="K2270" t="s">
        <v>85</v>
      </c>
      <c r="L2270" t="s">
        <v>86</v>
      </c>
      <c r="M2270" t="s">
        <v>87</v>
      </c>
      <c r="N2270">
        <v>2</v>
      </c>
      <c r="O2270" s="1">
        <v>44522.559317129628</v>
      </c>
      <c r="P2270" s="1">
        <v>44522.624120370368</v>
      </c>
      <c r="Q2270">
        <v>5295</v>
      </c>
      <c r="R2270">
        <v>304</v>
      </c>
      <c r="S2270" t="b">
        <v>0</v>
      </c>
      <c r="T2270" t="s">
        <v>88</v>
      </c>
      <c r="U2270" t="b">
        <v>0</v>
      </c>
      <c r="V2270" t="s">
        <v>186</v>
      </c>
      <c r="W2270" s="1">
        <v>44522.560648148145</v>
      </c>
      <c r="X2270">
        <v>103</v>
      </c>
      <c r="Y2270">
        <v>48</v>
      </c>
      <c r="Z2270">
        <v>0</v>
      </c>
      <c r="AA2270">
        <v>48</v>
      </c>
      <c r="AB2270">
        <v>0</v>
      </c>
      <c r="AC2270">
        <v>0</v>
      </c>
      <c r="AD2270">
        <v>52</v>
      </c>
      <c r="AE2270">
        <v>0</v>
      </c>
      <c r="AF2270">
        <v>0</v>
      </c>
      <c r="AG2270">
        <v>0</v>
      </c>
      <c r="AH2270" t="s">
        <v>118</v>
      </c>
      <c r="AI2270" s="1">
        <v>44522.624120370368</v>
      </c>
      <c r="AJ2270">
        <v>185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52</v>
      </c>
      <c r="AQ2270">
        <v>0</v>
      </c>
      <c r="AR2270">
        <v>0</v>
      </c>
      <c r="AS2270">
        <v>0</v>
      </c>
      <c r="AT2270" t="s">
        <v>88</v>
      </c>
      <c r="AU2270" t="s">
        <v>88</v>
      </c>
      <c r="AV2270" t="s">
        <v>88</v>
      </c>
      <c r="AW2270" t="s">
        <v>88</v>
      </c>
      <c r="AX2270" t="s">
        <v>88</v>
      </c>
      <c r="AY2270" t="s">
        <v>88</v>
      </c>
      <c r="AZ2270" t="s">
        <v>88</v>
      </c>
      <c r="BA2270" t="s">
        <v>88</v>
      </c>
      <c r="BB2270" t="s">
        <v>88</v>
      </c>
      <c r="BC2270" t="s">
        <v>88</v>
      </c>
      <c r="BD2270" t="s">
        <v>88</v>
      </c>
      <c r="BE2270" t="s">
        <v>88</v>
      </c>
    </row>
    <row r="2271" spans="1:57">
      <c r="A2271" t="s">
        <v>4728</v>
      </c>
      <c r="B2271" t="s">
        <v>80</v>
      </c>
      <c r="C2271" t="s">
        <v>4724</v>
      </c>
      <c r="D2271" t="s">
        <v>82</v>
      </c>
      <c r="E2271" s="2" t="str">
        <f>HYPERLINK("capsilon://?command=openfolder&amp;siteaddress=FAM.docvelocity-na8.net&amp;folderid=FXB6C6E161-D6D8-AEAF-2DE1-270BC8B536C8","FX21119210")</f>
        <v>FX21119210</v>
      </c>
      <c r="F2271" t="s">
        <v>19</v>
      </c>
      <c r="G2271" t="s">
        <v>19</v>
      </c>
      <c r="H2271" t="s">
        <v>83</v>
      </c>
      <c r="I2271" t="s">
        <v>4729</v>
      </c>
      <c r="J2271">
        <v>28</v>
      </c>
      <c r="K2271" t="s">
        <v>85</v>
      </c>
      <c r="L2271" t="s">
        <v>86</v>
      </c>
      <c r="M2271" t="s">
        <v>87</v>
      </c>
      <c r="N2271">
        <v>2</v>
      </c>
      <c r="O2271" s="1">
        <v>44522.559675925928</v>
      </c>
      <c r="P2271" s="1">
        <v>44522.62537037037</v>
      </c>
      <c r="Q2271">
        <v>5518</v>
      </c>
      <c r="R2271">
        <v>158</v>
      </c>
      <c r="S2271" t="b">
        <v>0</v>
      </c>
      <c r="T2271" t="s">
        <v>88</v>
      </c>
      <c r="U2271" t="b">
        <v>0</v>
      </c>
      <c r="V2271" t="s">
        <v>186</v>
      </c>
      <c r="W2271" s="1">
        <v>44522.561238425929</v>
      </c>
      <c r="X2271">
        <v>51</v>
      </c>
      <c r="Y2271">
        <v>21</v>
      </c>
      <c r="Z2271">
        <v>0</v>
      </c>
      <c r="AA2271">
        <v>21</v>
      </c>
      <c r="AB2271">
        <v>0</v>
      </c>
      <c r="AC2271">
        <v>0</v>
      </c>
      <c r="AD2271">
        <v>7</v>
      </c>
      <c r="AE2271">
        <v>0</v>
      </c>
      <c r="AF2271">
        <v>0</v>
      </c>
      <c r="AG2271">
        <v>0</v>
      </c>
      <c r="AH2271" t="s">
        <v>118</v>
      </c>
      <c r="AI2271" s="1">
        <v>44522.62537037037</v>
      </c>
      <c r="AJ2271">
        <v>107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7</v>
      </c>
      <c r="AQ2271">
        <v>0</v>
      </c>
      <c r="AR2271">
        <v>0</v>
      </c>
      <c r="AS2271">
        <v>0</v>
      </c>
      <c r="AT2271" t="s">
        <v>88</v>
      </c>
      <c r="AU2271" t="s">
        <v>88</v>
      </c>
      <c r="AV2271" t="s">
        <v>88</v>
      </c>
      <c r="AW2271" t="s">
        <v>88</v>
      </c>
      <c r="AX2271" t="s">
        <v>88</v>
      </c>
      <c r="AY2271" t="s">
        <v>88</v>
      </c>
      <c r="AZ2271" t="s">
        <v>88</v>
      </c>
      <c r="BA2271" t="s">
        <v>88</v>
      </c>
      <c r="BB2271" t="s">
        <v>88</v>
      </c>
      <c r="BC2271" t="s">
        <v>88</v>
      </c>
      <c r="BD2271" t="s">
        <v>88</v>
      </c>
      <c r="BE2271" t="s">
        <v>88</v>
      </c>
    </row>
    <row r="2272" spans="1:57">
      <c r="A2272" t="s">
        <v>4730</v>
      </c>
      <c r="B2272" t="s">
        <v>80</v>
      </c>
      <c r="C2272" t="s">
        <v>4724</v>
      </c>
      <c r="D2272" t="s">
        <v>82</v>
      </c>
      <c r="E2272" s="2" t="str">
        <f>HYPERLINK("capsilon://?command=openfolder&amp;siteaddress=FAM.docvelocity-na8.net&amp;folderid=FXB6C6E161-D6D8-AEAF-2DE1-270BC8B536C8","FX21119210")</f>
        <v>FX21119210</v>
      </c>
      <c r="F2272" t="s">
        <v>19</v>
      </c>
      <c r="G2272" t="s">
        <v>19</v>
      </c>
      <c r="H2272" t="s">
        <v>83</v>
      </c>
      <c r="I2272" t="s">
        <v>4731</v>
      </c>
      <c r="J2272">
        <v>28</v>
      </c>
      <c r="K2272" t="s">
        <v>85</v>
      </c>
      <c r="L2272" t="s">
        <v>86</v>
      </c>
      <c r="M2272" t="s">
        <v>87</v>
      </c>
      <c r="N2272">
        <v>1</v>
      </c>
      <c r="O2272" s="1">
        <v>44522.560104166667</v>
      </c>
      <c r="P2272" s="1">
        <v>44522.575706018521</v>
      </c>
      <c r="Q2272">
        <v>883</v>
      </c>
      <c r="R2272">
        <v>465</v>
      </c>
      <c r="S2272" t="b">
        <v>0</v>
      </c>
      <c r="T2272" t="s">
        <v>88</v>
      </c>
      <c r="U2272" t="b">
        <v>0</v>
      </c>
      <c r="V2272" t="s">
        <v>131</v>
      </c>
      <c r="W2272" s="1">
        <v>44522.575706018521</v>
      </c>
      <c r="X2272">
        <v>185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28</v>
      </c>
      <c r="AE2272">
        <v>21</v>
      </c>
      <c r="AF2272">
        <v>0</v>
      </c>
      <c r="AG2272">
        <v>3</v>
      </c>
      <c r="AH2272" t="s">
        <v>88</v>
      </c>
      <c r="AI2272" t="s">
        <v>88</v>
      </c>
      <c r="AJ2272" t="s">
        <v>88</v>
      </c>
      <c r="AK2272" t="s">
        <v>88</v>
      </c>
      <c r="AL2272" t="s">
        <v>88</v>
      </c>
      <c r="AM2272" t="s">
        <v>88</v>
      </c>
      <c r="AN2272" t="s">
        <v>88</v>
      </c>
      <c r="AO2272" t="s">
        <v>88</v>
      </c>
      <c r="AP2272" t="s">
        <v>88</v>
      </c>
      <c r="AQ2272" t="s">
        <v>88</v>
      </c>
      <c r="AR2272" t="s">
        <v>88</v>
      </c>
      <c r="AS2272" t="s">
        <v>88</v>
      </c>
      <c r="AT2272" t="s">
        <v>88</v>
      </c>
      <c r="AU2272" t="s">
        <v>88</v>
      </c>
      <c r="AV2272" t="s">
        <v>88</v>
      </c>
      <c r="AW2272" t="s">
        <v>88</v>
      </c>
      <c r="AX2272" t="s">
        <v>88</v>
      </c>
      <c r="AY2272" t="s">
        <v>88</v>
      </c>
      <c r="AZ2272" t="s">
        <v>88</v>
      </c>
      <c r="BA2272" t="s">
        <v>88</v>
      </c>
      <c r="BB2272" t="s">
        <v>88</v>
      </c>
      <c r="BC2272" t="s">
        <v>88</v>
      </c>
      <c r="BD2272" t="s">
        <v>88</v>
      </c>
      <c r="BE2272" t="s">
        <v>88</v>
      </c>
    </row>
    <row r="2273" spans="1:57">
      <c r="A2273" t="s">
        <v>4732</v>
      </c>
      <c r="B2273" t="s">
        <v>80</v>
      </c>
      <c r="C2273" t="s">
        <v>4724</v>
      </c>
      <c r="D2273" t="s">
        <v>82</v>
      </c>
      <c r="E2273" s="2" t="str">
        <f>HYPERLINK("capsilon://?command=openfolder&amp;siteaddress=FAM.docvelocity-na8.net&amp;folderid=FXB6C6E161-D6D8-AEAF-2DE1-270BC8B536C8","FX21119210")</f>
        <v>FX21119210</v>
      </c>
      <c r="F2273" t="s">
        <v>19</v>
      </c>
      <c r="G2273" t="s">
        <v>19</v>
      </c>
      <c r="H2273" t="s">
        <v>83</v>
      </c>
      <c r="I2273" t="s">
        <v>4733</v>
      </c>
      <c r="J2273">
        <v>100</v>
      </c>
      <c r="K2273" t="s">
        <v>85</v>
      </c>
      <c r="L2273" t="s">
        <v>86</v>
      </c>
      <c r="M2273" t="s">
        <v>87</v>
      </c>
      <c r="N2273">
        <v>2</v>
      </c>
      <c r="O2273" s="1">
        <v>44522.560914351852</v>
      </c>
      <c r="P2273" s="1">
        <v>44522.626932870371</v>
      </c>
      <c r="Q2273">
        <v>5432</v>
      </c>
      <c r="R2273">
        <v>272</v>
      </c>
      <c r="S2273" t="b">
        <v>0</v>
      </c>
      <c r="T2273" t="s">
        <v>88</v>
      </c>
      <c r="U2273" t="b">
        <v>0</v>
      </c>
      <c r="V2273" t="s">
        <v>117</v>
      </c>
      <c r="W2273" s="1">
        <v>44522.561932870369</v>
      </c>
      <c r="X2273">
        <v>86</v>
      </c>
      <c r="Y2273">
        <v>48</v>
      </c>
      <c r="Z2273">
        <v>0</v>
      </c>
      <c r="AA2273">
        <v>48</v>
      </c>
      <c r="AB2273">
        <v>0</v>
      </c>
      <c r="AC2273">
        <v>0</v>
      </c>
      <c r="AD2273">
        <v>52</v>
      </c>
      <c r="AE2273">
        <v>0</v>
      </c>
      <c r="AF2273">
        <v>0</v>
      </c>
      <c r="AG2273">
        <v>0</v>
      </c>
      <c r="AH2273" t="s">
        <v>106</v>
      </c>
      <c r="AI2273" s="1">
        <v>44522.626932870371</v>
      </c>
      <c r="AJ2273">
        <v>186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52</v>
      </c>
      <c r="AQ2273">
        <v>0</v>
      </c>
      <c r="AR2273">
        <v>0</v>
      </c>
      <c r="AS2273">
        <v>0</v>
      </c>
      <c r="AT2273" t="s">
        <v>88</v>
      </c>
      <c r="AU2273" t="s">
        <v>88</v>
      </c>
      <c r="AV2273" t="s">
        <v>88</v>
      </c>
      <c r="AW2273" t="s">
        <v>88</v>
      </c>
      <c r="AX2273" t="s">
        <v>88</v>
      </c>
      <c r="AY2273" t="s">
        <v>88</v>
      </c>
      <c r="AZ2273" t="s">
        <v>88</v>
      </c>
      <c r="BA2273" t="s">
        <v>88</v>
      </c>
      <c r="BB2273" t="s">
        <v>88</v>
      </c>
      <c r="BC2273" t="s">
        <v>88</v>
      </c>
      <c r="BD2273" t="s">
        <v>88</v>
      </c>
      <c r="BE2273" t="s">
        <v>88</v>
      </c>
    </row>
    <row r="2274" spans="1:57">
      <c r="A2274" t="s">
        <v>4734</v>
      </c>
      <c r="B2274" t="s">
        <v>80</v>
      </c>
      <c r="C2274" t="s">
        <v>4724</v>
      </c>
      <c r="D2274" t="s">
        <v>82</v>
      </c>
      <c r="E2274" s="2" t="str">
        <f>HYPERLINK("capsilon://?command=openfolder&amp;siteaddress=FAM.docvelocity-na8.net&amp;folderid=FXB6C6E161-D6D8-AEAF-2DE1-270BC8B536C8","FX21119210")</f>
        <v>FX21119210</v>
      </c>
      <c r="F2274" t="s">
        <v>19</v>
      </c>
      <c r="G2274" t="s">
        <v>19</v>
      </c>
      <c r="H2274" t="s">
        <v>83</v>
      </c>
      <c r="I2274" t="s">
        <v>4735</v>
      </c>
      <c r="J2274">
        <v>100</v>
      </c>
      <c r="K2274" t="s">
        <v>85</v>
      </c>
      <c r="L2274" t="s">
        <v>86</v>
      </c>
      <c r="M2274" t="s">
        <v>87</v>
      </c>
      <c r="N2274">
        <v>2</v>
      </c>
      <c r="O2274" s="1">
        <v>44522.561319444445</v>
      </c>
      <c r="P2274" s="1">
        <v>44522.62709490741</v>
      </c>
      <c r="Q2274">
        <v>5400</v>
      </c>
      <c r="R2274">
        <v>283</v>
      </c>
      <c r="S2274" t="b">
        <v>0</v>
      </c>
      <c r="T2274" t="s">
        <v>88</v>
      </c>
      <c r="U2274" t="b">
        <v>0</v>
      </c>
      <c r="V2274" t="s">
        <v>186</v>
      </c>
      <c r="W2274" s="1">
        <v>44522.563449074078</v>
      </c>
      <c r="X2274">
        <v>135</v>
      </c>
      <c r="Y2274">
        <v>48</v>
      </c>
      <c r="Z2274">
        <v>0</v>
      </c>
      <c r="AA2274">
        <v>48</v>
      </c>
      <c r="AB2274">
        <v>0</v>
      </c>
      <c r="AC2274">
        <v>1</v>
      </c>
      <c r="AD2274">
        <v>52</v>
      </c>
      <c r="AE2274">
        <v>0</v>
      </c>
      <c r="AF2274">
        <v>0</v>
      </c>
      <c r="AG2274">
        <v>0</v>
      </c>
      <c r="AH2274" t="s">
        <v>118</v>
      </c>
      <c r="AI2274" s="1">
        <v>44522.62709490741</v>
      </c>
      <c r="AJ2274">
        <v>148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52</v>
      </c>
      <c r="AQ2274">
        <v>0</v>
      </c>
      <c r="AR2274">
        <v>0</v>
      </c>
      <c r="AS2274">
        <v>0</v>
      </c>
      <c r="AT2274" t="s">
        <v>88</v>
      </c>
      <c r="AU2274" t="s">
        <v>88</v>
      </c>
      <c r="AV2274" t="s">
        <v>88</v>
      </c>
      <c r="AW2274" t="s">
        <v>88</v>
      </c>
      <c r="AX2274" t="s">
        <v>88</v>
      </c>
      <c r="AY2274" t="s">
        <v>88</v>
      </c>
      <c r="AZ2274" t="s">
        <v>88</v>
      </c>
      <c r="BA2274" t="s">
        <v>88</v>
      </c>
      <c r="BB2274" t="s">
        <v>88</v>
      </c>
      <c r="BC2274" t="s">
        <v>88</v>
      </c>
      <c r="BD2274" t="s">
        <v>88</v>
      </c>
      <c r="BE2274" t="s">
        <v>88</v>
      </c>
    </row>
    <row r="2275" spans="1:57">
      <c r="A2275" t="s">
        <v>4736</v>
      </c>
      <c r="B2275" t="s">
        <v>80</v>
      </c>
      <c r="C2275" t="s">
        <v>4724</v>
      </c>
      <c r="D2275" t="s">
        <v>82</v>
      </c>
      <c r="E2275" s="2" t="str">
        <f>HYPERLINK("capsilon://?command=openfolder&amp;siteaddress=FAM.docvelocity-na8.net&amp;folderid=FXB6C6E161-D6D8-AEAF-2DE1-270BC8B536C8","FX21119210")</f>
        <v>FX21119210</v>
      </c>
      <c r="F2275" t="s">
        <v>19</v>
      </c>
      <c r="G2275" t="s">
        <v>19</v>
      </c>
      <c r="H2275" t="s">
        <v>83</v>
      </c>
      <c r="I2275" t="s">
        <v>4737</v>
      </c>
      <c r="J2275">
        <v>28</v>
      </c>
      <c r="K2275" t="s">
        <v>85</v>
      </c>
      <c r="L2275" t="s">
        <v>86</v>
      </c>
      <c r="M2275" t="s">
        <v>87</v>
      </c>
      <c r="N2275">
        <v>2</v>
      </c>
      <c r="O2275" s="1">
        <v>44522.561562499999</v>
      </c>
      <c r="P2275" s="1">
        <v>44522.628078703703</v>
      </c>
      <c r="Q2275">
        <v>5090</v>
      </c>
      <c r="R2275">
        <v>657</v>
      </c>
      <c r="S2275" t="b">
        <v>0</v>
      </c>
      <c r="T2275" t="s">
        <v>88</v>
      </c>
      <c r="U2275" t="b">
        <v>0</v>
      </c>
      <c r="V2275" t="s">
        <v>186</v>
      </c>
      <c r="W2275" s="1">
        <v>44522.566747685189</v>
      </c>
      <c r="X2275">
        <v>430</v>
      </c>
      <c r="Y2275">
        <v>21</v>
      </c>
      <c r="Z2275">
        <v>0</v>
      </c>
      <c r="AA2275">
        <v>21</v>
      </c>
      <c r="AB2275">
        <v>0</v>
      </c>
      <c r="AC2275">
        <v>0</v>
      </c>
      <c r="AD2275">
        <v>7</v>
      </c>
      <c r="AE2275">
        <v>0</v>
      </c>
      <c r="AF2275">
        <v>0</v>
      </c>
      <c r="AG2275">
        <v>0</v>
      </c>
      <c r="AH2275" t="s">
        <v>606</v>
      </c>
      <c r="AI2275" s="1">
        <v>44522.628078703703</v>
      </c>
      <c r="AJ2275">
        <v>215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7</v>
      </c>
      <c r="AQ2275">
        <v>0</v>
      </c>
      <c r="AR2275">
        <v>0</v>
      </c>
      <c r="AS2275">
        <v>0</v>
      </c>
      <c r="AT2275" t="s">
        <v>88</v>
      </c>
      <c r="AU2275" t="s">
        <v>88</v>
      </c>
      <c r="AV2275" t="s">
        <v>88</v>
      </c>
      <c r="AW2275" t="s">
        <v>88</v>
      </c>
      <c r="AX2275" t="s">
        <v>88</v>
      </c>
      <c r="AY2275" t="s">
        <v>88</v>
      </c>
      <c r="AZ2275" t="s">
        <v>88</v>
      </c>
      <c r="BA2275" t="s">
        <v>88</v>
      </c>
      <c r="BB2275" t="s">
        <v>88</v>
      </c>
      <c r="BC2275" t="s">
        <v>88</v>
      </c>
      <c r="BD2275" t="s">
        <v>88</v>
      </c>
      <c r="BE2275" t="s">
        <v>88</v>
      </c>
    </row>
    <row r="2276" spans="1:57">
      <c r="A2276" t="s">
        <v>4738</v>
      </c>
      <c r="B2276" t="s">
        <v>80</v>
      </c>
      <c r="C2276" t="s">
        <v>4724</v>
      </c>
      <c r="D2276" t="s">
        <v>82</v>
      </c>
      <c r="E2276" s="2" t="str">
        <f>HYPERLINK("capsilon://?command=openfolder&amp;siteaddress=FAM.docvelocity-na8.net&amp;folderid=FXB6C6E161-D6D8-AEAF-2DE1-270BC8B536C8","FX21119210")</f>
        <v>FX21119210</v>
      </c>
      <c r="F2276" t="s">
        <v>19</v>
      </c>
      <c r="G2276" t="s">
        <v>19</v>
      </c>
      <c r="H2276" t="s">
        <v>83</v>
      </c>
      <c r="I2276" t="s">
        <v>4739</v>
      </c>
      <c r="J2276">
        <v>28</v>
      </c>
      <c r="K2276" t="s">
        <v>85</v>
      </c>
      <c r="L2276" t="s">
        <v>86</v>
      </c>
      <c r="M2276" t="s">
        <v>87</v>
      </c>
      <c r="N2276">
        <v>1</v>
      </c>
      <c r="O2276" s="1">
        <v>44522.562094907407</v>
      </c>
      <c r="P2276" s="1">
        <v>44522.585069444445</v>
      </c>
      <c r="Q2276">
        <v>1803</v>
      </c>
      <c r="R2276">
        <v>182</v>
      </c>
      <c r="S2276" t="b">
        <v>0</v>
      </c>
      <c r="T2276" t="s">
        <v>88</v>
      </c>
      <c r="U2276" t="b">
        <v>0</v>
      </c>
      <c r="V2276" t="s">
        <v>131</v>
      </c>
      <c r="W2276" s="1">
        <v>44522.585069444445</v>
      </c>
      <c r="X2276">
        <v>134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28</v>
      </c>
      <c r="AE2276">
        <v>21</v>
      </c>
      <c r="AF2276">
        <v>0</v>
      </c>
      <c r="AG2276">
        <v>3</v>
      </c>
      <c r="AH2276" t="s">
        <v>88</v>
      </c>
      <c r="AI2276" t="s">
        <v>88</v>
      </c>
      <c r="AJ2276" t="s">
        <v>88</v>
      </c>
      <c r="AK2276" t="s">
        <v>88</v>
      </c>
      <c r="AL2276" t="s">
        <v>88</v>
      </c>
      <c r="AM2276" t="s">
        <v>88</v>
      </c>
      <c r="AN2276" t="s">
        <v>88</v>
      </c>
      <c r="AO2276" t="s">
        <v>88</v>
      </c>
      <c r="AP2276" t="s">
        <v>88</v>
      </c>
      <c r="AQ2276" t="s">
        <v>88</v>
      </c>
      <c r="AR2276" t="s">
        <v>88</v>
      </c>
      <c r="AS2276" t="s">
        <v>88</v>
      </c>
      <c r="AT2276" t="s">
        <v>88</v>
      </c>
      <c r="AU2276" t="s">
        <v>88</v>
      </c>
      <c r="AV2276" t="s">
        <v>88</v>
      </c>
      <c r="AW2276" t="s">
        <v>88</v>
      </c>
      <c r="AX2276" t="s">
        <v>88</v>
      </c>
      <c r="AY2276" t="s">
        <v>88</v>
      </c>
      <c r="AZ2276" t="s">
        <v>88</v>
      </c>
      <c r="BA2276" t="s">
        <v>88</v>
      </c>
      <c r="BB2276" t="s">
        <v>88</v>
      </c>
      <c r="BC2276" t="s">
        <v>88</v>
      </c>
      <c r="BD2276" t="s">
        <v>88</v>
      </c>
      <c r="BE2276" t="s">
        <v>88</v>
      </c>
    </row>
    <row r="2277" spans="1:57">
      <c r="A2277" t="s">
        <v>4740</v>
      </c>
      <c r="B2277" t="s">
        <v>80</v>
      </c>
      <c r="C2277" t="s">
        <v>4724</v>
      </c>
      <c r="D2277" t="s">
        <v>82</v>
      </c>
      <c r="E2277" s="2" t="str">
        <f>HYPERLINK("capsilon://?command=openfolder&amp;siteaddress=FAM.docvelocity-na8.net&amp;folderid=FXB6C6E161-D6D8-AEAF-2DE1-270BC8B536C8","FX21119210")</f>
        <v>FX21119210</v>
      </c>
      <c r="F2277" t="s">
        <v>19</v>
      </c>
      <c r="G2277" t="s">
        <v>19</v>
      </c>
      <c r="H2277" t="s">
        <v>83</v>
      </c>
      <c r="I2277" t="s">
        <v>4741</v>
      </c>
      <c r="J2277">
        <v>100</v>
      </c>
      <c r="K2277" t="s">
        <v>85</v>
      </c>
      <c r="L2277" t="s">
        <v>86</v>
      </c>
      <c r="M2277" t="s">
        <v>87</v>
      </c>
      <c r="N2277">
        <v>2</v>
      </c>
      <c r="O2277" s="1">
        <v>44522.5624537037</v>
      </c>
      <c r="P2277" s="1">
        <v>44522.629166666666</v>
      </c>
      <c r="Q2277">
        <v>5482</v>
      </c>
      <c r="R2277">
        <v>282</v>
      </c>
      <c r="S2277" t="b">
        <v>0</v>
      </c>
      <c r="T2277" t="s">
        <v>88</v>
      </c>
      <c r="U2277" t="b">
        <v>0</v>
      </c>
      <c r="V2277" t="s">
        <v>186</v>
      </c>
      <c r="W2277" s="1">
        <v>44522.564502314817</v>
      </c>
      <c r="X2277">
        <v>90</v>
      </c>
      <c r="Y2277">
        <v>48</v>
      </c>
      <c r="Z2277">
        <v>0</v>
      </c>
      <c r="AA2277">
        <v>48</v>
      </c>
      <c r="AB2277">
        <v>0</v>
      </c>
      <c r="AC2277">
        <v>1</v>
      </c>
      <c r="AD2277">
        <v>52</v>
      </c>
      <c r="AE2277">
        <v>0</v>
      </c>
      <c r="AF2277">
        <v>0</v>
      </c>
      <c r="AG2277">
        <v>0</v>
      </c>
      <c r="AH2277" t="s">
        <v>106</v>
      </c>
      <c r="AI2277" s="1">
        <v>44522.629166666666</v>
      </c>
      <c r="AJ2277">
        <v>192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52</v>
      </c>
      <c r="AQ2277">
        <v>0</v>
      </c>
      <c r="AR2277">
        <v>0</v>
      </c>
      <c r="AS2277">
        <v>0</v>
      </c>
      <c r="AT2277" t="s">
        <v>88</v>
      </c>
      <c r="AU2277" t="s">
        <v>88</v>
      </c>
      <c r="AV2277" t="s">
        <v>88</v>
      </c>
      <c r="AW2277" t="s">
        <v>88</v>
      </c>
      <c r="AX2277" t="s">
        <v>88</v>
      </c>
      <c r="AY2277" t="s">
        <v>88</v>
      </c>
      <c r="AZ2277" t="s">
        <v>88</v>
      </c>
      <c r="BA2277" t="s">
        <v>88</v>
      </c>
      <c r="BB2277" t="s">
        <v>88</v>
      </c>
      <c r="BC2277" t="s">
        <v>88</v>
      </c>
      <c r="BD2277" t="s">
        <v>88</v>
      </c>
      <c r="BE2277" t="s">
        <v>88</v>
      </c>
    </row>
    <row r="2278" spans="1:57">
      <c r="A2278" t="s">
        <v>4742</v>
      </c>
      <c r="B2278" t="s">
        <v>80</v>
      </c>
      <c r="C2278" t="s">
        <v>4724</v>
      </c>
      <c r="D2278" t="s">
        <v>82</v>
      </c>
      <c r="E2278" s="2" t="str">
        <f>HYPERLINK("capsilon://?command=openfolder&amp;siteaddress=FAM.docvelocity-na8.net&amp;folderid=FXB6C6E161-D6D8-AEAF-2DE1-270BC8B536C8","FX21119210")</f>
        <v>FX21119210</v>
      </c>
      <c r="F2278" t="s">
        <v>19</v>
      </c>
      <c r="G2278" t="s">
        <v>19</v>
      </c>
      <c r="H2278" t="s">
        <v>83</v>
      </c>
      <c r="I2278" t="s">
        <v>4743</v>
      </c>
      <c r="J2278">
        <v>28</v>
      </c>
      <c r="K2278" t="s">
        <v>85</v>
      </c>
      <c r="L2278" t="s">
        <v>86</v>
      </c>
      <c r="M2278" t="s">
        <v>87</v>
      </c>
      <c r="N2278">
        <v>2</v>
      </c>
      <c r="O2278" s="1">
        <v>44522.562800925924</v>
      </c>
      <c r="P2278" s="1">
        <v>44522.628333333334</v>
      </c>
      <c r="Q2278">
        <v>5433</v>
      </c>
      <c r="R2278">
        <v>229</v>
      </c>
      <c r="S2278" t="b">
        <v>0</v>
      </c>
      <c r="T2278" t="s">
        <v>88</v>
      </c>
      <c r="U2278" t="b">
        <v>0</v>
      </c>
      <c r="V2278" t="s">
        <v>117</v>
      </c>
      <c r="W2278" s="1">
        <v>44522.565740740742</v>
      </c>
      <c r="X2278">
        <v>123</v>
      </c>
      <c r="Y2278">
        <v>21</v>
      </c>
      <c r="Z2278">
        <v>0</v>
      </c>
      <c r="AA2278">
        <v>21</v>
      </c>
      <c r="AB2278">
        <v>0</v>
      </c>
      <c r="AC2278">
        <v>0</v>
      </c>
      <c r="AD2278">
        <v>7</v>
      </c>
      <c r="AE2278">
        <v>0</v>
      </c>
      <c r="AF2278">
        <v>0</v>
      </c>
      <c r="AG2278">
        <v>0</v>
      </c>
      <c r="AH2278" t="s">
        <v>118</v>
      </c>
      <c r="AI2278" s="1">
        <v>44522.628333333334</v>
      </c>
      <c r="AJ2278">
        <v>106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7</v>
      </c>
      <c r="AQ2278">
        <v>0</v>
      </c>
      <c r="AR2278">
        <v>0</v>
      </c>
      <c r="AS2278">
        <v>0</v>
      </c>
      <c r="AT2278" t="s">
        <v>88</v>
      </c>
      <c r="AU2278" t="s">
        <v>88</v>
      </c>
      <c r="AV2278" t="s">
        <v>88</v>
      </c>
      <c r="AW2278" t="s">
        <v>88</v>
      </c>
      <c r="AX2278" t="s">
        <v>88</v>
      </c>
      <c r="AY2278" t="s">
        <v>88</v>
      </c>
      <c r="AZ2278" t="s">
        <v>88</v>
      </c>
      <c r="BA2278" t="s">
        <v>88</v>
      </c>
      <c r="BB2278" t="s">
        <v>88</v>
      </c>
      <c r="BC2278" t="s">
        <v>88</v>
      </c>
      <c r="BD2278" t="s">
        <v>88</v>
      </c>
      <c r="BE2278" t="s">
        <v>88</v>
      </c>
    </row>
    <row r="2279" spans="1:57">
      <c r="A2279" t="s">
        <v>4744</v>
      </c>
      <c r="B2279" t="s">
        <v>80</v>
      </c>
      <c r="C2279" t="s">
        <v>4724</v>
      </c>
      <c r="D2279" t="s">
        <v>82</v>
      </c>
      <c r="E2279" s="2" t="str">
        <f>HYPERLINK("capsilon://?command=openfolder&amp;siteaddress=FAM.docvelocity-na8.net&amp;folderid=FXB6C6E161-D6D8-AEAF-2DE1-270BC8B536C8","FX21119210")</f>
        <v>FX21119210</v>
      </c>
      <c r="F2279" t="s">
        <v>19</v>
      </c>
      <c r="G2279" t="s">
        <v>19</v>
      </c>
      <c r="H2279" t="s">
        <v>83</v>
      </c>
      <c r="I2279" t="s">
        <v>4745</v>
      </c>
      <c r="J2279">
        <v>100</v>
      </c>
      <c r="K2279" t="s">
        <v>85</v>
      </c>
      <c r="L2279" t="s">
        <v>86</v>
      </c>
      <c r="M2279" t="s">
        <v>87</v>
      </c>
      <c r="N2279">
        <v>2</v>
      </c>
      <c r="O2279" s="1">
        <v>44522.563321759262</v>
      </c>
      <c r="P2279" s="1">
        <v>44522.630729166667</v>
      </c>
      <c r="Q2279">
        <v>5517</v>
      </c>
      <c r="R2279">
        <v>307</v>
      </c>
      <c r="S2279" t="b">
        <v>0</v>
      </c>
      <c r="T2279" t="s">
        <v>88</v>
      </c>
      <c r="U2279" t="b">
        <v>0</v>
      </c>
      <c r="V2279" t="s">
        <v>186</v>
      </c>
      <c r="W2279" s="1">
        <v>44522.565428240741</v>
      </c>
      <c r="X2279">
        <v>79</v>
      </c>
      <c r="Y2279">
        <v>48</v>
      </c>
      <c r="Z2279">
        <v>0</v>
      </c>
      <c r="AA2279">
        <v>48</v>
      </c>
      <c r="AB2279">
        <v>0</v>
      </c>
      <c r="AC2279">
        <v>0</v>
      </c>
      <c r="AD2279">
        <v>52</v>
      </c>
      <c r="AE2279">
        <v>0</v>
      </c>
      <c r="AF2279">
        <v>0</v>
      </c>
      <c r="AG2279">
        <v>0</v>
      </c>
      <c r="AH2279" t="s">
        <v>606</v>
      </c>
      <c r="AI2279" s="1">
        <v>44522.630729166667</v>
      </c>
      <c r="AJ2279">
        <v>228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52</v>
      </c>
      <c r="AQ2279">
        <v>0</v>
      </c>
      <c r="AR2279">
        <v>0</v>
      </c>
      <c r="AS2279">
        <v>0</v>
      </c>
      <c r="AT2279" t="s">
        <v>88</v>
      </c>
      <c r="AU2279" t="s">
        <v>88</v>
      </c>
      <c r="AV2279" t="s">
        <v>88</v>
      </c>
      <c r="AW2279" t="s">
        <v>88</v>
      </c>
      <c r="AX2279" t="s">
        <v>88</v>
      </c>
      <c r="AY2279" t="s">
        <v>88</v>
      </c>
      <c r="AZ2279" t="s">
        <v>88</v>
      </c>
      <c r="BA2279" t="s">
        <v>88</v>
      </c>
      <c r="BB2279" t="s">
        <v>88</v>
      </c>
      <c r="BC2279" t="s">
        <v>88</v>
      </c>
      <c r="BD2279" t="s">
        <v>88</v>
      </c>
      <c r="BE2279" t="s">
        <v>88</v>
      </c>
    </row>
    <row r="2280" spans="1:57">
      <c r="A2280" t="s">
        <v>4746</v>
      </c>
      <c r="B2280" t="s">
        <v>80</v>
      </c>
      <c r="C2280" t="s">
        <v>4724</v>
      </c>
      <c r="D2280" t="s">
        <v>82</v>
      </c>
      <c r="E2280" s="2" t="str">
        <f>HYPERLINK("capsilon://?command=openfolder&amp;siteaddress=FAM.docvelocity-na8.net&amp;folderid=FXB6C6E161-D6D8-AEAF-2DE1-270BC8B536C8","FX21119210")</f>
        <v>FX21119210</v>
      </c>
      <c r="F2280" t="s">
        <v>19</v>
      </c>
      <c r="G2280" t="s">
        <v>19</v>
      </c>
      <c r="H2280" t="s">
        <v>83</v>
      </c>
      <c r="I2280" t="s">
        <v>4747</v>
      </c>
      <c r="J2280">
        <v>28</v>
      </c>
      <c r="K2280" t="s">
        <v>85</v>
      </c>
      <c r="L2280" t="s">
        <v>86</v>
      </c>
      <c r="M2280" t="s">
        <v>87</v>
      </c>
      <c r="N2280">
        <v>1</v>
      </c>
      <c r="O2280" s="1">
        <v>44522.563414351855</v>
      </c>
      <c r="P2280" s="1">
        <v>44522.58630787037</v>
      </c>
      <c r="Q2280">
        <v>1821</v>
      </c>
      <c r="R2280">
        <v>157</v>
      </c>
      <c r="S2280" t="b">
        <v>0</v>
      </c>
      <c r="T2280" t="s">
        <v>88</v>
      </c>
      <c r="U2280" t="b">
        <v>0</v>
      </c>
      <c r="V2280" t="s">
        <v>131</v>
      </c>
      <c r="W2280" s="1">
        <v>44522.58630787037</v>
      </c>
      <c r="X2280">
        <v>106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28</v>
      </c>
      <c r="AE2280">
        <v>21</v>
      </c>
      <c r="AF2280">
        <v>0</v>
      </c>
      <c r="AG2280">
        <v>3</v>
      </c>
      <c r="AH2280" t="s">
        <v>88</v>
      </c>
      <c r="AI2280" t="s">
        <v>88</v>
      </c>
      <c r="AJ2280" t="s">
        <v>88</v>
      </c>
      <c r="AK2280" t="s">
        <v>88</v>
      </c>
      <c r="AL2280" t="s">
        <v>88</v>
      </c>
      <c r="AM2280" t="s">
        <v>88</v>
      </c>
      <c r="AN2280" t="s">
        <v>88</v>
      </c>
      <c r="AO2280" t="s">
        <v>88</v>
      </c>
      <c r="AP2280" t="s">
        <v>88</v>
      </c>
      <c r="AQ2280" t="s">
        <v>88</v>
      </c>
      <c r="AR2280" t="s">
        <v>88</v>
      </c>
      <c r="AS2280" t="s">
        <v>88</v>
      </c>
      <c r="AT2280" t="s">
        <v>88</v>
      </c>
      <c r="AU2280" t="s">
        <v>88</v>
      </c>
      <c r="AV2280" t="s">
        <v>88</v>
      </c>
      <c r="AW2280" t="s">
        <v>88</v>
      </c>
      <c r="AX2280" t="s">
        <v>88</v>
      </c>
      <c r="AY2280" t="s">
        <v>88</v>
      </c>
      <c r="AZ2280" t="s">
        <v>88</v>
      </c>
      <c r="BA2280" t="s">
        <v>88</v>
      </c>
      <c r="BB2280" t="s">
        <v>88</v>
      </c>
      <c r="BC2280" t="s">
        <v>88</v>
      </c>
      <c r="BD2280" t="s">
        <v>88</v>
      </c>
      <c r="BE2280" t="s">
        <v>88</v>
      </c>
    </row>
    <row r="2281" spans="1:57">
      <c r="A2281" t="s">
        <v>4748</v>
      </c>
      <c r="B2281" t="s">
        <v>80</v>
      </c>
      <c r="C2281" t="s">
        <v>4718</v>
      </c>
      <c r="D2281" t="s">
        <v>82</v>
      </c>
      <c r="E2281" s="2" t="str">
        <f>HYPERLINK("capsilon://?command=openfolder&amp;siteaddress=FAM.docvelocity-na8.net&amp;folderid=FXB9982BD7-918D-CE43-84B1-08E26FC5E6C6","FX21112913")</f>
        <v>FX21112913</v>
      </c>
      <c r="F2281" t="s">
        <v>19</v>
      </c>
      <c r="G2281" t="s">
        <v>19</v>
      </c>
      <c r="H2281" t="s">
        <v>83</v>
      </c>
      <c r="I2281" t="s">
        <v>4719</v>
      </c>
      <c r="J2281">
        <v>128</v>
      </c>
      <c r="K2281" t="s">
        <v>85</v>
      </c>
      <c r="L2281" t="s">
        <v>86</v>
      </c>
      <c r="M2281" t="s">
        <v>87</v>
      </c>
      <c r="N2281">
        <v>2</v>
      </c>
      <c r="O2281" s="1">
        <v>44522.57135416667</v>
      </c>
      <c r="P2281" s="1">
        <v>44522.612662037034</v>
      </c>
      <c r="Q2281">
        <v>1339</v>
      </c>
      <c r="R2281">
        <v>2230</v>
      </c>
      <c r="S2281" t="b">
        <v>0</v>
      </c>
      <c r="T2281" t="s">
        <v>88</v>
      </c>
      <c r="U2281" t="b">
        <v>1</v>
      </c>
      <c r="V2281" t="s">
        <v>117</v>
      </c>
      <c r="W2281" s="1">
        <v>44522.586875000001</v>
      </c>
      <c r="X2281">
        <v>969</v>
      </c>
      <c r="Y2281">
        <v>144</v>
      </c>
      <c r="Z2281">
        <v>0</v>
      </c>
      <c r="AA2281">
        <v>144</v>
      </c>
      <c r="AB2281">
        <v>0</v>
      </c>
      <c r="AC2281">
        <v>106</v>
      </c>
      <c r="AD2281">
        <v>-16</v>
      </c>
      <c r="AE2281">
        <v>0</v>
      </c>
      <c r="AF2281">
        <v>0</v>
      </c>
      <c r="AG2281">
        <v>0</v>
      </c>
      <c r="AH2281" t="s">
        <v>606</v>
      </c>
      <c r="AI2281" s="1">
        <v>44522.612662037034</v>
      </c>
      <c r="AJ2281">
        <v>964</v>
      </c>
      <c r="AK2281">
        <v>3</v>
      </c>
      <c r="AL2281">
        <v>0</v>
      </c>
      <c r="AM2281">
        <v>3</v>
      </c>
      <c r="AN2281">
        <v>0</v>
      </c>
      <c r="AO2281">
        <v>3</v>
      </c>
      <c r="AP2281">
        <v>-19</v>
      </c>
      <c r="AQ2281">
        <v>0</v>
      </c>
      <c r="AR2281">
        <v>0</v>
      </c>
      <c r="AS2281">
        <v>0</v>
      </c>
      <c r="AT2281" t="s">
        <v>88</v>
      </c>
      <c r="AU2281" t="s">
        <v>88</v>
      </c>
      <c r="AV2281" t="s">
        <v>88</v>
      </c>
      <c r="AW2281" t="s">
        <v>88</v>
      </c>
      <c r="AX2281" t="s">
        <v>88</v>
      </c>
      <c r="AY2281" t="s">
        <v>88</v>
      </c>
      <c r="AZ2281" t="s">
        <v>88</v>
      </c>
      <c r="BA2281" t="s">
        <v>88</v>
      </c>
      <c r="BB2281" t="s">
        <v>88</v>
      </c>
      <c r="BC2281" t="s">
        <v>88</v>
      </c>
      <c r="BD2281" t="s">
        <v>88</v>
      </c>
      <c r="BE2281" t="s">
        <v>88</v>
      </c>
    </row>
    <row r="2282" spans="1:57">
      <c r="A2282" t="s">
        <v>4749</v>
      </c>
      <c r="B2282" t="s">
        <v>80</v>
      </c>
      <c r="C2282" t="s">
        <v>4721</v>
      </c>
      <c r="D2282" t="s">
        <v>82</v>
      </c>
      <c r="E2282" s="2" t="str">
        <f>HYPERLINK("capsilon://?command=openfolder&amp;siteaddress=FAM.docvelocity-na8.net&amp;folderid=FX1EE68E8A-32B6-FFB9-DE02-1023AC6963BC","FX21119949")</f>
        <v>FX21119949</v>
      </c>
      <c r="F2282" t="s">
        <v>19</v>
      </c>
      <c r="G2282" t="s">
        <v>19</v>
      </c>
      <c r="H2282" t="s">
        <v>83</v>
      </c>
      <c r="I2282" t="s">
        <v>4722</v>
      </c>
      <c r="J2282">
        <v>271</v>
      </c>
      <c r="K2282" t="s">
        <v>85</v>
      </c>
      <c r="L2282" t="s">
        <v>86</v>
      </c>
      <c r="M2282" t="s">
        <v>87</v>
      </c>
      <c r="N2282">
        <v>2</v>
      </c>
      <c r="O2282" s="1">
        <v>44522.575104166666</v>
      </c>
      <c r="P2282" s="1">
        <v>44522.6175</v>
      </c>
      <c r="Q2282">
        <v>2703</v>
      </c>
      <c r="R2282">
        <v>960</v>
      </c>
      <c r="S2282" t="b">
        <v>0</v>
      </c>
      <c r="T2282" t="s">
        <v>88</v>
      </c>
      <c r="U2282" t="b">
        <v>1</v>
      </c>
      <c r="V2282" t="s">
        <v>131</v>
      </c>
      <c r="W2282" s="1">
        <v>44522.58090277778</v>
      </c>
      <c r="X2282">
        <v>448</v>
      </c>
      <c r="Y2282">
        <v>173</v>
      </c>
      <c r="Z2282">
        <v>0</v>
      </c>
      <c r="AA2282">
        <v>173</v>
      </c>
      <c r="AB2282">
        <v>0</v>
      </c>
      <c r="AC2282">
        <v>75</v>
      </c>
      <c r="AD2282">
        <v>98</v>
      </c>
      <c r="AE2282">
        <v>0</v>
      </c>
      <c r="AF2282">
        <v>0</v>
      </c>
      <c r="AG2282">
        <v>0</v>
      </c>
      <c r="AH2282" t="s">
        <v>118</v>
      </c>
      <c r="AI2282" s="1">
        <v>44522.6175</v>
      </c>
      <c r="AJ2282">
        <v>437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98</v>
      </c>
      <c r="AQ2282">
        <v>0</v>
      </c>
      <c r="AR2282">
        <v>0</v>
      </c>
      <c r="AS2282">
        <v>0</v>
      </c>
      <c r="AT2282" t="s">
        <v>88</v>
      </c>
      <c r="AU2282" t="s">
        <v>88</v>
      </c>
      <c r="AV2282" t="s">
        <v>88</v>
      </c>
      <c r="AW2282" t="s">
        <v>88</v>
      </c>
      <c r="AX2282" t="s">
        <v>88</v>
      </c>
      <c r="AY2282" t="s">
        <v>88</v>
      </c>
      <c r="AZ2282" t="s">
        <v>88</v>
      </c>
      <c r="BA2282" t="s">
        <v>88</v>
      </c>
      <c r="BB2282" t="s">
        <v>88</v>
      </c>
      <c r="BC2282" t="s">
        <v>88</v>
      </c>
      <c r="BD2282" t="s">
        <v>88</v>
      </c>
      <c r="BE2282" t="s">
        <v>88</v>
      </c>
    </row>
    <row r="2283" spans="1:57">
      <c r="A2283" t="s">
        <v>4750</v>
      </c>
      <c r="B2283" t="s">
        <v>80</v>
      </c>
      <c r="C2283" t="s">
        <v>4724</v>
      </c>
      <c r="D2283" t="s">
        <v>82</v>
      </c>
      <c r="E2283" s="2" t="str">
        <f>HYPERLINK("capsilon://?command=openfolder&amp;siteaddress=FAM.docvelocity-na8.net&amp;folderid=FXB6C6E161-D6D8-AEAF-2DE1-270BC8B536C8","FX21119210")</f>
        <v>FX21119210</v>
      </c>
      <c r="F2283" t="s">
        <v>19</v>
      </c>
      <c r="G2283" t="s">
        <v>19</v>
      </c>
      <c r="H2283" t="s">
        <v>83</v>
      </c>
      <c r="I2283" t="s">
        <v>4731</v>
      </c>
      <c r="J2283">
        <v>84</v>
      </c>
      <c r="K2283" t="s">
        <v>85</v>
      </c>
      <c r="L2283" t="s">
        <v>86</v>
      </c>
      <c r="M2283" t="s">
        <v>87</v>
      </c>
      <c r="N2283">
        <v>2</v>
      </c>
      <c r="O2283" s="1">
        <v>44522.57644675926</v>
      </c>
      <c r="P2283" s="1">
        <v>44522.621354166666</v>
      </c>
      <c r="Q2283">
        <v>2905</v>
      </c>
      <c r="R2283">
        <v>975</v>
      </c>
      <c r="S2283" t="b">
        <v>0</v>
      </c>
      <c r="T2283" t="s">
        <v>88</v>
      </c>
      <c r="U2283" t="b">
        <v>1</v>
      </c>
      <c r="V2283" t="s">
        <v>131</v>
      </c>
      <c r="W2283" s="1">
        <v>44522.583506944444</v>
      </c>
      <c r="X2283">
        <v>225</v>
      </c>
      <c r="Y2283">
        <v>42</v>
      </c>
      <c r="Z2283">
        <v>0</v>
      </c>
      <c r="AA2283">
        <v>42</v>
      </c>
      <c r="AB2283">
        <v>21</v>
      </c>
      <c r="AC2283">
        <v>6</v>
      </c>
      <c r="AD2283">
        <v>42</v>
      </c>
      <c r="AE2283">
        <v>0</v>
      </c>
      <c r="AF2283">
        <v>0</v>
      </c>
      <c r="AG2283">
        <v>0</v>
      </c>
      <c r="AH2283" t="s">
        <v>606</v>
      </c>
      <c r="AI2283" s="1">
        <v>44522.621354166666</v>
      </c>
      <c r="AJ2283">
        <v>750</v>
      </c>
      <c r="AK2283">
        <v>1</v>
      </c>
      <c r="AL2283">
        <v>0</v>
      </c>
      <c r="AM2283">
        <v>1</v>
      </c>
      <c r="AN2283">
        <v>21</v>
      </c>
      <c r="AO2283">
        <v>1</v>
      </c>
      <c r="AP2283">
        <v>41</v>
      </c>
      <c r="AQ2283">
        <v>0</v>
      </c>
      <c r="AR2283">
        <v>0</v>
      </c>
      <c r="AS2283">
        <v>0</v>
      </c>
      <c r="AT2283" t="s">
        <v>88</v>
      </c>
      <c r="AU2283" t="s">
        <v>88</v>
      </c>
      <c r="AV2283" t="s">
        <v>88</v>
      </c>
      <c r="AW2283" t="s">
        <v>88</v>
      </c>
      <c r="AX2283" t="s">
        <v>88</v>
      </c>
      <c r="AY2283" t="s">
        <v>88</v>
      </c>
      <c r="AZ2283" t="s">
        <v>88</v>
      </c>
      <c r="BA2283" t="s">
        <v>88</v>
      </c>
      <c r="BB2283" t="s">
        <v>88</v>
      </c>
      <c r="BC2283" t="s">
        <v>88</v>
      </c>
      <c r="BD2283" t="s">
        <v>88</v>
      </c>
      <c r="BE2283" t="s">
        <v>88</v>
      </c>
    </row>
    <row r="2284" spans="1:57">
      <c r="A2284" t="s">
        <v>4751</v>
      </c>
      <c r="B2284" t="s">
        <v>80</v>
      </c>
      <c r="C2284" t="s">
        <v>4724</v>
      </c>
      <c r="D2284" t="s">
        <v>82</v>
      </c>
      <c r="E2284" s="2" t="str">
        <f>HYPERLINK("capsilon://?command=openfolder&amp;siteaddress=FAM.docvelocity-na8.net&amp;folderid=FXB6C6E161-D6D8-AEAF-2DE1-270BC8B536C8","FX21119210")</f>
        <v>FX21119210</v>
      </c>
      <c r="F2284" t="s">
        <v>19</v>
      </c>
      <c r="G2284" t="s">
        <v>19</v>
      </c>
      <c r="H2284" t="s">
        <v>83</v>
      </c>
      <c r="I2284" t="s">
        <v>4739</v>
      </c>
      <c r="J2284">
        <v>84</v>
      </c>
      <c r="K2284" t="s">
        <v>85</v>
      </c>
      <c r="L2284" t="s">
        <v>86</v>
      </c>
      <c r="M2284" t="s">
        <v>87</v>
      </c>
      <c r="N2284">
        <v>2</v>
      </c>
      <c r="O2284" s="1">
        <v>44522.585740740738</v>
      </c>
      <c r="P2284" s="1">
        <v>44522.621967592589</v>
      </c>
      <c r="Q2284">
        <v>2484</v>
      </c>
      <c r="R2284">
        <v>646</v>
      </c>
      <c r="S2284" t="b">
        <v>0</v>
      </c>
      <c r="T2284" t="s">
        <v>88</v>
      </c>
      <c r="U2284" t="b">
        <v>1</v>
      </c>
      <c r="V2284" t="s">
        <v>131</v>
      </c>
      <c r="W2284" s="1">
        <v>44522.589328703703</v>
      </c>
      <c r="X2284">
        <v>260</v>
      </c>
      <c r="Y2284">
        <v>42</v>
      </c>
      <c r="Z2284">
        <v>0</v>
      </c>
      <c r="AA2284">
        <v>42</v>
      </c>
      <c r="AB2284">
        <v>21</v>
      </c>
      <c r="AC2284">
        <v>5</v>
      </c>
      <c r="AD2284">
        <v>42</v>
      </c>
      <c r="AE2284">
        <v>0</v>
      </c>
      <c r="AF2284">
        <v>0</v>
      </c>
      <c r="AG2284">
        <v>0</v>
      </c>
      <c r="AH2284" t="s">
        <v>118</v>
      </c>
      <c r="AI2284" s="1">
        <v>44522.621967592589</v>
      </c>
      <c r="AJ2284">
        <v>386</v>
      </c>
      <c r="AK2284">
        <v>0</v>
      </c>
      <c r="AL2284">
        <v>0</v>
      </c>
      <c r="AM2284">
        <v>0</v>
      </c>
      <c r="AN2284">
        <v>21</v>
      </c>
      <c r="AO2284">
        <v>0</v>
      </c>
      <c r="AP2284">
        <v>42</v>
      </c>
      <c r="AQ2284">
        <v>0</v>
      </c>
      <c r="AR2284">
        <v>0</v>
      </c>
      <c r="AS2284">
        <v>0</v>
      </c>
      <c r="AT2284" t="s">
        <v>88</v>
      </c>
      <c r="AU2284" t="s">
        <v>88</v>
      </c>
      <c r="AV2284" t="s">
        <v>88</v>
      </c>
      <c r="AW2284" t="s">
        <v>88</v>
      </c>
      <c r="AX2284" t="s">
        <v>88</v>
      </c>
      <c r="AY2284" t="s">
        <v>88</v>
      </c>
      <c r="AZ2284" t="s">
        <v>88</v>
      </c>
      <c r="BA2284" t="s">
        <v>88</v>
      </c>
      <c r="BB2284" t="s">
        <v>88</v>
      </c>
      <c r="BC2284" t="s">
        <v>88</v>
      </c>
      <c r="BD2284" t="s">
        <v>88</v>
      </c>
      <c r="BE2284" t="s">
        <v>88</v>
      </c>
    </row>
    <row r="2285" spans="1:57">
      <c r="A2285" t="s">
        <v>4752</v>
      </c>
      <c r="B2285" t="s">
        <v>80</v>
      </c>
      <c r="C2285" t="s">
        <v>4724</v>
      </c>
      <c r="D2285" t="s">
        <v>82</v>
      </c>
      <c r="E2285" s="2" t="str">
        <f>HYPERLINK("capsilon://?command=openfolder&amp;siteaddress=FAM.docvelocity-na8.net&amp;folderid=FXB6C6E161-D6D8-AEAF-2DE1-270BC8B536C8","FX21119210")</f>
        <v>FX21119210</v>
      </c>
      <c r="F2285" t="s">
        <v>19</v>
      </c>
      <c r="G2285" t="s">
        <v>19</v>
      </c>
      <c r="H2285" t="s">
        <v>83</v>
      </c>
      <c r="I2285" t="s">
        <v>4747</v>
      </c>
      <c r="J2285">
        <v>84</v>
      </c>
      <c r="K2285" t="s">
        <v>85</v>
      </c>
      <c r="L2285" t="s">
        <v>86</v>
      </c>
      <c r="M2285" t="s">
        <v>87</v>
      </c>
      <c r="N2285">
        <v>2</v>
      </c>
      <c r="O2285" s="1">
        <v>44522.587013888886</v>
      </c>
      <c r="P2285" s="1">
        <v>44522.624768518515</v>
      </c>
      <c r="Q2285">
        <v>2502</v>
      </c>
      <c r="R2285">
        <v>760</v>
      </c>
      <c r="S2285" t="b">
        <v>0</v>
      </c>
      <c r="T2285" t="s">
        <v>88</v>
      </c>
      <c r="U2285" t="b">
        <v>1</v>
      </c>
      <c r="V2285" t="s">
        <v>131</v>
      </c>
      <c r="W2285" s="1">
        <v>44522.593692129631</v>
      </c>
      <c r="X2285">
        <v>376</v>
      </c>
      <c r="Y2285">
        <v>42</v>
      </c>
      <c r="Z2285">
        <v>0</v>
      </c>
      <c r="AA2285">
        <v>42</v>
      </c>
      <c r="AB2285">
        <v>21</v>
      </c>
      <c r="AC2285">
        <v>5</v>
      </c>
      <c r="AD2285">
        <v>42</v>
      </c>
      <c r="AE2285">
        <v>0</v>
      </c>
      <c r="AF2285">
        <v>0</v>
      </c>
      <c r="AG2285">
        <v>0</v>
      </c>
      <c r="AH2285" t="s">
        <v>106</v>
      </c>
      <c r="AI2285" s="1">
        <v>44522.624768518515</v>
      </c>
      <c r="AJ2285">
        <v>384</v>
      </c>
      <c r="AK2285">
        <v>0</v>
      </c>
      <c r="AL2285">
        <v>0</v>
      </c>
      <c r="AM2285">
        <v>0</v>
      </c>
      <c r="AN2285">
        <v>21</v>
      </c>
      <c r="AO2285">
        <v>0</v>
      </c>
      <c r="AP2285">
        <v>42</v>
      </c>
      <c r="AQ2285">
        <v>0</v>
      </c>
      <c r="AR2285">
        <v>0</v>
      </c>
      <c r="AS2285">
        <v>0</v>
      </c>
      <c r="AT2285" t="s">
        <v>88</v>
      </c>
      <c r="AU2285" t="s">
        <v>88</v>
      </c>
      <c r="AV2285" t="s">
        <v>88</v>
      </c>
      <c r="AW2285" t="s">
        <v>88</v>
      </c>
      <c r="AX2285" t="s">
        <v>88</v>
      </c>
      <c r="AY2285" t="s">
        <v>88</v>
      </c>
      <c r="AZ2285" t="s">
        <v>88</v>
      </c>
      <c r="BA2285" t="s">
        <v>88</v>
      </c>
      <c r="BB2285" t="s">
        <v>88</v>
      </c>
      <c r="BC2285" t="s">
        <v>88</v>
      </c>
      <c r="BD2285" t="s">
        <v>88</v>
      </c>
      <c r="BE2285" t="s">
        <v>88</v>
      </c>
    </row>
    <row r="2286" spans="1:57">
      <c r="A2286" t="s">
        <v>4753</v>
      </c>
      <c r="B2286" t="s">
        <v>80</v>
      </c>
      <c r="C2286" t="s">
        <v>4754</v>
      </c>
      <c r="D2286" t="s">
        <v>82</v>
      </c>
      <c r="E2286" s="2" t="str">
        <f>HYPERLINK("capsilon://?command=openfolder&amp;siteaddress=FAM.docvelocity-na8.net&amp;folderid=FX361A1FFB-687A-F011-D7D1-527E66D564C6","FX211111805")</f>
        <v>FX211111805</v>
      </c>
      <c r="F2286" t="s">
        <v>19</v>
      </c>
      <c r="G2286" t="s">
        <v>19</v>
      </c>
      <c r="H2286" t="s">
        <v>83</v>
      </c>
      <c r="I2286" t="s">
        <v>4755</v>
      </c>
      <c r="J2286">
        <v>135</v>
      </c>
      <c r="K2286" t="s">
        <v>85</v>
      </c>
      <c r="L2286" t="s">
        <v>86</v>
      </c>
      <c r="M2286" t="s">
        <v>87</v>
      </c>
      <c r="N2286">
        <v>1</v>
      </c>
      <c r="O2286" s="1">
        <v>44522.592881944445</v>
      </c>
      <c r="P2286" s="1">
        <v>44523.202141203707</v>
      </c>
      <c r="Q2286">
        <v>52065</v>
      </c>
      <c r="R2286">
        <v>575</v>
      </c>
      <c r="S2286" t="b">
        <v>0</v>
      </c>
      <c r="T2286" t="s">
        <v>88</v>
      </c>
      <c r="U2286" t="b">
        <v>0</v>
      </c>
      <c r="V2286" t="s">
        <v>190</v>
      </c>
      <c r="W2286" s="1">
        <v>44523.202141203707</v>
      </c>
      <c r="X2286">
        <v>376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135</v>
      </c>
      <c r="AE2286">
        <v>111</v>
      </c>
      <c r="AF2286">
        <v>0</v>
      </c>
      <c r="AG2286">
        <v>6</v>
      </c>
      <c r="AH2286" t="s">
        <v>88</v>
      </c>
      <c r="AI2286" t="s">
        <v>88</v>
      </c>
      <c r="AJ2286" t="s">
        <v>88</v>
      </c>
      <c r="AK2286" t="s">
        <v>88</v>
      </c>
      <c r="AL2286" t="s">
        <v>88</v>
      </c>
      <c r="AM2286" t="s">
        <v>88</v>
      </c>
      <c r="AN2286" t="s">
        <v>88</v>
      </c>
      <c r="AO2286" t="s">
        <v>88</v>
      </c>
      <c r="AP2286" t="s">
        <v>88</v>
      </c>
      <c r="AQ2286" t="s">
        <v>88</v>
      </c>
      <c r="AR2286" t="s">
        <v>88</v>
      </c>
      <c r="AS2286" t="s">
        <v>88</v>
      </c>
      <c r="AT2286" t="s">
        <v>88</v>
      </c>
      <c r="AU2286" t="s">
        <v>88</v>
      </c>
      <c r="AV2286" t="s">
        <v>88</v>
      </c>
      <c r="AW2286" t="s">
        <v>88</v>
      </c>
      <c r="AX2286" t="s">
        <v>88</v>
      </c>
      <c r="AY2286" t="s">
        <v>88</v>
      </c>
      <c r="AZ2286" t="s">
        <v>88</v>
      </c>
      <c r="BA2286" t="s">
        <v>88</v>
      </c>
      <c r="BB2286" t="s">
        <v>88</v>
      </c>
      <c r="BC2286" t="s">
        <v>88</v>
      </c>
      <c r="BD2286" t="s">
        <v>88</v>
      </c>
      <c r="BE2286" t="s">
        <v>88</v>
      </c>
    </row>
    <row r="2287" spans="1:57">
      <c r="A2287" t="s">
        <v>4756</v>
      </c>
      <c r="B2287" t="s">
        <v>80</v>
      </c>
      <c r="C2287" t="s">
        <v>3387</v>
      </c>
      <c r="D2287" t="s">
        <v>82</v>
      </c>
      <c r="E2287" s="2" t="str">
        <f>HYPERLINK("capsilon://?command=openfolder&amp;siteaddress=FAM.docvelocity-na8.net&amp;folderid=FX8279DC72-1410-040E-70C8-23D3DFF44024","FX21117822")</f>
        <v>FX21117822</v>
      </c>
      <c r="F2287" t="s">
        <v>19</v>
      </c>
      <c r="G2287" t="s">
        <v>19</v>
      </c>
      <c r="H2287" t="s">
        <v>83</v>
      </c>
      <c r="I2287" t="s">
        <v>4757</v>
      </c>
      <c r="J2287">
        <v>75</v>
      </c>
      <c r="K2287" t="s">
        <v>85</v>
      </c>
      <c r="L2287" t="s">
        <v>86</v>
      </c>
      <c r="M2287" t="s">
        <v>87</v>
      </c>
      <c r="N2287">
        <v>1</v>
      </c>
      <c r="O2287" s="1">
        <v>44522.592974537038</v>
      </c>
      <c r="P2287" s="1">
        <v>44522.64471064815</v>
      </c>
      <c r="Q2287">
        <v>4031</v>
      </c>
      <c r="R2287">
        <v>439</v>
      </c>
      <c r="S2287" t="b">
        <v>0</v>
      </c>
      <c r="T2287" t="s">
        <v>88</v>
      </c>
      <c r="U2287" t="b">
        <v>0</v>
      </c>
      <c r="V2287" t="s">
        <v>131</v>
      </c>
      <c r="W2287" s="1">
        <v>44522.64471064815</v>
      </c>
      <c r="X2287">
        <v>414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75</v>
      </c>
      <c r="AE2287">
        <v>63</v>
      </c>
      <c r="AF2287">
        <v>0</v>
      </c>
      <c r="AG2287">
        <v>4</v>
      </c>
      <c r="AH2287" t="s">
        <v>88</v>
      </c>
      <c r="AI2287" t="s">
        <v>88</v>
      </c>
      <c r="AJ2287" t="s">
        <v>88</v>
      </c>
      <c r="AK2287" t="s">
        <v>88</v>
      </c>
      <c r="AL2287" t="s">
        <v>88</v>
      </c>
      <c r="AM2287" t="s">
        <v>88</v>
      </c>
      <c r="AN2287" t="s">
        <v>88</v>
      </c>
      <c r="AO2287" t="s">
        <v>88</v>
      </c>
      <c r="AP2287" t="s">
        <v>88</v>
      </c>
      <c r="AQ2287" t="s">
        <v>88</v>
      </c>
      <c r="AR2287" t="s">
        <v>88</v>
      </c>
      <c r="AS2287" t="s">
        <v>88</v>
      </c>
      <c r="AT2287" t="s">
        <v>88</v>
      </c>
      <c r="AU2287" t="s">
        <v>88</v>
      </c>
      <c r="AV2287" t="s">
        <v>88</v>
      </c>
      <c r="AW2287" t="s">
        <v>88</v>
      </c>
      <c r="AX2287" t="s">
        <v>88</v>
      </c>
      <c r="AY2287" t="s">
        <v>88</v>
      </c>
      <c r="AZ2287" t="s">
        <v>88</v>
      </c>
      <c r="BA2287" t="s">
        <v>88</v>
      </c>
      <c r="BB2287" t="s">
        <v>88</v>
      </c>
      <c r="BC2287" t="s">
        <v>88</v>
      </c>
      <c r="BD2287" t="s">
        <v>88</v>
      </c>
      <c r="BE2287" t="s">
        <v>88</v>
      </c>
    </row>
    <row r="2288" spans="1:57">
      <c r="A2288" t="s">
        <v>4758</v>
      </c>
      <c r="B2288" t="s">
        <v>80</v>
      </c>
      <c r="C2288" t="s">
        <v>4759</v>
      </c>
      <c r="D2288" t="s">
        <v>82</v>
      </c>
      <c r="E2288" s="2" t="str">
        <f>HYPERLINK("capsilon://?command=openfolder&amp;siteaddress=FAM.docvelocity-na8.net&amp;folderid=FX24B13354-99E4-178F-53A8-938EB7621FA6","FX211110032")</f>
        <v>FX211110032</v>
      </c>
      <c r="F2288" t="s">
        <v>19</v>
      </c>
      <c r="G2288" t="s">
        <v>19</v>
      </c>
      <c r="H2288" t="s">
        <v>83</v>
      </c>
      <c r="I2288" t="s">
        <v>4760</v>
      </c>
      <c r="J2288">
        <v>28</v>
      </c>
      <c r="K2288" t="s">
        <v>85</v>
      </c>
      <c r="L2288" t="s">
        <v>86</v>
      </c>
      <c r="M2288" t="s">
        <v>87</v>
      </c>
      <c r="N2288">
        <v>2</v>
      </c>
      <c r="O2288" s="1">
        <v>44522.595532407409</v>
      </c>
      <c r="P2288" s="1">
        <v>44522.629930555559</v>
      </c>
      <c r="Q2288">
        <v>2720</v>
      </c>
      <c r="R2288">
        <v>252</v>
      </c>
      <c r="S2288" t="b">
        <v>0</v>
      </c>
      <c r="T2288" t="s">
        <v>88</v>
      </c>
      <c r="U2288" t="b">
        <v>0</v>
      </c>
      <c r="V2288" t="s">
        <v>117</v>
      </c>
      <c r="W2288" s="1">
        <v>44522.605428240742</v>
      </c>
      <c r="X2288">
        <v>115</v>
      </c>
      <c r="Y2288">
        <v>21</v>
      </c>
      <c r="Z2288">
        <v>0</v>
      </c>
      <c r="AA2288">
        <v>21</v>
      </c>
      <c r="AB2288">
        <v>0</v>
      </c>
      <c r="AC2288">
        <v>2</v>
      </c>
      <c r="AD2288">
        <v>7</v>
      </c>
      <c r="AE2288">
        <v>0</v>
      </c>
      <c r="AF2288">
        <v>0</v>
      </c>
      <c r="AG2288">
        <v>0</v>
      </c>
      <c r="AH2288" t="s">
        <v>118</v>
      </c>
      <c r="AI2288" s="1">
        <v>44522.629930555559</v>
      </c>
      <c r="AJ2288">
        <v>137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7</v>
      </c>
      <c r="AQ2288">
        <v>0</v>
      </c>
      <c r="AR2288">
        <v>0</v>
      </c>
      <c r="AS2288">
        <v>0</v>
      </c>
      <c r="AT2288" t="s">
        <v>88</v>
      </c>
      <c r="AU2288" t="s">
        <v>88</v>
      </c>
      <c r="AV2288" t="s">
        <v>88</v>
      </c>
      <c r="AW2288" t="s">
        <v>88</v>
      </c>
      <c r="AX2288" t="s">
        <v>88</v>
      </c>
      <c r="AY2288" t="s">
        <v>88</v>
      </c>
      <c r="AZ2288" t="s">
        <v>88</v>
      </c>
      <c r="BA2288" t="s">
        <v>88</v>
      </c>
      <c r="BB2288" t="s">
        <v>88</v>
      </c>
      <c r="BC2288" t="s">
        <v>88</v>
      </c>
      <c r="BD2288" t="s">
        <v>88</v>
      </c>
      <c r="BE2288" t="s">
        <v>88</v>
      </c>
    </row>
    <row r="2289" spans="1:57">
      <c r="A2289" t="s">
        <v>4761</v>
      </c>
      <c r="B2289" t="s">
        <v>80</v>
      </c>
      <c r="C2289" t="s">
        <v>3880</v>
      </c>
      <c r="D2289" t="s">
        <v>82</v>
      </c>
      <c r="E2289" s="2" t="str">
        <f>HYPERLINK("capsilon://?command=openfolder&amp;siteaddress=FAM.docvelocity-na8.net&amp;folderid=FXEEB76693-DFE8-02E5-B427-B8EA0FC02AA2","FX211013746")</f>
        <v>FX211013746</v>
      </c>
      <c r="F2289" t="s">
        <v>19</v>
      </c>
      <c r="G2289" t="s">
        <v>19</v>
      </c>
      <c r="H2289" t="s">
        <v>83</v>
      </c>
      <c r="I2289" t="s">
        <v>4111</v>
      </c>
      <c r="J2289">
        <v>31</v>
      </c>
      <c r="K2289" t="s">
        <v>85</v>
      </c>
      <c r="L2289" t="s">
        <v>86</v>
      </c>
      <c r="M2289" t="s">
        <v>87</v>
      </c>
      <c r="N2289">
        <v>1</v>
      </c>
      <c r="O2289" s="1">
        <v>44501.47388888889</v>
      </c>
      <c r="P2289" s="1">
        <v>44501.497858796298</v>
      </c>
      <c r="Q2289">
        <v>1602</v>
      </c>
      <c r="R2289">
        <v>469</v>
      </c>
      <c r="S2289" t="b">
        <v>0</v>
      </c>
      <c r="T2289" t="s">
        <v>88</v>
      </c>
      <c r="U2289" t="b">
        <v>1</v>
      </c>
      <c r="V2289" t="s">
        <v>606</v>
      </c>
      <c r="W2289" s="1">
        <v>44501.497858796298</v>
      </c>
      <c r="X2289">
        <v>469</v>
      </c>
      <c r="Y2289">
        <v>39</v>
      </c>
      <c r="Z2289">
        <v>0</v>
      </c>
      <c r="AA2289">
        <v>39</v>
      </c>
      <c r="AB2289">
        <v>0</v>
      </c>
      <c r="AC2289">
        <v>30</v>
      </c>
      <c r="AD2289">
        <v>-8</v>
      </c>
      <c r="AE2289">
        <v>0</v>
      </c>
      <c r="AF2289">
        <v>0</v>
      </c>
      <c r="AG2289">
        <v>0</v>
      </c>
      <c r="AH2289" t="s">
        <v>88</v>
      </c>
      <c r="AI2289" t="s">
        <v>88</v>
      </c>
      <c r="AJ2289" t="s">
        <v>88</v>
      </c>
      <c r="AK2289" t="s">
        <v>88</v>
      </c>
      <c r="AL2289" t="s">
        <v>88</v>
      </c>
      <c r="AM2289" t="s">
        <v>88</v>
      </c>
      <c r="AN2289" t="s">
        <v>88</v>
      </c>
      <c r="AO2289" t="s">
        <v>88</v>
      </c>
      <c r="AP2289" t="s">
        <v>88</v>
      </c>
      <c r="AQ2289" t="s">
        <v>88</v>
      </c>
      <c r="AR2289" t="s">
        <v>88</v>
      </c>
      <c r="AS2289" t="s">
        <v>88</v>
      </c>
      <c r="AT2289" t="s">
        <v>88</v>
      </c>
      <c r="AU2289" t="s">
        <v>88</v>
      </c>
      <c r="AV2289" t="s">
        <v>88</v>
      </c>
      <c r="AW2289" t="s">
        <v>88</v>
      </c>
      <c r="AX2289" t="s">
        <v>88</v>
      </c>
      <c r="AY2289" t="s">
        <v>88</v>
      </c>
      <c r="AZ2289" t="s">
        <v>88</v>
      </c>
      <c r="BA2289" t="s">
        <v>88</v>
      </c>
      <c r="BB2289" t="s">
        <v>88</v>
      </c>
      <c r="BC2289" t="s">
        <v>88</v>
      </c>
      <c r="BD2289" t="s">
        <v>88</v>
      </c>
      <c r="BE2289" t="s">
        <v>88</v>
      </c>
    </row>
    <row r="2290" spans="1:57">
      <c r="A2290" t="s">
        <v>4762</v>
      </c>
      <c r="B2290" t="s">
        <v>80</v>
      </c>
      <c r="C2290" t="s">
        <v>4759</v>
      </c>
      <c r="D2290" t="s">
        <v>82</v>
      </c>
      <c r="E2290" s="2" t="str">
        <f>HYPERLINK("capsilon://?command=openfolder&amp;siteaddress=FAM.docvelocity-na8.net&amp;folderid=FX24B13354-99E4-178F-53A8-938EB7621FA6","FX211110032")</f>
        <v>FX211110032</v>
      </c>
      <c r="F2290" t="s">
        <v>19</v>
      </c>
      <c r="G2290" t="s">
        <v>19</v>
      </c>
      <c r="H2290" t="s">
        <v>83</v>
      </c>
      <c r="I2290" t="s">
        <v>4763</v>
      </c>
      <c r="J2290">
        <v>66</v>
      </c>
      <c r="K2290" t="s">
        <v>85</v>
      </c>
      <c r="L2290" t="s">
        <v>86</v>
      </c>
      <c r="M2290" t="s">
        <v>87</v>
      </c>
      <c r="N2290">
        <v>2</v>
      </c>
      <c r="O2290" s="1">
        <v>44522.596539351849</v>
      </c>
      <c r="P2290" s="1">
        <v>44522.634259259263</v>
      </c>
      <c r="Q2290">
        <v>2605</v>
      </c>
      <c r="R2290">
        <v>654</v>
      </c>
      <c r="S2290" t="b">
        <v>0</v>
      </c>
      <c r="T2290" t="s">
        <v>88</v>
      </c>
      <c r="U2290" t="b">
        <v>0</v>
      </c>
      <c r="V2290" t="s">
        <v>117</v>
      </c>
      <c r="W2290" s="1">
        <v>44522.607928240737</v>
      </c>
      <c r="X2290">
        <v>215</v>
      </c>
      <c r="Y2290">
        <v>61</v>
      </c>
      <c r="Z2290">
        <v>0</v>
      </c>
      <c r="AA2290">
        <v>61</v>
      </c>
      <c r="AB2290">
        <v>0</v>
      </c>
      <c r="AC2290">
        <v>26</v>
      </c>
      <c r="AD2290">
        <v>5</v>
      </c>
      <c r="AE2290">
        <v>0</v>
      </c>
      <c r="AF2290">
        <v>0</v>
      </c>
      <c r="AG2290">
        <v>0</v>
      </c>
      <c r="AH2290" t="s">
        <v>106</v>
      </c>
      <c r="AI2290" s="1">
        <v>44522.634259259263</v>
      </c>
      <c r="AJ2290">
        <v>439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5</v>
      </c>
      <c r="AQ2290">
        <v>0</v>
      </c>
      <c r="AR2290">
        <v>0</v>
      </c>
      <c r="AS2290">
        <v>0</v>
      </c>
      <c r="AT2290" t="s">
        <v>88</v>
      </c>
      <c r="AU2290" t="s">
        <v>88</v>
      </c>
      <c r="AV2290" t="s">
        <v>88</v>
      </c>
      <c r="AW2290" t="s">
        <v>88</v>
      </c>
      <c r="AX2290" t="s">
        <v>88</v>
      </c>
      <c r="AY2290" t="s">
        <v>88</v>
      </c>
      <c r="AZ2290" t="s">
        <v>88</v>
      </c>
      <c r="BA2290" t="s">
        <v>88</v>
      </c>
      <c r="BB2290" t="s">
        <v>88</v>
      </c>
      <c r="BC2290" t="s">
        <v>88</v>
      </c>
      <c r="BD2290" t="s">
        <v>88</v>
      </c>
      <c r="BE2290" t="s">
        <v>88</v>
      </c>
    </row>
    <row r="2291" spans="1:57">
      <c r="A2291" t="s">
        <v>4764</v>
      </c>
      <c r="B2291" t="s">
        <v>80</v>
      </c>
      <c r="C2291" t="s">
        <v>4765</v>
      </c>
      <c r="D2291" t="s">
        <v>82</v>
      </c>
      <c r="E2291" s="2" t="str">
        <f>HYPERLINK("capsilon://?command=openfolder&amp;siteaddress=FAM.docvelocity-na8.net&amp;folderid=FXA302BAAA-E543-8237-5DF6-DEF28554F3AB","FX211011892")</f>
        <v>FX211011892</v>
      </c>
      <c r="F2291" t="s">
        <v>19</v>
      </c>
      <c r="G2291" t="s">
        <v>19</v>
      </c>
      <c r="H2291" t="s">
        <v>83</v>
      </c>
      <c r="I2291" t="s">
        <v>4766</v>
      </c>
      <c r="J2291">
        <v>82</v>
      </c>
      <c r="K2291" t="s">
        <v>85</v>
      </c>
      <c r="L2291" t="s">
        <v>86</v>
      </c>
      <c r="M2291" t="s">
        <v>87</v>
      </c>
      <c r="N2291">
        <v>2</v>
      </c>
      <c r="O2291" s="1">
        <v>44522.602511574078</v>
      </c>
      <c r="P2291" s="1">
        <v>44522.637326388889</v>
      </c>
      <c r="Q2291">
        <v>1995</v>
      </c>
      <c r="R2291">
        <v>1013</v>
      </c>
      <c r="S2291" t="b">
        <v>0</v>
      </c>
      <c r="T2291" t="s">
        <v>88</v>
      </c>
      <c r="U2291" t="b">
        <v>0</v>
      </c>
      <c r="V2291" t="s">
        <v>117</v>
      </c>
      <c r="W2291" s="1">
        <v>44522.611898148149</v>
      </c>
      <c r="X2291">
        <v>342</v>
      </c>
      <c r="Y2291">
        <v>59</v>
      </c>
      <c r="Z2291">
        <v>0</v>
      </c>
      <c r="AA2291">
        <v>59</v>
      </c>
      <c r="AB2291">
        <v>0</v>
      </c>
      <c r="AC2291">
        <v>19</v>
      </c>
      <c r="AD2291">
        <v>23</v>
      </c>
      <c r="AE2291">
        <v>0</v>
      </c>
      <c r="AF2291">
        <v>0</v>
      </c>
      <c r="AG2291">
        <v>0</v>
      </c>
      <c r="AH2291" t="s">
        <v>90</v>
      </c>
      <c r="AI2291" s="1">
        <v>44522.637326388889</v>
      </c>
      <c r="AJ2291">
        <v>671</v>
      </c>
      <c r="AK2291">
        <v>2</v>
      </c>
      <c r="AL2291">
        <v>0</v>
      </c>
      <c r="AM2291">
        <v>2</v>
      </c>
      <c r="AN2291">
        <v>0</v>
      </c>
      <c r="AO2291">
        <v>2</v>
      </c>
      <c r="AP2291">
        <v>21</v>
      </c>
      <c r="AQ2291">
        <v>0</v>
      </c>
      <c r="AR2291">
        <v>0</v>
      </c>
      <c r="AS2291">
        <v>0</v>
      </c>
      <c r="AT2291" t="s">
        <v>88</v>
      </c>
      <c r="AU2291" t="s">
        <v>88</v>
      </c>
      <c r="AV2291" t="s">
        <v>88</v>
      </c>
      <c r="AW2291" t="s">
        <v>88</v>
      </c>
      <c r="AX2291" t="s">
        <v>88</v>
      </c>
      <c r="AY2291" t="s">
        <v>88</v>
      </c>
      <c r="AZ2291" t="s">
        <v>88</v>
      </c>
      <c r="BA2291" t="s">
        <v>88</v>
      </c>
      <c r="BB2291" t="s">
        <v>88</v>
      </c>
      <c r="BC2291" t="s">
        <v>88</v>
      </c>
      <c r="BD2291" t="s">
        <v>88</v>
      </c>
      <c r="BE2291" t="s">
        <v>88</v>
      </c>
    </row>
    <row r="2292" spans="1:57">
      <c r="A2292" t="s">
        <v>4767</v>
      </c>
      <c r="B2292" t="s">
        <v>80</v>
      </c>
      <c r="C2292" t="s">
        <v>4768</v>
      </c>
      <c r="D2292" t="s">
        <v>82</v>
      </c>
      <c r="E2292" s="2" t="str">
        <f>HYPERLINK("capsilon://?command=openfolder&amp;siteaddress=FAM.docvelocity-na8.net&amp;folderid=FX30D33BBD-B85D-3BE5-B1B7-0914397DCC6A","FX2111676")</f>
        <v>FX2111676</v>
      </c>
      <c r="F2292" t="s">
        <v>19</v>
      </c>
      <c r="G2292" t="s">
        <v>19</v>
      </c>
      <c r="H2292" t="s">
        <v>83</v>
      </c>
      <c r="I2292" t="s">
        <v>4769</v>
      </c>
      <c r="J2292">
        <v>31</v>
      </c>
      <c r="K2292" t="s">
        <v>85</v>
      </c>
      <c r="L2292" t="s">
        <v>86</v>
      </c>
      <c r="M2292" t="s">
        <v>87</v>
      </c>
      <c r="N2292">
        <v>2</v>
      </c>
      <c r="O2292" s="1">
        <v>44502.583784722221</v>
      </c>
      <c r="P2292" s="1">
        <v>44502.628796296296</v>
      </c>
      <c r="Q2292">
        <v>3472</v>
      </c>
      <c r="R2292">
        <v>417</v>
      </c>
      <c r="S2292" t="b">
        <v>0</v>
      </c>
      <c r="T2292" t="s">
        <v>88</v>
      </c>
      <c r="U2292" t="b">
        <v>0</v>
      </c>
      <c r="V2292" t="s">
        <v>123</v>
      </c>
      <c r="W2292" s="1">
        <v>44502.616956018515</v>
      </c>
      <c r="X2292">
        <v>295</v>
      </c>
      <c r="Y2292">
        <v>33</v>
      </c>
      <c r="Z2292">
        <v>0</v>
      </c>
      <c r="AA2292">
        <v>33</v>
      </c>
      <c r="AB2292">
        <v>0</v>
      </c>
      <c r="AC2292">
        <v>19</v>
      </c>
      <c r="AD2292">
        <v>-2</v>
      </c>
      <c r="AE2292">
        <v>0</v>
      </c>
      <c r="AF2292">
        <v>0</v>
      </c>
      <c r="AG2292">
        <v>0</v>
      </c>
      <c r="AH2292" t="s">
        <v>118</v>
      </c>
      <c r="AI2292" s="1">
        <v>44502.628796296296</v>
      </c>
      <c r="AJ2292">
        <v>117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-2</v>
      </c>
      <c r="AQ2292">
        <v>0</v>
      </c>
      <c r="AR2292">
        <v>0</v>
      </c>
      <c r="AS2292">
        <v>0</v>
      </c>
      <c r="AT2292" t="s">
        <v>88</v>
      </c>
      <c r="AU2292" t="s">
        <v>88</v>
      </c>
      <c r="AV2292" t="s">
        <v>88</v>
      </c>
      <c r="AW2292" t="s">
        <v>88</v>
      </c>
      <c r="AX2292" t="s">
        <v>88</v>
      </c>
      <c r="AY2292" t="s">
        <v>88</v>
      </c>
      <c r="AZ2292" t="s">
        <v>88</v>
      </c>
      <c r="BA2292" t="s">
        <v>88</v>
      </c>
      <c r="BB2292" t="s">
        <v>88</v>
      </c>
      <c r="BC2292" t="s">
        <v>88</v>
      </c>
      <c r="BD2292" t="s">
        <v>88</v>
      </c>
      <c r="BE2292" t="s">
        <v>88</v>
      </c>
    </row>
    <row r="2293" spans="1:57">
      <c r="A2293" t="s">
        <v>4770</v>
      </c>
      <c r="B2293" t="s">
        <v>80</v>
      </c>
      <c r="C2293" t="s">
        <v>4771</v>
      </c>
      <c r="D2293" t="s">
        <v>82</v>
      </c>
      <c r="E2293" s="2" t="str">
        <f>HYPERLINK("capsilon://?command=openfolder&amp;siteaddress=FAM.docvelocity-na8.net&amp;folderid=FXE4C7A1D7-2D09-613F-C6BC-6BA7AC7D90CF","FX21118510")</f>
        <v>FX21118510</v>
      </c>
      <c r="F2293" t="s">
        <v>19</v>
      </c>
      <c r="G2293" t="s">
        <v>19</v>
      </c>
      <c r="H2293" t="s">
        <v>83</v>
      </c>
      <c r="I2293" t="s">
        <v>4772</v>
      </c>
      <c r="J2293">
        <v>87</v>
      </c>
      <c r="K2293" t="s">
        <v>85</v>
      </c>
      <c r="L2293" t="s">
        <v>86</v>
      </c>
      <c r="M2293" t="s">
        <v>87</v>
      </c>
      <c r="N2293">
        <v>2</v>
      </c>
      <c r="O2293" s="1">
        <v>44522.613182870373</v>
      </c>
      <c r="P2293" s="1">
        <v>44522.635775462964</v>
      </c>
      <c r="Q2293">
        <v>827</v>
      </c>
      <c r="R2293">
        <v>1125</v>
      </c>
      <c r="S2293" t="b">
        <v>0</v>
      </c>
      <c r="T2293" t="s">
        <v>88</v>
      </c>
      <c r="U2293" t="b">
        <v>0</v>
      </c>
      <c r="V2293" t="s">
        <v>117</v>
      </c>
      <c r="W2293" s="1">
        <v>44522.620555555557</v>
      </c>
      <c r="X2293">
        <v>621</v>
      </c>
      <c r="Y2293">
        <v>169</v>
      </c>
      <c r="Z2293">
        <v>0</v>
      </c>
      <c r="AA2293">
        <v>169</v>
      </c>
      <c r="AB2293">
        <v>0</v>
      </c>
      <c r="AC2293">
        <v>143</v>
      </c>
      <c r="AD2293">
        <v>-82</v>
      </c>
      <c r="AE2293">
        <v>0</v>
      </c>
      <c r="AF2293">
        <v>0</v>
      </c>
      <c r="AG2293">
        <v>0</v>
      </c>
      <c r="AH2293" t="s">
        <v>118</v>
      </c>
      <c r="AI2293" s="1">
        <v>44522.635775462964</v>
      </c>
      <c r="AJ2293">
        <v>504</v>
      </c>
      <c r="AK2293">
        <v>1</v>
      </c>
      <c r="AL2293">
        <v>0</v>
      </c>
      <c r="AM2293">
        <v>1</v>
      </c>
      <c r="AN2293">
        <v>0</v>
      </c>
      <c r="AO2293">
        <v>1</v>
      </c>
      <c r="AP2293">
        <v>-83</v>
      </c>
      <c r="AQ2293">
        <v>0</v>
      </c>
      <c r="AR2293">
        <v>0</v>
      </c>
      <c r="AS2293">
        <v>0</v>
      </c>
      <c r="AT2293" t="s">
        <v>88</v>
      </c>
      <c r="AU2293" t="s">
        <v>88</v>
      </c>
      <c r="AV2293" t="s">
        <v>88</v>
      </c>
      <c r="AW2293" t="s">
        <v>88</v>
      </c>
      <c r="AX2293" t="s">
        <v>88</v>
      </c>
      <c r="AY2293" t="s">
        <v>88</v>
      </c>
      <c r="AZ2293" t="s">
        <v>88</v>
      </c>
      <c r="BA2293" t="s">
        <v>88</v>
      </c>
      <c r="BB2293" t="s">
        <v>88</v>
      </c>
      <c r="BC2293" t="s">
        <v>88</v>
      </c>
      <c r="BD2293" t="s">
        <v>88</v>
      </c>
      <c r="BE2293" t="s">
        <v>88</v>
      </c>
    </row>
    <row r="2294" spans="1:57">
      <c r="A2294" t="s">
        <v>4773</v>
      </c>
      <c r="B2294" t="s">
        <v>80</v>
      </c>
      <c r="C2294" t="s">
        <v>4774</v>
      </c>
      <c r="D2294" t="s">
        <v>82</v>
      </c>
      <c r="E2294" s="2" t="str">
        <f>HYPERLINK("capsilon://?command=openfolder&amp;siteaddress=FAM.docvelocity-na8.net&amp;folderid=FXE1BACD92-9838-2B7B-01E9-D6C2A0E96C4F","FX21119808")</f>
        <v>FX21119808</v>
      </c>
      <c r="F2294" t="s">
        <v>19</v>
      </c>
      <c r="G2294" t="s">
        <v>19</v>
      </c>
      <c r="H2294" t="s">
        <v>83</v>
      </c>
      <c r="I2294" t="s">
        <v>4775</v>
      </c>
      <c r="J2294">
        <v>28</v>
      </c>
      <c r="K2294" t="s">
        <v>85</v>
      </c>
      <c r="L2294" t="s">
        <v>86</v>
      </c>
      <c r="M2294" t="s">
        <v>87</v>
      </c>
      <c r="N2294">
        <v>2</v>
      </c>
      <c r="O2294" s="1">
        <v>44522.613530092596</v>
      </c>
      <c r="P2294" s="1">
        <v>44522.632743055554</v>
      </c>
      <c r="Q2294">
        <v>1397</v>
      </c>
      <c r="R2294">
        <v>263</v>
      </c>
      <c r="S2294" t="b">
        <v>0</v>
      </c>
      <c r="T2294" t="s">
        <v>88</v>
      </c>
      <c r="U2294" t="b">
        <v>0</v>
      </c>
      <c r="V2294" t="s">
        <v>117</v>
      </c>
      <c r="W2294" s="1">
        <v>44522.621608796297</v>
      </c>
      <c r="X2294">
        <v>90</v>
      </c>
      <c r="Y2294">
        <v>21</v>
      </c>
      <c r="Z2294">
        <v>0</v>
      </c>
      <c r="AA2294">
        <v>21</v>
      </c>
      <c r="AB2294">
        <v>0</v>
      </c>
      <c r="AC2294">
        <v>1</v>
      </c>
      <c r="AD2294">
        <v>7</v>
      </c>
      <c r="AE2294">
        <v>0</v>
      </c>
      <c r="AF2294">
        <v>0</v>
      </c>
      <c r="AG2294">
        <v>0</v>
      </c>
      <c r="AH2294" t="s">
        <v>606</v>
      </c>
      <c r="AI2294" s="1">
        <v>44522.632743055554</v>
      </c>
      <c r="AJ2294">
        <v>173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7</v>
      </c>
      <c r="AQ2294">
        <v>0</v>
      </c>
      <c r="AR2294">
        <v>0</v>
      </c>
      <c r="AS2294">
        <v>0</v>
      </c>
      <c r="AT2294" t="s">
        <v>88</v>
      </c>
      <c r="AU2294" t="s">
        <v>88</v>
      </c>
      <c r="AV2294" t="s">
        <v>88</v>
      </c>
      <c r="AW2294" t="s">
        <v>88</v>
      </c>
      <c r="AX2294" t="s">
        <v>88</v>
      </c>
      <c r="AY2294" t="s">
        <v>88</v>
      </c>
      <c r="AZ2294" t="s">
        <v>88</v>
      </c>
      <c r="BA2294" t="s">
        <v>88</v>
      </c>
      <c r="BB2294" t="s">
        <v>88</v>
      </c>
      <c r="BC2294" t="s">
        <v>88</v>
      </c>
      <c r="BD2294" t="s">
        <v>88</v>
      </c>
      <c r="BE2294" t="s">
        <v>88</v>
      </c>
    </row>
    <row r="2295" spans="1:57">
      <c r="A2295" t="s">
        <v>4776</v>
      </c>
      <c r="B2295" t="s">
        <v>80</v>
      </c>
      <c r="C2295" t="s">
        <v>4771</v>
      </c>
      <c r="D2295" t="s">
        <v>82</v>
      </c>
      <c r="E2295" s="2" t="str">
        <f>HYPERLINK("capsilon://?command=openfolder&amp;siteaddress=FAM.docvelocity-na8.net&amp;folderid=FXE4C7A1D7-2D09-613F-C6BC-6BA7AC7D90CF","FX21118510")</f>
        <v>FX21118510</v>
      </c>
      <c r="F2295" t="s">
        <v>19</v>
      </c>
      <c r="G2295" t="s">
        <v>19</v>
      </c>
      <c r="H2295" t="s">
        <v>83</v>
      </c>
      <c r="I2295" t="s">
        <v>4777</v>
      </c>
      <c r="J2295">
        <v>97</v>
      </c>
      <c r="K2295" t="s">
        <v>85</v>
      </c>
      <c r="L2295" t="s">
        <v>86</v>
      </c>
      <c r="M2295" t="s">
        <v>87</v>
      </c>
      <c r="N2295">
        <v>2</v>
      </c>
      <c r="O2295" s="1">
        <v>44522.613842592589</v>
      </c>
      <c r="P2295" s="1">
        <v>44522.702916666669</v>
      </c>
      <c r="Q2295">
        <v>2560</v>
      </c>
      <c r="R2295">
        <v>5136</v>
      </c>
      <c r="S2295" t="b">
        <v>0</v>
      </c>
      <c r="T2295" t="s">
        <v>88</v>
      </c>
      <c r="U2295" t="b">
        <v>0</v>
      </c>
      <c r="V2295" t="s">
        <v>117</v>
      </c>
      <c r="W2295" s="1">
        <v>44522.629016203704</v>
      </c>
      <c r="X2295">
        <v>617</v>
      </c>
      <c r="Y2295">
        <v>169</v>
      </c>
      <c r="Z2295">
        <v>0</v>
      </c>
      <c r="AA2295">
        <v>169</v>
      </c>
      <c r="AB2295">
        <v>0</v>
      </c>
      <c r="AC2295">
        <v>138</v>
      </c>
      <c r="AD2295">
        <v>-72</v>
      </c>
      <c r="AE2295">
        <v>0</v>
      </c>
      <c r="AF2295">
        <v>0</v>
      </c>
      <c r="AG2295">
        <v>0</v>
      </c>
      <c r="AH2295" t="s">
        <v>606</v>
      </c>
      <c r="AI2295" s="1">
        <v>44522.702916666669</v>
      </c>
      <c r="AJ2295">
        <v>899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-72</v>
      </c>
      <c r="AQ2295">
        <v>0</v>
      </c>
      <c r="AR2295">
        <v>0</v>
      </c>
      <c r="AS2295">
        <v>0</v>
      </c>
      <c r="AT2295" t="s">
        <v>88</v>
      </c>
      <c r="AU2295" t="s">
        <v>88</v>
      </c>
      <c r="AV2295" t="s">
        <v>88</v>
      </c>
      <c r="AW2295" t="s">
        <v>88</v>
      </c>
      <c r="AX2295" t="s">
        <v>88</v>
      </c>
      <c r="AY2295" t="s">
        <v>88</v>
      </c>
      <c r="AZ2295" t="s">
        <v>88</v>
      </c>
      <c r="BA2295" t="s">
        <v>88</v>
      </c>
      <c r="BB2295" t="s">
        <v>88</v>
      </c>
      <c r="BC2295" t="s">
        <v>88</v>
      </c>
      <c r="BD2295" t="s">
        <v>88</v>
      </c>
      <c r="BE2295" t="s">
        <v>88</v>
      </c>
    </row>
    <row r="2296" spans="1:57">
      <c r="A2296" t="s">
        <v>4778</v>
      </c>
      <c r="B2296" t="s">
        <v>80</v>
      </c>
      <c r="C2296" t="s">
        <v>4774</v>
      </c>
      <c r="D2296" t="s">
        <v>82</v>
      </c>
      <c r="E2296" s="2" t="str">
        <f>HYPERLINK("capsilon://?command=openfolder&amp;siteaddress=FAM.docvelocity-na8.net&amp;folderid=FXE1BACD92-9838-2B7B-01E9-D6C2A0E96C4F","FX21119808")</f>
        <v>FX21119808</v>
      </c>
      <c r="F2296" t="s">
        <v>19</v>
      </c>
      <c r="G2296" t="s">
        <v>19</v>
      </c>
      <c r="H2296" t="s">
        <v>83</v>
      </c>
      <c r="I2296" t="s">
        <v>4779</v>
      </c>
      <c r="J2296">
        <v>28</v>
      </c>
      <c r="K2296" t="s">
        <v>85</v>
      </c>
      <c r="L2296" t="s">
        <v>86</v>
      </c>
      <c r="M2296" t="s">
        <v>87</v>
      </c>
      <c r="N2296">
        <v>2</v>
      </c>
      <c r="O2296" s="1">
        <v>44522.613958333335</v>
      </c>
      <c r="P2296" s="1">
        <v>44522.640972222223</v>
      </c>
      <c r="Q2296">
        <v>1861</v>
      </c>
      <c r="R2296">
        <v>473</v>
      </c>
      <c r="S2296" t="b">
        <v>0</v>
      </c>
      <c r="T2296" t="s">
        <v>88</v>
      </c>
      <c r="U2296" t="b">
        <v>0</v>
      </c>
      <c r="V2296" t="s">
        <v>186</v>
      </c>
      <c r="W2296" s="1">
        <v>44522.627592592595</v>
      </c>
      <c r="X2296">
        <v>80</v>
      </c>
      <c r="Y2296">
        <v>21</v>
      </c>
      <c r="Z2296">
        <v>0</v>
      </c>
      <c r="AA2296">
        <v>21</v>
      </c>
      <c r="AB2296">
        <v>0</v>
      </c>
      <c r="AC2296">
        <v>1</v>
      </c>
      <c r="AD2296">
        <v>7</v>
      </c>
      <c r="AE2296">
        <v>0</v>
      </c>
      <c r="AF2296">
        <v>0</v>
      </c>
      <c r="AG2296">
        <v>0</v>
      </c>
      <c r="AH2296" t="s">
        <v>90</v>
      </c>
      <c r="AI2296" s="1">
        <v>44522.640972222223</v>
      </c>
      <c r="AJ2296">
        <v>314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7</v>
      </c>
      <c r="AQ2296">
        <v>0</v>
      </c>
      <c r="AR2296">
        <v>0</v>
      </c>
      <c r="AS2296">
        <v>0</v>
      </c>
      <c r="AT2296" t="s">
        <v>88</v>
      </c>
      <c r="AU2296" t="s">
        <v>88</v>
      </c>
      <c r="AV2296" t="s">
        <v>88</v>
      </c>
      <c r="AW2296" t="s">
        <v>88</v>
      </c>
      <c r="AX2296" t="s">
        <v>88</v>
      </c>
      <c r="AY2296" t="s">
        <v>88</v>
      </c>
      <c r="AZ2296" t="s">
        <v>88</v>
      </c>
      <c r="BA2296" t="s">
        <v>88</v>
      </c>
      <c r="BB2296" t="s">
        <v>88</v>
      </c>
      <c r="BC2296" t="s">
        <v>88</v>
      </c>
      <c r="BD2296" t="s">
        <v>88</v>
      </c>
      <c r="BE2296" t="s">
        <v>88</v>
      </c>
    </row>
    <row r="2297" spans="1:57">
      <c r="A2297" t="s">
        <v>4780</v>
      </c>
      <c r="B2297" t="s">
        <v>80</v>
      </c>
      <c r="C2297" t="s">
        <v>4774</v>
      </c>
      <c r="D2297" t="s">
        <v>82</v>
      </c>
      <c r="E2297" s="2" t="str">
        <f>HYPERLINK("capsilon://?command=openfolder&amp;siteaddress=FAM.docvelocity-na8.net&amp;folderid=FXE1BACD92-9838-2B7B-01E9-D6C2A0E96C4F","FX21119808")</f>
        <v>FX21119808</v>
      </c>
      <c r="F2297" t="s">
        <v>19</v>
      </c>
      <c r="G2297" t="s">
        <v>19</v>
      </c>
      <c r="H2297" t="s">
        <v>83</v>
      </c>
      <c r="I2297" t="s">
        <v>4781</v>
      </c>
      <c r="J2297">
        <v>28</v>
      </c>
      <c r="K2297" t="s">
        <v>85</v>
      </c>
      <c r="L2297" t="s">
        <v>86</v>
      </c>
      <c r="M2297" t="s">
        <v>87</v>
      </c>
      <c r="N2297">
        <v>2</v>
      </c>
      <c r="O2297" s="1">
        <v>44522.614305555559</v>
      </c>
      <c r="P2297" s="1">
        <v>44522.645613425928</v>
      </c>
      <c r="Q2297">
        <v>2254</v>
      </c>
      <c r="R2297">
        <v>451</v>
      </c>
      <c r="S2297" t="b">
        <v>0</v>
      </c>
      <c r="T2297" t="s">
        <v>88</v>
      </c>
      <c r="U2297" t="b">
        <v>0</v>
      </c>
      <c r="V2297" t="s">
        <v>186</v>
      </c>
      <c r="W2297" s="1">
        <v>44522.628182870372</v>
      </c>
      <c r="X2297">
        <v>50</v>
      </c>
      <c r="Y2297">
        <v>21</v>
      </c>
      <c r="Z2297">
        <v>0</v>
      </c>
      <c r="AA2297">
        <v>21</v>
      </c>
      <c r="AB2297">
        <v>0</v>
      </c>
      <c r="AC2297">
        <v>1</v>
      </c>
      <c r="AD2297">
        <v>7</v>
      </c>
      <c r="AE2297">
        <v>0</v>
      </c>
      <c r="AF2297">
        <v>0</v>
      </c>
      <c r="AG2297">
        <v>0</v>
      </c>
      <c r="AH2297" t="s">
        <v>90</v>
      </c>
      <c r="AI2297" s="1">
        <v>44522.645613425928</v>
      </c>
      <c r="AJ2297">
        <v>401</v>
      </c>
      <c r="AK2297">
        <v>1</v>
      </c>
      <c r="AL2297">
        <v>0</v>
      </c>
      <c r="AM2297">
        <v>1</v>
      </c>
      <c r="AN2297">
        <v>0</v>
      </c>
      <c r="AO2297">
        <v>1</v>
      </c>
      <c r="AP2297">
        <v>6</v>
      </c>
      <c r="AQ2297">
        <v>0</v>
      </c>
      <c r="AR2297">
        <v>0</v>
      </c>
      <c r="AS2297">
        <v>0</v>
      </c>
      <c r="AT2297" t="s">
        <v>88</v>
      </c>
      <c r="AU2297" t="s">
        <v>88</v>
      </c>
      <c r="AV2297" t="s">
        <v>88</v>
      </c>
      <c r="AW2297" t="s">
        <v>88</v>
      </c>
      <c r="AX2297" t="s">
        <v>88</v>
      </c>
      <c r="AY2297" t="s">
        <v>88</v>
      </c>
      <c r="AZ2297" t="s">
        <v>88</v>
      </c>
      <c r="BA2297" t="s">
        <v>88</v>
      </c>
      <c r="BB2297" t="s">
        <v>88</v>
      </c>
      <c r="BC2297" t="s">
        <v>88</v>
      </c>
      <c r="BD2297" t="s">
        <v>88</v>
      </c>
      <c r="BE2297" t="s">
        <v>88</v>
      </c>
    </row>
    <row r="2298" spans="1:57">
      <c r="A2298" t="s">
        <v>4782</v>
      </c>
      <c r="B2298" t="s">
        <v>80</v>
      </c>
      <c r="C2298" t="s">
        <v>4771</v>
      </c>
      <c r="D2298" t="s">
        <v>82</v>
      </c>
      <c r="E2298" s="2" t="str">
        <f>HYPERLINK("capsilon://?command=openfolder&amp;siteaddress=FAM.docvelocity-na8.net&amp;folderid=FXE4C7A1D7-2D09-613F-C6BC-6BA7AC7D90CF","FX21118510")</f>
        <v>FX21118510</v>
      </c>
      <c r="F2298" t="s">
        <v>19</v>
      </c>
      <c r="G2298" t="s">
        <v>19</v>
      </c>
      <c r="H2298" t="s">
        <v>83</v>
      </c>
      <c r="I2298" t="s">
        <v>4783</v>
      </c>
      <c r="J2298">
        <v>87</v>
      </c>
      <c r="K2298" t="s">
        <v>85</v>
      </c>
      <c r="L2298" t="s">
        <v>86</v>
      </c>
      <c r="M2298" t="s">
        <v>87</v>
      </c>
      <c r="N2298">
        <v>2</v>
      </c>
      <c r="O2298" s="1">
        <v>44522.615925925929</v>
      </c>
      <c r="P2298" s="1">
        <v>44522.718692129631</v>
      </c>
      <c r="Q2298">
        <v>5388</v>
      </c>
      <c r="R2298">
        <v>3491</v>
      </c>
      <c r="S2298" t="b">
        <v>0</v>
      </c>
      <c r="T2298" t="s">
        <v>88</v>
      </c>
      <c r="U2298" t="b">
        <v>0</v>
      </c>
      <c r="V2298" t="s">
        <v>186</v>
      </c>
      <c r="W2298" s="1">
        <v>44522.639976851853</v>
      </c>
      <c r="X2298">
        <v>1019</v>
      </c>
      <c r="Y2298">
        <v>184</v>
      </c>
      <c r="Z2298">
        <v>0</v>
      </c>
      <c r="AA2298">
        <v>184</v>
      </c>
      <c r="AB2298">
        <v>0</v>
      </c>
      <c r="AC2298">
        <v>160</v>
      </c>
      <c r="AD2298">
        <v>-97</v>
      </c>
      <c r="AE2298">
        <v>0</v>
      </c>
      <c r="AF2298">
        <v>0</v>
      </c>
      <c r="AG2298">
        <v>0</v>
      </c>
      <c r="AH2298" t="s">
        <v>606</v>
      </c>
      <c r="AI2298" s="1">
        <v>44522.718692129631</v>
      </c>
      <c r="AJ2298">
        <v>1363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-97</v>
      </c>
      <c r="AQ2298">
        <v>0</v>
      </c>
      <c r="AR2298">
        <v>0</v>
      </c>
      <c r="AS2298">
        <v>0</v>
      </c>
      <c r="AT2298" t="s">
        <v>88</v>
      </c>
      <c r="AU2298" t="s">
        <v>88</v>
      </c>
      <c r="AV2298" t="s">
        <v>88</v>
      </c>
      <c r="AW2298" t="s">
        <v>88</v>
      </c>
      <c r="AX2298" t="s">
        <v>88</v>
      </c>
      <c r="AY2298" t="s">
        <v>88</v>
      </c>
      <c r="AZ2298" t="s">
        <v>88</v>
      </c>
      <c r="BA2298" t="s">
        <v>88</v>
      </c>
      <c r="BB2298" t="s">
        <v>88</v>
      </c>
      <c r="BC2298" t="s">
        <v>88</v>
      </c>
      <c r="BD2298" t="s">
        <v>88</v>
      </c>
      <c r="BE2298" t="s">
        <v>88</v>
      </c>
    </row>
    <row r="2299" spans="1:57">
      <c r="A2299" t="s">
        <v>4784</v>
      </c>
      <c r="B2299" t="s">
        <v>80</v>
      </c>
      <c r="C2299" t="s">
        <v>4771</v>
      </c>
      <c r="D2299" t="s">
        <v>82</v>
      </c>
      <c r="E2299" s="2" t="str">
        <f>HYPERLINK("capsilon://?command=openfolder&amp;siteaddress=FAM.docvelocity-na8.net&amp;folderid=FXE4C7A1D7-2D09-613F-C6BC-6BA7AC7D90CF","FX21118510")</f>
        <v>FX21118510</v>
      </c>
      <c r="F2299" t="s">
        <v>19</v>
      </c>
      <c r="G2299" t="s">
        <v>19</v>
      </c>
      <c r="H2299" t="s">
        <v>83</v>
      </c>
      <c r="I2299" t="s">
        <v>4785</v>
      </c>
      <c r="J2299">
        <v>28</v>
      </c>
      <c r="K2299" t="s">
        <v>85</v>
      </c>
      <c r="L2299" t="s">
        <v>86</v>
      </c>
      <c r="M2299" t="s">
        <v>87</v>
      </c>
      <c r="N2299">
        <v>2</v>
      </c>
      <c r="O2299" s="1">
        <v>44522.618969907409</v>
      </c>
      <c r="P2299" s="1">
        <v>44522.711481481485</v>
      </c>
      <c r="Q2299">
        <v>7613</v>
      </c>
      <c r="R2299">
        <v>380</v>
      </c>
      <c r="S2299" t="b">
        <v>0</v>
      </c>
      <c r="T2299" t="s">
        <v>88</v>
      </c>
      <c r="U2299" t="b">
        <v>0</v>
      </c>
      <c r="V2299" t="s">
        <v>117</v>
      </c>
      <c r="W2299" s="1">
        <v>44522.630208333336</v>
      </c>
      <c r="X2299">
        <v>102</v>
      </c>
      <c r="Y2299">
        <v>21</v>
      </c>
      <c r="Z2299">
        <v>0</v>
      </c>
      <c r="AA2299">
        <v>21</v>
      </c>
      <c r="AB2299">
        <v>0</v>
      </c>
      <c r="AC2299">
        <v>2</v>
      </c>
      <c r="AD2299">
        <v>7</v>
      </c>
      <c r="AE2299">
        <v>0</v>
      </c>
      <c r="AF2299">
        <v>0</v>
      </c>
      <c r="AG2299">
        <v>0</v>
      </c>
      <c r="AH2299" t="s">
        <v>90</v>
      </c>
      <c r="AI2299" s="1">
        <v>44522.711481481485</v>
      </c>
      <c r="AJ2299">
        <v>272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7</v>
      </c>
      <c r="AQ2299">
        <v>0</v>
      </c>
      <c r="AR2299">
        <v>0</v>
      </c>
      <c r="AS2299">
        <v>0</v>
      </c>
      <c r="AT2299" t="s">
        <v>88</v>
      </c>
      <c r="AU2299" t="s">
        <v>88</v>
      </c>
      <c r="AV2299" t="s">
        <v>88</v>
      </c>
      <c r="AW2299" t="s">
        <v>88</v>
      </c>
      <c r="AX2299" t="s">
        <v>88</v>
      </c>
      <c r="AY2299" t="s">
        <v>88</v>
      </c>
      <c r="AZ2299" t="s">
        <v>88</v>
      </c>
      <c r="BA2299" t="s">
        <v>88</v>
      </c>
      <c r="BB2299" t="s">
        <v>88</v>
      </c>
      <c r="BC2299" t="s">
        <v>88</v>
      </c>
      <c r="BD2299" t="s">
        <v>88</v>
      </c>
      <c r="BE2299" t="s">
        <v>88</v>
      </c>
    </row>
    <row r="2300" spans="1:57">
      <c r="A2300" t="s">
        <v>4786</v>
      </c>
      <c r="B2300" t="s">
        <v>80</v>
      </c>
      <c r="C2300" t="s">
        <v>4768</v>
      </c>
      <c r="D2300" t="s">
        <v>82</v>
      </c>
      <c r="E2300" s="2" t="str">
        <f>HYPERLINK("capsilon://?command=openfolder&amp;siteaddress=FAM.docvelocity-na8.net&amp;folderid=FX30D33BBD-B85D-3BE5-B1B7-0914397DCC6A","FX2111676")</f>
        <v>FX2111676</v>
      </c>
      <c r="F2300" t="s">
        <v>19</v>
      </c>
      <c r="G2300" t="s">
        <v>19</v>
      </c>
      <c r="H2300" t="s">
        <v>83</v>
      </c>
      <c r="I2300" t="s">
        <v>4787</v>
      </c>
      <c r="J2300">
        <v>37</v>
      </c>
      <c r="K2300" t="s">
        <v>85</v>
      </c>
      <c r="L2300" t="s">
        <v>86</v>
      </c>
      <c r="M2300" t="s">
        <v>87</v>
      </c>
      <c r="N2300">
        <v>2</v>
      </c>
      <c r="O2300" s="1">
        <v>44502.584467592591</v>
      </c>
      <c r="P2300" s="1">
        <v>44502.630358796298</v>
      </c>
      <c r="Q2300">
        <v>3677</v>
      </c>
      <c r="R2300">
        <v>288</v>
      </c>
      <c r="S2300" t="b">
        <v>0</v>
      </c>
      <c r="T2300" t="s">
        <v>88</v>
      </c>
      <c r="U2300" t="b">
        <v>0</v>
      </c>
      <c r="V2300" t="s">
        <v>186</v>
      </c>
      <c r="W2300" s="1">
        <v>44502.614861111113</v>
      </c>
      <c r="X2300">
        <v>83</v>
      </c>
      <c r="Y2300">
        <v>33</v>
      </c>
      <c r="Z2300">
        <v>0</v>
      </c>
      <c r="AA2300">
        <v>33</v>
      </c>
      <c r="AB2300">
        <v>0</v>
      </c>
      <c r="AC2300">
        <v>2</v>
      </c>
      <c r="AD2300">
        <v>4</v>
      </c>
      <c r="AE2300">
        <v>0</v>
      </c>
      <c r="AF2300">
        <v>0</v>
      </c>
      <c r="AG2300">
        <v>0</v>
      </c>
      <c r="AH2300" t="s">
        <v>90</v>
      </c>
      <c r="AI2300" s="1">
        <v>44502.630358796298</v>
      </c>
      <c r="AJ2300">
        <v>205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4</v>
      </c>
      <c r="AQ2300">
        <v>0</v>
      </c>
      <c r="AR2300">
        <v>0</v>
      </c>
      <c r="AS2300">
        <v>0</v>
      </c>
      <c r="AT2300" t="s">
        <v>88</v>
      </c>
      <c r="AU2300" t="s">
        <v>88</v>
      </c>
      <c r="AV2300" t="s">
        <v>88</v>
      </c>
      <c r="AW2300" t="s">
        <v>88</v>
      </c>
      <c r="AX2300" t="s">
        <v>88</v>
      </c>
      <c r="AY2300" t="s">
        <v>88</v>
      </c>
      <c r="AZ2300" t="s">
        <v>88</v>
      </c>
      <c r="BA2300" t="s">
        <v>88</v>
      </c>
      <c r="BB2300" t="s">
        <v>88</v>
      </c>
      <c r="BC2300" t="s">
        <v>88</v>
      </c>
      <c r="BD2300" t="s">
        <v>88</v>
      </c>
      <c r="BE2300" t="s">
        <v>88</v>
      </c>
    </row>
    <row r="2301" spans="1:57">
      <c r="A2301" t="s">
        <v>4788</v>
      </c>
      <c r="B2301" t="s">
        <v>80</v>
      </c>
      <c r="C2301" t="s">
        <v>4774</v>
      </c>
      <c r="D2301" t="s">
        <v>82</v>
      </c>
      <c r="E2301" s="2" t="str">
        <f>HYPERLINK("capsilon://?command=openfolder&amp;siteaddress=FAM.docvelocity-na8.net&amp;folderid=FXE1BACD92-9838-2B7B-01E9-D6C2A0E96C4F","FX21119808")</f>
        <v>FX21119808</v>
      </c>
      <c r="F2301" t="s">
        <v>19</v>
      </c>
      <c r="G2301" t="s">
        <v>19</v>
      </c>
      <c r="H2301" t="s">
        <v>83</v>
      </c>
      <c r="I2301" t="s">
        <v>4789</v>
      </c>
      <c r="J2301">
        <v>67</v>
      </c>
      <c r="K2301" t="s">
        <v>85</v>
      </c>
      <c r="L2301" t="s">
        <v>86</v>
      </c>
      <c r="M2301" t="s">
        <v>87</v>
      </c>
      <c r="N2301">
        <v>1</v>
      </c>
      <c r="O2301" s="1">
        <v>44522.620347222219</v>
      </c>
      <c r="P2301" s="1">
        <v>44523.20894675926</v>
      </c>
      <c r="Q2301">
        <v>50364</v>
      </c>
      <c r="R2301">
        <v>491</v>
      </c>
      <c r="S2301" t="b">
        <v>0</v>
      </c>
      <c r="T2301" t="s">
        <v>88</v>
      </c>
      <c r="U2301" t="b">
        <v>0</v>
      </c>
      <c r="V2301" t="s">
        <v>190</v>
      </c>
      <c r="W2301" s="1">
        <v>44523.20894675926</v>
      </c>
      <c r="X2301">
        <v>333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67</v>
      </c>
      <c r="AE2301">
        <v>62</v>
      </c>
      <c r="AF2301">
        <v>0</v>
      </c>
      <c r="AG2301">
        <v>6</v>
      </c>
      <c r="AH2301" t="s">
        <v>88</v>
      </c>
      <c r="AI2301" t="s">
        <v>88</v>
      </c>
      <c r="AJ2301" t="s">
        <v>88</v>
      </c>
      <c r="AK2301" t="s">
        <v>88</v>
      </c>
      <c r="AL2301" t="s">
        <v>88</v>
      </c>
      <c r="AM2301" t="s">
        <v>88</v>
      </c>
      <c r="AN2301" t="s">
        <v>88</v>
      </c>
      <c r="AO2301" t="s">
        <v>88</v>
      </c>
      <c r="AP2301" t="s">
        <v>88</v>
      </c>
      <c r="AQ2301" t="s">
        <v>88</v>
      </c>
      <c r="AR2301" t="s">
        <v>88</v>
      </c>
      <c r="AS2301" t="s">
        <v>88</v>
      </c>
      <c r="AT2301" t="s">
        <v>88</v>
      </c>
      <c r="AU2301" t="s">
        <v>88</v>
      </c>
      <c r="AV2301" t="s">
        <v>88</v>
      </c>
      <c r="AW2301" t="s">
        <v>88</v>
      </c>
      <c r="AX2301" t="s">
        <v>88</v>
      </c>
      <c r="AY2301" t="s">
        <v>88</v>
      </c>
      <c r="AZ2301" t="s">
        <v>88</v>
      </c>
      <c r="BA2301" t="s">
        <v>88</v>
      </c>
      <c r="BB2301" t="s">
        <v>88</v>
      </c>
      <c r="BC2301" t="s">
        <v>88</v>
      </c>
      <c r="BD2301" t="s">
        <v>88</v>
      </c>
      <c r="BE2301" t="s">
        <v>88</v>
      </c>
    </row>
    <row r="2302" spans="1:57">
      <c r="A2302" t="s">
        <v>4790</v>
      </c>
      <c r="B2302" t="s">
        <v>80</v>
      </c>
      <c r="C2302" t="s">
        <v>4791</v>
      </c>
      <c r="D2302" t="s">
        <v>82</v>
      </c>
      <c r="E2302" s="2" t="str">
        <f>HYPERLINK("capsilon://?command=openfolder&amp;siteaddress=FAM.docvelocity-na8.net&amp;folderid=FX58C2C960-780A-44F6-3CE4-B7A1262FBB8A","FX21116319")</f>
        <v>FX21116319</v>
      </c>
      <c r="F2302" t="s">
        <v>19</v>
      </c>
      <c r="G2302" t="s">
        <v>19</v>
      </c>
      <c r="H2302" t="s">
        <v>83</v>
      </c>
      <c r="I2302" t="s">
        <v>4792</v>
      </c>
      <c r="J2302">
        <v>71</v>
      </c>
      <c r="K2302" t="s">
        <v>85</v>
      </c>
      <c r="L2302" t="s">
        <v>86</v>
      </c>
      <c r="M2302" t="s">
        <v>87</v>
      </c>
      <c r="N2302">
        <v>2</v>
      </c>
      <c r="O2302" s="1">
        <v>44522.621736111112</v>
      </c>
      <c r="P2302" s="1">
        <v>44522.724664351852</v>
      </c>
      <c r="Q2302">
        <v>8115</v>
      </c>
      <c r="R2302">
        <v>778</v>
      </c>
      <c r="S2302" t="b">
        <v>0</v>
      </c>
      <c r="T2302" t="s">
        <v>88</v>
      </c>
      <c r="U2302" t="b">
        <v>0</v>
      </c>
      <c r="V2302" t="s">
        <v>117</v>
      </c>
      <c r="W2302" s="1">
        <v>44522.633217592593</v>
      </c>
      <c r="X2302">
        <v>254</v>
      </c>
      <c r="Y2302">
        <v>59</v>
      </c>
      <c r="Z2302">
        <v>0</v>
      </c>
      <c r="AA2302">
        <v>59</v>
      </c>
      <c r="AB2302">
        <v>0</v>
      </c>
      <c r="AC2302">
        <v>10</v>
      </c>
      <c r="AD2302">
        <v>12</v>
      </c>
      <c r="AE2302">
        <v>0</v>
      </c>
      <c r="AF2302">
        <v>0</v>
      </c>
      <c r="AG2302">
        <v>0</v>
      </c>
      <c r="AH2302" t="s">
        <v>606</v>
      </c>
      <c r="AI2302" s="1">
        <v>44522.724664351852</v>
      </c>
      <c r="AJ2302">
        <v>515</v>
      </c>
      <c r="AK2302">
        <v>2</v>
      </c>
      <c r="AL2302">
        <v>0</v>
      </c>
      <c r="AM2302">
        <v>2</v>
      </c>
      <c r="AN2302">
        <v>0</v>
      </c>
      <c r="AO2302">
        <v>2</v>
      </c>
      <c r="AP2302">
        <v>10</v>
      </c>
      <c r="AQ2302">
        <v>0</v>
      </c>
      <c r="AR2302">
        <v>0</v>
      </c>
      <c r="AS2302">
        <v>0</v>
      </c>
      <c r="AT2302" t="s">
        <v>88</v>
      </c>
      <c r="AU2302" t="s">
        <v>88</v>
      </c>
      <c r="AV2302" t="s">
        <v>88</v>
      </c>
      <c r="AW2302" t="s">
        <v>88</v>
      </c>
      <c r="AX2302" t="s">
        <v>88</v>
      </c>
      <c r="AY2302" t="s">
        <v>88</v>
      </c>
      <c r="AZ2302" t="s">
        <v>88</v>
      </c>
      <c r="BA2302" t="s">
        <v>88</v>
      </c>
      <c r="BB2302" t="s">
        <v>88</v>
      </c>
      <c r="BC2302" t="s">
        <v>88</v>
      </c>
      <c r="BD2302" t="s">
        <v>88</v>
      </c>
      <c r="BE2302" t="s">
        <v>88</v>
      </c>
    </row>
    <row r="2303" spans="1:57">
      <c r="A2303" t="s">
        <v>4793</v>
      </c>
      <c r="B2303" t="s">
        <v>80</v>
      </c>
      <c r="C2303" t="s">
        <v>4768</v>
      </c>
      <c r="D2303" t="s">
        <v>82</v>
      </c>
      <c r="E2303" s="2" t="str">
        <f>HYPERLINK("capsilon://?command=openfolder&amp;siteaddress=FAM.docvelocity-na8.net&amp;folderid=FX30D33BBD-B85D-3BE5-B1B7-0914397DCC6A","FX2111676")</f>
        <v>FX2111676</v>
      </c>
      <c r="F2303" t="s">
        <v>19</v>
      </c>
      <c r="G2303" t="s">
        <v>19</v>
      </c>
      <c r="H2303" t="s">
        <v>83</v>
      </c>
      <c r="I2303" t="s">
        <v>4794</v>
      </c>
      <c r="J2303">
        <v>37</v>
      </c>
      <c r="K2303" t="s">
        <v>85</v>
      </c>
      <c r="L2303" t="s">
        <v>86</v>
      </c>
      <c r="M2303" t="s">
        <v>87</v>
      </c>
      <c r="N2303">
        <v>2</v>
      </c>
      <c r="O2303" s="1">
        <v>44502.584780092591</v>
      </c>
      <c r="P2303" s="1">
        <v>44502.630069444444</v>
      </c>
      <c r="Q2303">
        <v>3714</v>
      </c>
      <c r="R2303">
        <v>199</v>
      </c>
      <c r="S2303" t="b">
        <v>0</v>
      </c>
      <c r="T2303" t="s">
        <v>88</v>
      </c>
      <c r="U2303" t="b">
        <v>0</v>
      </c>
      <c r="V2303" t="s">
        <v>186</v>
      </c>
      <c r="W2303" s="1">
        <v>44502.615914351853</v>
      </c>
      <c r="X2303">
        <v>90</v>
      </c>
      <c r="Y2303">
        <v>33</v>
      </c>
      <c r="Z2303">
        <v>0</v>
      </c>
      <c r="AA2303">
        <v>33</v>
      </c>
      <c r="AB2303">
        <v>0</v>
      </c>
      <c r="AC2303">
        <v>2</v>
      </c>
      <c r="AD2303">
        <v>4</v>
      </c>
      <c r="AE2303">
        <v>0</v>
      </c>
      <c r="AF2303">
        <v>0</v>
      </c>
      <c r="AG2303">
        <v>0</v>
      </c>
      <c r="AH2303" t="s">
        <v>118</v>
      </c>
      <c r="AI2303" s="1">
        <v>44502.630069444444</v>
      </c>
      <c r="AJ2303">
        <v>109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4</v>
      </c>
      <c r="AQ2303">
        <v>0</v>
      </c>
      <c r="AR2303">
        <v>0</v>
      </c>
      <c r="AS2303">
        <v>0</v>
      </c>
      <c r="AT2303" t="s">
        <v>88</v>
      </c>
      <c r="AU2303" t="s">
        <v>88</v>
      </c>
      <c r="AV2303" t="s">
        <v>88</v>
      </c>
      <c r="AW2303" t="s">
        <v>88</v>
      </c>
      <c r="AX2303" t="s">
        <v>88</v>
      </c>
      <c r="AY2303" t="s">
        <v>88</v>
      </c>
      <c r="AZ2303" t="s">
        <v>88</v>
      </c>
      <c r="BA2303" t="s">
        <v>88</v>
      </c>
      <c r="BB2303" t="s">
        <v>88</v>
      </c>
      <c r="BC2303" t="s">
        <v>88</v>
      </c>
      <c r="BD2303" t="s">
        <v>88</v>
      </c>
      <c r="BE2303" t="s">
        <v>88</v>
      </c>
    </row>
    <row r="2304" spans="1:57">
      <c r="A2304" t="s">
        <v>4795</v>
      </c>
      <c r="B2304" t="s">
        <v>80</v>
      </c>
      <c r="C2304" t="s">
        <v>4768</v>
      </c>
      <c r="D2304" t="s">
        <v>82</v>
      </c>
      <c r="E2304" s="2" t="str">
        <f>HYPERLINK("capsilon://?command=openfolder&amp;siteaddress=FAM.docvelocity-na8.net&amp;folderid=FX30D33BBD-B85D-3BE5-B1B7-0914397DCC6A","FX2111676")</f>
        <v>FX2111676</v>
      </c>
      <c r="F2304" t="s">
        <v>19</v>
      </c>
      <c r="G2304" t="s">
        <v>19</v>
      </c>
      <c r="H2304" t="s">
        <v>83</v>
      </c>
      <c r="I2304" t="s">
        <v>4796</v>
      </c>
      <c r="J2304">
        <v>26</v>
      </c>
      <c r="K2304" t="s">
        <v>85</v>
      </c>
      <c r="L2304" t="s">
        <v>86</v>
      </c>
      <c r="M2304" t="s">
        <v>87</v>
      </c>
      <c r="N2304">
        <v>2</v>
      </c>
      <c r="O2304" s="1">
        <v>44502.585300925923</v>
      </c>
      <c r="P2304" s="1">
        <v>44502.630937499998</v>
      </c>
      <c r="Q2304">
        <v>3660</v>
      </c>
      <c r="R2304">
        <v>283</v>
      </c>
      <c r="S2304" t="b">
        <v>0</v>
      </c>
      <c r="T2304" t="s">
        <v>88</v>
      </c>
      <c r="U2304" t="b">
        <v>0</v>
      </c>
      <c r="V2304" t="s">
        <v>186</v>
      </c>
      <c r="W2304" s="1">
        <v>44502.617488425924</v>
      </c>
      <c r="X2304">
        <v>136</v>
      </c>
      <c r="Y2304">
        <v>21</v>
      </c>
      <c r="Z2304">
        <v>0</v>
      </c>
      <c r="AA2304">
        <v>21</v>
      </c>
      <c r="AB2304">
        <v>0</v>
      </c>
      <c r="AC2304">
        <v>10</v>
      </c>
      <c r="AD2304">
        <v>5</v>
      </c>
      <c r="AE2304">
        <v>0</v>
      </c>
      <c r="AF2304">
        <v>0</v>
      </c>
      <c r="AG2304">
        <v>0</v>
      </c>
      <c r="AH2304" t="s">
        <v>106</v>
      </c>
      <c r="AI2304" s="1">
        <v>44502.630937499998</v>
      </c>
      <c r="AJ2304">
        <v>147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5</v>
      </c>
      <c r="AQ2304">
        <v>0</v>
      </c>
      <c r="AR2304">
        <v>0</v>
      </c>
      <c r="AS2304">
        <v>0</v>
      </c>
      <c r="AT2304" t="s">
        <v>88</v>
      </c>
      <c r="AU2304" t="s">
        <v>88</v>
      </c>
      <c r="AV2304" t="s">
        <v>88</v>
      </c>
      <c r="AW2304" t="s">
        <v>88</v>
      </c>
      <c r="AX2304" t="s">
        <v>88</v>
      </c>
      <c r="AY2304" t="s">
        <v>88</v>
      </c>
      <c r="AZ2304" t="s">
        <v>88</v>
      </c>
      <c r="BA2304" t="s">
        <v>88</v>
      </c>
      <c r="BB2304" t="s">
        <v>88</v>
      </c>
      <c r="BC2304" t="s">
        <v>88</v>
      </c>
      <c r="BD2304" t="s">
        <v>88</v>
      </c>
      <c r="BE2304" t="s">
        <v>88</v>
      </c>
    </row>
    <row r="2305" spans="1:57">
      <c r="A2305" t="s">
        <v>4797</v>
      </c>
      <c r="B2305" t="s">
        <v>80</v>
      </c>
      <c r="C2305" t="s">
        <v>4798</v>
      </c>
      <c r="D2305" t="s">
        <v>82</v>
      </c>
      <c r="E2305" s="2" t="str">
        <f>HYPERLINK("capsilon://?command=openfolder&amp;siteaddress=FAM.docvelocity-na8.net&amp;folderid=FX133FEB02-FE3C-2B7E-D62C-2B06EFC920EA","FX21118069")</f>
        <v>FX21118069</v>
      </c>
      <c r="F2305" t="s">
        <v>19</v>
      </c>
      <c r="G2305" t="s">
        <v>19</v>
      </c>
      <c r="H2305" t="s">
        <v>83</v>
      </c>
      <c r="I2305" t="s">
        <v>4799</v>
      </c>
      <c r="J2305">
        <v>179</v>
      </c>
      <c r="K2305" t="s">
        <v>85</v>
      </c>
      <c r="L2305" t="s">
        <v>86</v>
      </c>
      <c r="M2305" t="s">
        <v>87</v>
      </c>
      <c r="N2305">
        <v>2</v>
      </c>
      <c r="O2305" s="1">
        <v>44522.639884259261</v>
      </c>
      <c r="P2305" s="1">
        <v>44522.734178240738</v>
      </c>
      <c r="Q2305">
        <v>6242</v>
      </c>
      <c r="R2305">
        <v>1905</v>
      </c>
      <c r="S2305" t="b">
        <v>0</v>
      </c>
      <c r="T2305" t="s">
        <v>88</v>
      </c>
      <c r="U2305" t="b">
        <v>0</v>
      </c>
      <c r="V2305" t="s">
        <v>131</v>
      </c>
      <c r="W2305" s="1">
        <v>44522.6562037037</v>
      </c>
      <c r="X2305">
        <v>1033</v>
      </c>
      <c r="Y2305">
        <v>116</v>
      </c>
      <c r="Z2305">
        <v>0</v>
      </c>
      <c r="AA2305">
        <v>116</v>
      </c>
      <c r="AB2305">
        <v>0</v>
      </c>
      <c r="AC2305">
        <v>71</v>
      </c>
      <c r="AD2305">
        <v>63</v>
      </c>
      <c r="AE2305">
        <v>0</v>
      </c>
      <c r="AF2305">
        <v>0</v>
      </c>
      <c r="AG2305">
        <v>0</v>
      </c>
      <c r="AH2305" t="s">
        <v>606</v>
      </c>
      <c r="AI2305" s="1">
        <v>44522.734178240738</v>
      </c>
      <c r="AJ2305">
        <v>821</v>
      </c>
      <c r="AK2305">
        <v>0</v>
      </c>
      <c r="AL2305">
        <v>0</v>
      </c>
      <c r="AM2305">
        <v>0</v>
      </c>
      <c r="AN2305">
        <v>0</v>
      </c>
      <c r="AO2305">
        <v>1</v>
      </c>
      <c r="AP2305">
        <v>63</v>
      </c>
      <c r="AQ2305">
        <v>0</v>
      </c>
      <c r="AR2305">
        <v>0</v>
      </c>
      <c r="AS2305">
        <v>0</v>
      </c>
      <c r="AT2305" t="s">
        <v>88</v>
      </c>
      <c r="AU2305" t="s">
        <v>88</v>
      </c>
      <c r="AV2305" t="s">
        <v>88</v>
      </c>
      <c r="AW2305" t="s">
        <v>88</v>
      </c>
      <c r="AX2305" t="s">
        <v>88</v>
      </c>
      <c r="AY2305" t="s">
        <v>88</v>
      </c>
      <c r="AZ2305" t="s">
        <v>88</v>
      </c>
      <c r="BA2305" t="s">
        <v>88</v>
      </c>
      <c r="BB2305" t="s">
        <v>88</v>
      </c>
      <c r="BC2305" t="s">
        <v>88</v>
      </c>
      <c r="BD2305" t="s">
        <v>88</v>
      </c>
      <c r="BE2305" t="s">
        <v>88</v>
      </c>
    </row>
    <row r="2306" spans="1:57">
      <c r="A2306" t="s">
        <v>4800</v>
      </c>
      <c r="B2306" t="s">
        <v>80</v>
      </c>
      <c r="C2306" t="s">
        <v>4801</v>
      </c>
      <c r="D2306" t="s">
        <v>82</v>
      </c>
      <c r="E2306" s="2" t="str">
        <f>HYPERLINK("capsilon://?command=openfolder&amp;siteaddress=FAM.docvelocity-na8.net&amp;folderid=FX4157E4F4-0260-C1C2-2F65-8837C97BA491","FX21119802")</f>
        <v>FX21119802</v>
      </c>
      <c r="F2306" t="s">
        <v>19</v>
      </c>
      <c r="G2306" t="s">
        <v>19</v>
      </c>
      <c r="H2306" t="s">
        <v>83</v>
      </c>
      <c r="I2306" t="s">
        <v>4802</v>
      </c>
      <c r="J2306">
        <v>139</v>
      </c>
      <c r="K2306" t="s">
        <v>85</v>
      </c>
      <c r="L2306" t="s">
        <v>86</v>
      </c>
      <c r="M2306" t="s">
        <v>87</v>
      </c>
      <c r="N2306">
        <v>1</v>
      </c>
      <c r="O2306" s="1">
        <v>44522.640300925923</v>
      </c>
      <c r="P2306" s="1">
        <v>44523.215173611112</v>
      </c>
      <c r="Q2306">
        <v>48929</v>
      </c>
      <c r="R2306">
        <v>740</v>
      </c>
      <c r="S2306" t="b">
        <v>0</v>
      </c>
      <c r="T2306" t="s">
        <v>88</v>
      </c>
      <c r="U2306" t="b">
        <v>0</v>
      </c>
      <c r="V2306" t="s">
        <v>190</v>
      </c>
      <c r="W2306" s="1">
        <v>44523.215173611112</v>
      </c>
      <c r="X2306">
        <v>537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139</v>
      </c>
      <c r="AE2306">
        <v>126</v>
      </c>
      <c r="AF2306">
        <v>0</v>
      </c>
      <c r="AG2306">
        <v>6</v>
      </c>
      <c r="AH2306" t="s">
        <v>88</v>
      </c>
      <c r="AI2306" t="s">
        <v>88</v>
      </c>
      <c r="AJ2306" t="s">
        <v>88</v>
      </c>
      <c r="AK2306" t="s">
        <v>88</v>
      </c>
      <c r="AL2306" t="s">
        <v>88</v>
      </c>
      <c r="AM2306" t="s">
        <v>88</v>
      </c>
      <c r="AN2306" t="s">
        <v>88</v>
      </c>
      <c r="AO2306" t="s">
        <v>88</v>
      </c>
      <c r="AP2306" t="s">
        <v>88</v>
      </c>
      <c r="AQ2306" t="s">
        <v>88</v>
      </c>
      <c r="AR2306" t="s">
        <v>88</v>
      </c>
      <c r="AS2306" t="s">
        <v>88</v>
      </c>
      <c r="AT2306" t="s">
        <v>88</v>
      </c>
      <c r="AU2306" t="s">
        <v>88</v>
      </c>
      <c r="AV2306" t="s">
        <v>88</v>
      </c>
      <c r="AW2306" t="s">
        <v>88</v>
      </c>
      <c r="AX2306" t="s">
        <v>88</v>
      </c>
      <c r="AY2306" t="s">
        <v>88</v>
      </c>
      <c r="AZ2306" t="s">
        <v>88</v>
      </c>
      <c r="BA2306" t="s">
        <v>88</v>
      </c>
      <c r="BB2306" t="s">
        <v>88</v>
      </c>
      <c r="BC2306" t="s">
        <v>88</v>
      </c>
      <c r="BD2306" t="s">
        <v>88</v>
      </c>
      <c r="BE2306" t="s">
        <v>88</v>
      </c>
    </row>
    <row r="2307" spans="1:57">
      <c r="A2307" t="s">
        <v>4803</v>
      </c>
      <c r="B2307" t="s">
        <v>80</v>
      </c>
      <c r="C2307" t="s">
        <v>4768</v>
      </c>
      <c r="D2307" t="s">
        <v>82</v>
      </c>
      <c r="E2307" s="2" t="str">
        <f>HYPERLINK("capsilon://?command=openfolder&amp;siteaddress=FAM.docvelocity-na8.net&amp;folderid=FX30D33BBD-B85D-3BE5-B1B7-0914397DCC6A","FX2111676")</f>
        <v>FX2111676</v>
      </c>
      <c r="F2307" t="s">
        <v>19</v>
      </c>
      <c r="G2307" t="s">
        <v>19</v>
      </c>
      <c r="H2307" t="s">
        <v>83</v>
      </c>
      <c r="I2307" t="s">
        <v>4804</v>
      </c>
      <c r="J2307">
        <v>31</v>
      </c>
      <c r="K2307" t="s">
        <v>85</v>
      </c>
      <c r="L2307" t="s">
        <v>86</v>
      </c>
      <c r="M2307" t="s">
        <v>87</v>
      </c>
      <c r="N2307">
        <v>2</v>
      </c>
      <c r="O2307" s="1">
        <v>44502.585405092592</v>
      </c>
      <c r="P2307" s="1">
        <v>44502.631469907406</v>
      </c>
      <c r="Q2307">
        <v>3701</v>
      </c>
      <c r="R2307">
        <v>279</v>
      </c>
      <c r="S2307" t="b">
        <v>0</v>
      </c>
      <c r="T2307" t="s">
        <v>88</v>
      </c>
      <c r="U2307" t="b">
        <v>0</v>
      </c>
      <c r="V2307" t="s">
        <v>123</v>
      </c>
      <c r="W2307" s="1">
        <v>44502.618807870371</v>
      </c>
      <c r="X2307">
        <v>159</v>
      </c>
      <c r="Y2307">
        <v>33</v>
      </c>
      <c r="Z2307">
        <v>0</v>
      </c>
      <c r="AA2307">
        <v>33</v>
      </c>
      <c r="AB2307">
        <v>0</v>
      </c>
      <c r="AC2307">
        <v>18</v>
      </c>
      <c r="AD2307">
        <v>-2</v>
      </c>
      <c r="AE2307">
        <v>0</v>
      </c>
      <c r="AF2307">
        <v>0</v>
      </c>
      <c r="AG2307">
        <v>0</v>
      </c>
      <c r="AH2307" t="s">
        <v>118</v>
      </c>
      <c r="AI2307" s="1">
        <v>44502.631469907406</v>
      </c>
      <c r="AJ2307">
        <v>120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-2</v>
      </c>
      <c r="AQ2307">
        <v>0</v>
      </c>
      <c r="AR2307">
        <v>0</v>
      </c>
      <c r="AS2307">
        <v>0</v>
      </c>
      <c r="AT2307" t="s">
        <v>88</v>
      </c>
      <c r="AU2307" t="s">
        <v>88</v>
      </c>
      <c r="AV2307" t="s">
        <v>88</v>
      </c>
      <c r="AW2307" t="s">
        <v>88</v>
      </c>
      <c r="AX2307" t="s">
        <v>88</v>
      </c>
      <c r="AY2307" t="s">
        <v>88</v>
      </c>
      <c r="AZ2307" t="s">
        <v>88</v>
      </c>
      <c r="BA2307" t="s">
        <v>88</v>
      </c>
      <c r="BB2307" t="s">
        <v>88</v>
      </c>
      <c r="BC2307" t="s">
        <v>88</v>
      </c>
      <c r="BD2307" t="s">
        <v>88</v>
      </c>
      <c r="BE2307" t="s">
        <v>88</v>
      </c>
    </row>
    <row r="2308" spans="1:57">
      <c r="A2308" t="s">
        <v>4805</v>
      </c>
      <c r="B2308" t="s">
        <v>80</v>
      </c>
      <c r="C2308" t="s">
        <v>3387</v>
      </c>
      <c r="D2308" t="s">
        <v>82</v>
      </c>
      <c r="E2308" s="2" t="str">
        <f>HYPERLINK("capsilon://?command=openfolder&amp;siteaddress=FAM.docvelocity-na8.net&amp;folderid=FX8279DC72-1410-040E-70C8-23D3DFF44024","FX21117822")</f>
        <v>FX21117822</v>
      </c>
      <c r="F2308" t="s">
        <v>19</v>
      </c>
      <c r="G2308" t="s">
        <v>19</v>
      </c>
      <c r="H2308" t="s">
        <v>83</v>
      </c>
      <c r="I2308" t="s">
        <v>4757</v>
      </c>
      <c r="J2308">
        <v>150</v>
      </c>
      <c r="K2308" t="s">
        <v>85</v>
      </c>
      <c r="L2308" t="s">
        <v>86</v>
      </c>
      <c r="M2308" t="s">
        <v>87</v>
      </c>
      <c r="N2308">
        <v>2</v>
      </c>
      <c r="O2308" s="1">
        <v>44522.646134259259</v>
      </c>
      <c r="P2308" s="1">
        <v>44522.692499999997</v>
      </c>
      <c r="Q2308">
        <v>1604</v>
      </c>
      <c r="R2308">
        <v>2402</v>
      </c>
      <c r="S2308" t="b">
        <v>0</v>
      </c>
      <c r="T2308" t="s">
        <v>88</v>
      </c>
      <c r="U2308" t="b">
        <v>1</v>
      </c>
      <c r="V2308" t="s">
        <v>131</v>
      </c>
      <c r="W2308" s="1">
        <v>44522.671388888892</v>
      </c>
      <c r="X2308">
        <v>1311</v>
      </c>
      <c r="Y2308">
        <v>128</v>
      </c>
      <c r="Z2308">
        <v>0</v>
      </c>
      <c r="AA2308">
        <v>128</v>
      </c>
      <c r="AB2308">
        <v>0</v>
      </c>
      <c r="AC2308">
        <v>65</v>
      </c>
      <c r="AD2308">
        <v>22</v>
      </c>
      <c r="AE2308">
        <v>0</v>
      </c>
      <c r="AF2308">
        <v>0</v>
      </c>
      <c r="AG2308">
        <v>0</v>
      </c>
      <c r="AH2308" t="s">
        <v>606</v>
      </c>
      <c r="AI2308" s="1">
        <v>44522.692499999997</v>
      </c>
      <c r="AJ2308">
        <v>1073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22</v>
      </c>
      <c r="AQ2308">
        <v>0</v>
      </c>
      <c r="AR2308">
        <v>0</v>
      </c>
      <c r="AS2308">
        <v>0</v>
      </c>
      <c r="AT2308" t="s">
        <v>88</v>
      </c>
      <c r="AU2308" t="s">
        <v>88</v>
      </c>
      <c r="AV2308" t="s">
        <v>88</v>
      </c>
      <c r="AW2308" t="s">
        <v>88</v>
      </c>
      <c r="AX2308" t="s">
        <v>88</v>
      </c>
      <c r="AY2308" t="s">
        <v>88</v>
      </c>
      <c r="AZ2308" t="s">
        <v>88</v>
      </c>
      <c r="BA2308" t="s">
        <v>88</v>
      </c>
      <c r="BB2308" t="s">
        <v>88</v>
      </c>
      <c r="BC2308" t="s">
        <v>88</v>
      </c>
      <c r="BD2308" t="s">
        <v>88</v>
      </c>
      <c r="BE2308" t="s">
        <v>88</v>
      </c>
    </row>
    <row r="2309" spans="1:57">
      <c r="A2309" t="s">
        <v>4806</v>
      </c>
      <c r="B2309" t="s">
        <v>80</v>
      </c>
      <c r="C2309" t="s">
        <v>4768</v>
      </c>
      <c r="D2309" t="s">
        <v>82</v>
      </c>
      <c r="E2309" s="2" t="str">
        <f>HYPERLINK("capsilon://?command=openfolder&amp;siteaddress=FAM.docvelocity-na8.net&amp;folderid=FX30D33BBD-B85D-3BE5-B1B7-0914397DCC6A","FX2111676")</f>
        <v>FX2111676</v>
      </c>
      <c r="F2309" t="s">
        <v>19</v>
      </c>
      <c r="G2309" t="s">
        <v>19</v>
      </c>
      <c r="H2309" t="s">
        <v>83</v>
      </c>
      <c r="I2309" t="s">
        <v>4807</v>
      </c>
      <c r="J2309">
        <v>26</v>
      </c>
      <c r="K2309" t="s">
        <v>85</v>
      </c>
      <c r="L2309" t="s">
        <v>86</v>
      </c>
      <c r="M2309" t="s">
        <v>87</v>
      </c>
      <c r="N2309">
        <v>2</v>
      </c>
      <c r="O2309" s="1">
        <v>44502.5858912037</v>
      </c>
      <c r="P2309" s="1">
        <v>44502.634409722225</v>
      </c>
      <c r="Q2309">
        <v>3768</v>
      </c>
      <c r="R2309">
        <v>424</v>
      </c>
      <c r="S2309" t="b">
        <v>0</v>
      </c>
      <c r="T2309" t="s">
        <v>88</v>
      </c>
      <c r="U2309" t="b">
        <v>0</v>
      </c>
      <c r="V2309" t="s">
        <v>186</v>
      </c>
      <c r="W2309" s="1">
        <v>44502.618356481478</v>
      </c>
      <c r="X2309">
        <v>75</v>
      </c>
      <c r="Y2309">
        <v>21</v>
      </c>
      <c r="Z2309">
        <v>0</v>
      </c>
      <c r="AA2309">
        <v>21</v>
      </c>
      <c r="AB2309">
        <v>0</v>
      </c>
      <c r="AC2309">
        <v>2</v>
      </c>
      <c r="AD2309">
        <v>5</v>
      </c>
      <c r="AE2309">
        <v>0</v>
      </c>
      <c r="AF2309">
        <v>0</v>
      </c>
      <c r="AG2309">
        <v>0</v>
      </c>
      <c r="AH2309" t="s">
        <v>90</v>
      </c>
      <c r="AI2309" s="1">
        <v>44502.634409722225</v>
      </c>
      <c r="AJ2309">
        <v>349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5</v>
      </c>
      <c r="AQ2309">
        <v>0</v>
      </c>
      <c r="AR2309">
        <v>0</v>
      </c>
      <c r="AS2309">
        <v>0</v>
      </c>
      <c r="AT2309" t="s">
        <v>88</v>
      </c>
      <c r="AU2309" t="s">
        <v>88</v>
      </c>
      <c r="AV2309" t="s">
        <v>88</v>
      </c>
      <c r="AW2309" t="s">
        <v>88</v>
      </c>
      <c r="AX2309" t="s">
        <v>88</v>
      </c>
      <c r="AY2309" t="s">
        <v>88</v>
      </c>
      <c r="AZ2309" t="s">
        <v>88</v>
      </c>
      <c r="BA2309" t="s">
        <v>88</v>
      </c>
      <c r="BB2309" t="s">
        <v>88</v>
      </c>
      <c r="BC2309" t="s">
        <v>88</v>
      </c>
      <c r="BD2309" t="s">
        <v>88</v>
      </c>
      <c r="BE2309" t="s">
        <v>88</v>
      </c>
    </row>
    <row r="2310" spans="1:57">
      <c r="A2310" t="s">
        <v>4808</v>
      </c>
      <c r="B2310" t="s">
        <v>80</v>
      </c>
      <c r="C2310" t="s">
        <v>4809</v>
      </c>
      <c r="D2310" t="s">
        <v>82</v>
      </c>
      <c r="E2310" s="2" t="str">
        <f>HYPERLINK("capsilon://?command=openfolder&amp;siteaddress=FAM.docvelocity-na8.net&amp;folderid=FX0456AB1C-D12D-11B2-96ED-8BB4451A73B7","FX21119283")</f>
        <v>FX21119283</v>
      </c>
      <c r="F2310" t="s">
        <v>19</v>
      </c>
      <c r="G2310" t="s">
        <v>19</v>
      </c>
      <c r="H2310" t="s">
        <v>83</v>
      </c>
      <c r="I2310" t="s">
        <v>4810</v>
      </c>
      <c r="J2310">
        <v>30</v>
      </c>
      <c r="K2310" t="s">
        <v>85</v>
      </c>
      <c r="L2310" t="s">
        <v>86</v>
      </c>
      <c r="M2310" t="s">
        <v>87</v>
      </c>
      <c r="N2310">
        <v>2</v>
      </c>
      <c r="O2310" s="1">
        <v>44522.646365740744</v>
      </c>
      <c r="P2310" s="1">
        <v>44522.734548611108</v>
      </c>
      <c r="Q2310">
        <v>7394</v>
      </c>
      <c r="R2310">
        <v>225</v>
      </c>
      <c r="S2310" t="b">
        <v>0</v>
      </c>
      <c r="T2310" t="s">
        <v>88</v>
      </c>
      <c r="U2310" t="b">
        <v>0</v>
      </c>
      <c r="V2310" t="s">
        <v>131</v>
      </c>
      <c r="W2310" s="1">
        <v>44522.673657407409</v>
      </c>
      <c r="X2310">
        <v>108</v>
      </c>
      <c r="Y2310">
        <v>9</v>
      </c>
      <c r="Z2310">
        <v>0</v>
      </c>
      <c r="AA2310">
        <v>9</v>
      </c>
      <c r="AB2310">
        <v>0</v>
      </c>
      <c r="AC2310">
        <v>3</v>
      </c>
      <c r="AD2310">
        <v>21</v>
      </c>
      <c r="AE2310">
        <v>0</v>
      </c>
      <c r="AF2310">
        <v>0</v>
      </c>
      <c r="AG2310">
        <v>0</v>
      </c>
      <c r="AH2310" t="s">
        <v>90</v>
      </c>
      <c r="AI2310" s="1">
        <v>44522.734548611108</v>
      </c>
      <c r="AJ2310">
        <v>117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21</v>
      </c>
      <c r="AQ2310">
        <v>0</v>
      </c>
      <c r="AR2310">
        <v>0</v>
      </c>
      <c r="AS2310">
        <v>0</v>
      </c>
      <c r="AT2310" t="s">
        <v>88</v>
      </c>
      <c r="AU2310" t="s">
        <v>88</v>
      </c>
      <c r="AV2310" t="s">
        <v>88</v>
      </c>
      <c r="AW2310" t="s">
        <v>88</v>
      </c>
      <c r="AX2310" t="s">
        <v>88</v>
      </c>
      <c r="AY2310" t="s">
        <v>88</v>
      </c>
      <c r="AZ2310" t="s">
        <v>88</v>
      </c>
      <c r="BA2310" t="s">
        <v>88</v>
      </c>
      <c r="BB2310" t="s">
        <v>88</v>
      </c>
      <c r="BC2310" t="s">
        <v>88</v>
      </c>
      <c r="BD2310" t="s">
        <v>88</v>
      </c>
      <c r="BE2310" t="s">
        <v>88</v>
      </c>
    </row>
    <row r="2311" spans="1:57">
      <c r="A2311" t="s">
        <v>4811</v>
      </c>
      <c r="B2311" t="s">
        <v>80</v>
      </c>
      <c r="C2311" t="s">
        <v>4768</v>
      </c>
      <c r="D2311" t="s">
        <v>82</v>
      </c>
      <c r="E2311" s="2" t="str">
        <f>HYPERLINK("capsilon://?command=openfolder&amp;siteaddress=FAM.docvelocity-na8.net&amp;folderid=FX30D33BBD-B85D-3BE5-B1B7-0914397DCC6A","FX2111676")</f>
        <v>FX2111676</v>
      </c>
      <c r="F2311" t="s">
        <v>19</v>
      </c>
      <c r="G2311" t="s">
        <v>19</v>
      </c>
      <c r="H2311" t="s">
        <v>83</v>
      </c>
      <c r="I2311" t="s">
        <v>4812</v>
      </c>
      <c r="J2311">
        <v>26</v>
      </c>
      <c r="K2311" t="s">
        <v>85</v>
      </c>
      <c r="L2311" t="s">
        <v>86</v>
      </c>
      <c r="M2311" t="s">
        <v>87</v>
      </c>
      <c r="N2311">
        <v>2</v>
      </c>
      <c r="O2311" s="1">
        <v>44502.586319444446</v>
      </c>
      <c r="P2311" s="1">
        <v>44502.632476851853</v>
      </c>
      <c r="Q2311">
        <v>3729</v>
      </c>
      <c r="R2311">
        <v>259</v>
      </c>
      <c r="S2311" t="b">
        <v>0</v>
      </c>
      <c r="T2311" t="s">
        <v>88</v>
      </c>
      <c r="U2311" t="b">
        <v>0</v>
      </c>
      <c r="V2311" t="s">
        <v>186</v>
      </c>
      <c r="W2311" s="1">
        <v>44502.619837962964</v>
      </c>
      <c r="X2311">
        <v>127</v>
      </c>
      <c r="Y2311">
        <v>21</v>
      </c>
      <c r="Z2311">
        <v>0</v>
      </c>
      <c r="AA2311">
        <v>21</v>
      </c>
      <c r="AB2311">
        <v>0</v>
      </c>
      <c r="AC2311">
        <v>10</v>
      </c>
      <c r="AD2311">
        <v>5</v>
      </c>
      <c r="AE2311">
        <v>0</v>
      </c>
      <c r="AF2311">
        <v>0</v>
      </c>
      <c r="AG2311">
        <v>0</v>
      </c>
      <c r="AH2311" t="s">
        <v>106</v>
      </c>
      <c r="AI2311" s="1">
        <v>44502.632476851853</v>
      </c>
      <c r="AJ2311">
        <v>132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5</v>
      </c>
      <c r="AQ2311">
        <v>0</v>
      </c>
      <c r="AR2311">
        <v>0</v>
      </c>
      <c r="AS2311">
        <v>0</v>
      </c>
      <c r="AT2311" t="s">
        <v>88</v>
      </c>
      <c r="AU2311" t="s">
        <v>88</v>
      </c>
      <c r="AV2311" t="s">
        <v>88</v>
      </c>
      <c r="AW2311" t="s">
        <v>88</v>
      </c>
      <c r="AX2311" t="s">
        <v>88</v>
      </c>
      <c r="AY2311" t="s">
        <v>88</v>
      </c>
      <c r="AZ2311" t="s">
        <v>88</v>
      </c>
      <c r="BA2311" t="s">
        <v>88</v>
      </c>
      <c r="BB2311" t="s">
        <v>88</v>
      </c>
      <c r="BC2311" t="s">
        <v>88</v>
      </c>
      <c r="BD2311" t="s">
        <v>88</v>
      </c>
      <c r="BE2311" t="s">
        <v>88</v>
      </c>
    </row>
    <row r="2312" spans="1:57">
      <c r="A2312" t="s">
        <v>4813</v>
      </c>
      <c r="B2312" t="s">
        <v>80</v>
      </c>
      <c r="C2312" t="s">
        <v>4814</v>
      </c>
      <c r="D2312" t="s">
        <v>82</v>
      </c>
      <c r="E2312" s="2" t="str">
        <f>HYPERLINK("capsilon://?command=openfolder&amp;siteaddress=FAM.docvelocity-na8.net&amp;folderid=FXA02FEF67-9039-778D-0D39-AFBCB103F8D5","FX21115150")</f>
        <v>FX21115150</v>
      </c>
      <c r="F2312" t="s">
        <v>19</v>
      </c>
      <c r="G2312" t="s">
        <v>19</v>
      </c>
      <c r="H2312" t="s">
        <v>83</v>
      </c>
      <c r="I2312" t="s">
        <v>4815</v>
      </c>
      <c r="J2312">
        <v>184</v>
      </c>
      <c r="K2312" t="s">
        <v>85</v>
      </c>
      <c r="L2312" t="s">
        <v>86</v>
      </c>
      <c r="M2312" t="s">
        <v>87</v>
      </c>
      <c r="N2312">
        <v>1</v>
      </c>
      <c r="O2312" s="1">
        <v>44522.655844907407</v>
      </c>
      <c r="P2312" s="1">
        <v>44522.683715277781</v>
      </c>
      <c r="Q2312">
        <v>1540</v>
      </c>
      <c r="R2312">
        <v>868</v>
      </c>
      <c r="S2312" t="b">
        <v>0</v>
      </c>
      <c r="T2312" t="s">
        <v>88</v>
      </c>
      <c r="U2312" t="b">
        <v>0</v>
      </c>
      <c r="V2312" t="s">
        <v>131</v>
      </c>
      <c r="W2312" s="1">
        <v>44522.683715277781</v>
      </c>
      <c r="X2312">
        <v>868</v>
      </c>
      <c r="Y2312">
        <v>0</v>
      </c>
      <c r="Z2312">
        <v>0</v>
      </c>
      <c r="AA2312">
        <v>0</v>
      </c>
      <c r="AB2312">
        <v>0</v>
      </c>
      <c r="AC2312">
        <v>1</v>
      </c>
      <c r="AD2312">
        <v>184</v>
      </c>
      <c r="AE2312">
        <v>160</v>
      </c>
      <c r="AF2312">
        <v>0</v>
      </c>
      <c r="AG2312">
        <v>8</v>
      </c>
      <c r="AH2312" t="s">
        <v>88</v>
      </c>
      <c r="AI2312" t="s">
        <v>88</v>
      </c>
      <c r="AJ2312" t="s">
        <v>88</v>
      </c>
      <c r="AK2312" t="s">
        <v>88</v>
      </c>
      <c r="AL2312" t="s">
        <v>88</v>
      </c>
      <c r="AM2312" t="s">
        <v>88</v>
      </c>
      <c r="AN2312" t="s">
        <v>88</v>
      </c>
      <c r="AO2312" t="s">
        <v>88</v>
      </c>
      <c r="AP2312" t="s">
        <v>88</v>
      </c>
      <c r="AQ2312" t="s">
        <v>88</v>
      </c>
      <c r="AR2312" t="s">
        <v>88</v>
      </c>
      <c r="AS2312" t="s">
        <v>88</v>
      </c>
      <c r="AT2312" t="s">
        <v>88</v>
      </c>
      <c r="AU2312" t="s">
        <v>88</v>
      </c>
      <c r="AV2312" t="s">
        <v>88</v>
      </c>
      <c r="AW2312" t="s">
        <v>88</v>
      </c>
      <c r="AX2312" t="s">
        <v>88</v>
      </c>
      <c r="AY2312" t="s">
        <v>88</v>
      </c>
      <c r="AZ2312" t="s">
        <v>88</v>
      </c>
      <c r="BA2312" t="s">
        <v>88</v>
      </c>
      <c r="BB2312" t="s">
        <v>88</v>
      </c>
      <c r="BC2312" t="s">
        <v>88</v>
      </c>
      <c r="BD2312" t="s">
        <v>88</v>
      </c>
      <c r="BE2312" t="s">
        <v>88</v>
      </c>
    </row>
    <row r="2313" spans="1:57">
      <c r="A2313" t="s">
        <v>4816</v>
      </c>
      <c r="B2313" t="s">
        <v>80</v>
      </c>
      <c r="C2313" t="s">
        <v>4817</v>
      </c>
      <c r="D2313" t="s">
        <v>82</v>
      </c>
      <c r="E2313" s="2" t="str">
        <f>HYPERLINK("capsilon://?command=openfolder&amp;siteaddress=FAM.docvelocity-na8.net&amp;folderid=FX62C05FE2-661D-1814-E537-A08F682AA910","FX21118306")</f>
        <v>FX21118306</v>
      </c>
      <c r="F2313" t="s">
        <v>19</v>
      </c>
      <c r="G2313" t="s">
        <v>19</v>
      </c>
      <c r="H2313" t="s">
        <v>83</v>
      </c>
      <c r="I2313" t="s">
        <v>4818</v>
      </c>
      <c r="J2313">
        <v>81</v>
      </c>
      <c r="K2313" t="s">
        <v>85</v>
      </c>
      <c r="L2313" t="s">
        <v>86</v>
      </c>
      <c r="M2313" t="s">
        <v>87</v>
      </c>
      <c r="N2313">
        <v>1</v>
      </c>
      <c r="O2313" s="1">
        <v>44522.656944444447</v>
      </c>
      <c r="P2313" s="1">
        <v>44522.6875</v>
      </c>
      <c r="Q2313">
        <v>2314</v>
      </c>
      <c r="R2313">
        <v>326</v>
      </c>
      <c r="S2313" t="b">
        <v>0</v>
      </c>
      <c r="T2313" t="s">
        <v>88</v>
      </c>
      <c r="U2313" t="b">
        <v>0</v>
      </c>
      <c r="V2313" t="s">
        <v>131</v>
      </c>
      <c r="W2313" s="1">
        <v>44522.6875</v>
      </c>
      <c r="X2313">
        <v>326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81</v>
      </c>
      <c r="AE2313">
        <v>0</v>
      </c>
      <c r="AF2313">
        <v>0</v>
      </c>
      <c r="AG2313">
        <v>3</v>
      </c>
      <c r="AH2313" t="s">
        <v>88</v>
      </c>
      <c r="AI2313" t="s">
        <v>88</v>
      </c>
      <c r="AJ2313" t="s">
        <v>88</v>
      </c>
      <c r="AK2313" t="s">
        <v>88</v>
      </c>
      <c r="AL2313" t="s">
        <v>88</v>
      </c>
      <c r="AM2313" t="s">
        <v>88</v>
      </c>
      <c r="AN2313" t="s">
        <v>88</v>
      </c>
      <c r="AO2313" t="s">
        <v>88</v>
      </c>
      <c r="AP2313" t="s">
        <v>88</v>
      </c>
      <c r="AQ2313" t="s">
        <v>88</v>
      </c>
      <c r="AR2313" t="s">
        <v>88</v>
      </c>
      <c r="AS2313" t="s">
        <v>88</v>
      </c>
      <c r="AT2313" t="s">
        <v>88</v>
      </c>
      <c r="AU2313" t="s">
        <v>88</v>
      </c>
      <c r="AV2313" t="s">
        <v>88</v>
      </c>
      <c r="AW2313" t="s">
        <v>88</v>
      </c>
      <c r="AX2313" t="s">
        <v>88</v>
      </c>
      <c r="AY2313" t="s">
        <v>88</v>
      </c>
      <c r="AZ2313" t="s">
        <v>88</v>
      </c>
      <c r="BA2313" t="s">
        <v>88</v>
      </c>
      <c r="BB2313" t="s">
        <v>88</v>
      </c>
      <c r="BC2313" t="s">
        <v>88</v>
      </c>
      <c r="BD2313" t="s">
        <v>88</v>
      </c>
      <c r="BE2313" t="s">
        <v>88</v>
      </c>
    </row>
    <row r="2314" spans="1:57">
      <c r="A2314" t="s">
        <v>4819</v>
      </c>
      <c r="B2314" t="s">
        <v>80</v>
      </c>
      <c r="C2314" t="s">
        <v>4820</v>
      </c>
      <c r="D2314" t="s">
        <v>82</v>
      </c>
      <c r="E2314" s="2" t="str">
        <f>HYPERLINK("capsilon://?command=openfolder&amp;siteaddress=FAM.docvelocity-na8.net&amp;folderid=FX161010EC-3D29-C796-F85D-D7F02F602E61","FX21117667")</f>
        <v>FX21117667</v>
      </c>
      <c r="F2314" t="s">
        <v>19</v>
      </c>
      <c r="G2314" t="s">
        <v>19</v>
      </c>
      <c r="H2314" t="s">
        <v>83</v>
      </c>
      <c r="I2314" t="s">
        <v>4821</v>
      </c>
      <c r="J2314">
        <v>150</v>
      </c>
      <c r="K2314" t="s">
        <v>85</v>
      </c>
      <c r="L2314" t="s">
        <v>86</v>
      </c>
      <c r="M2314" t="s">
        <v>87</v>
      </c>
      <c r="N2314">
        <v>1</v>
      </c>
      <c r="O2314" s="1">
        <v>44522.680879629632</v>
      </c>
      <c r="P2314" s="1">
        <v>44523.222361111111</v>
      </c>
      <c r="Q2314">
        <v>45892</v>
      </c>
      <c r="R2314">
        <v>892</v>
      </c>
      <c r="S2314" t="b">
        <v>0</v>
      </c>
      <c r="T2314" t="s">
        <v>88</v>
      </c>
      <c r="U2314" t="b">
        <v>0</v>
      </c>
      <c r="V2314" t="s">
        <v>190</v>
      </c>
      <c r="W2314" s="1">
        <v>44523.222361111111</v>
      </c>
      <c r="X2314">
        <v>567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150</v>
      </c>
      <c r="AE2314">
        <v>133</v>
      </c>
      <c r="AF2314">
        <v>0</v>
      </c>
      <c r="AG2314">
        <v>7</v>
      </c>
      <c r="AH2314" t="s">
        <v>88</v>
      </c>
      <c r="AI2314" t="s">
        <v>88</v>
      </c>
      <c r="AJ2314" t="s">
        <v>88</v>
      </c>
      <c r="AK2314" t="s">
        <v>88</v>
      </c>
      <c r="AL2314" t="s">
        <v>88</v>
      </c>
      <c r="AM2314" t="s">
        <v>88</v>
      </c>
      <c r="AN2314" t="s">
        <v>88</v>
      </c>
      <c r="AO2314" t="s">
        <v>88</v>
      </c>
      <c r="AP2314" t="s">
        <v>88</v>
      </c>
      <c r="AQ2314" t="s">
        <v>88</v>
      </c>
      <c r="AR2314" t="s">
        <v>88</v>
      </c>
      <c r="AS2314" t="s">
        <v>88</v>
      </c>
      <c r="AT2314" t="s">
        <v>88</v>
      </c>
      <c r="AU2314" t="s">
        <v>88</v>
      </c>
      <c r="AV2314" t="s">
        <v>88</v>
      </c>
      <c r="AW2314" t="s">
        <v>88</v>
      </c>
      <c r="AX2314" t="s">
        <v>88</v>
      </c>
      <c r="AY2314" t="s">
        <v>88</v>
      </c>
      <c r="AZ2314" t="s">
        <v>88</v>
      </c>
      <c r="BA2314" t="s">
        <v>88</v>
      </c>
      <c r="BB2314" t="s">
        <v>88</v>
      </c>
      <c r="BC2314" t="s">
        <v>88</v>
      </c>
      <c r="BD2314" t="s">
        <v>88</v>
      </c>
      <c r="BE2314" t="s">
        <v>88</v>
      </c>
    </row>
    <row r="2315" spans="1:57">
      <c r="A2315" t="s">
        <v>4822</v>
      </c>
      <c r="B2315" t="s">
        <v>80</v>
      </c>
      <c r="C2315" t="s">
        <v>4814</v>
      </c>
      <c r="D2315" t="s">
        <v>82</v>
      </c>
      <c r="E2315" s="2" t="str">
        <f>HYPERLINK("capsilon://?command=openfolder&amp;siteaddress=FAM.docvelocity-na8.net&amp;folderid=FXA02FEF67-9039-778D-0D39-AFBCB103F8D5","FX21115150")</f>
        <v>FX21115150</v>
      </c>
      <c r="F2315" t="s">
        <v>19</v>
      </c>
      <c r="G2315" t="s">
        <v>19</v>
      </c>
      <c r="H2315" t="s">
        <v>83</v>
      </c>
      <c r="I2315" t="s">
        <v>4815</v>
      </c>
      <c r="J2315">
        <v>448</v>
      </c>
      <c r="K2315" t="s">
        <v>85</v>
      </c>
      <c r="L2315" t="s">
        <v>86</v>
      </c>
      <c r="M2315" t="s">
        <v>87</v>
      </c>
      <c r="N2315">
        <v>2</v>
      </c>
      <c r="O2315" s="1">
        <v>44522.685856481483</v>
      </c>
      <c r="P2315" s="1">
        <v>44522.722337962965</v>
      </c>
      <c r="Q2315">
        <v>374</v>
      </c>
      <c r="R2315">
        <v>2778</v>
      </c>
      <c r="S2315" t="b">
        <v>0</v>
      </c>
      <c r="T2315" t="s">
        <v>88</v>
      </c>
      <c r="U2315" t="b">
        <v>1</v>
      </c>
      <c r="V2315" t="s">
        <v>131</v>
      </c>
      <c r="W2315" s="1">
        <v>44522.703865740739</v>
      </c>
      <c r="X2315">
        <v>1344</v>
      </c>
      <c r="Y2315">
        <v>278</v>
      </c>
      <c r="Z2315">
        <v>0</v>
      </c>
      <c r="AA2315">
        <v>278</v>
      </c>
      <c r="AB2315">
        <v>148</v>
      </c>
      <c r="AC2315">
        <v>132</v>
      </c>
      <c r="AD2315">
        <v>170</v>
      </c>
      <c r="AE2315">
        <v>0</v>
      </c>
      <c r="AF2315">
        <v>0</v>
      </c>
      <c r="AG2315">
        <v>0</v>
      </c>
      <c r="AH2315" t="s">
        <v>106</v>
      </c>
      <c r="AI2315" s="1">
        <v>44522.722337962965</v>
      </c>
      <c r="AJ2315">
        <v>1428</v>
      </c>
      <c r="AK2315">
        <v>0</v>
      </c>
      <c r="AL2315">
        <v>0</v>
      </c>
      <c r="AM2315">
        <v>0</v>
      </c>
      <c r="AN2315">
        <v>148</v>
      </c>
      <c r="AO2315">
        <v>0</v>
      </c>
      <c r="AP2315">
        <v>170</v>
      </c>
      <c r="AQ2315">
        <v>0</v>
      </c>
      <c r="AR2315">
        <v>0</v>
      </c>
      <c r="AS2315">
        <v>0</v>
      </c>
      <c r="AT2315" t="s">
        <v>88</v>
      </c>
      <c r="AU2315" t="s">
        <v>88</v>
      </c>
      <c r="AV2315" t="s">
        <v>88</v>
      </c>
      <c r="AW2315" t="s">
        <v>88</v>
      </c>
      <c r="AX2315" t="s">
        <v>88</v>
      </c>
      <c r="AY2315" t="s">
        <v>88</v>
      </c>
      <c r="AZ2315" t="s">
        <v>88</v>
      </c>
      <c r="BA2315" t="s">
        <v>88</v>
      </c>
      <c r="BB2315" t="s">
        <v>88</v>
      </c>
      <c r="BC2315" t="s">
        <v>88</v>
      </c>
      <c r="BD2315" t="s">
        <v>88</v>
      </c>
      <c r="BE2315" t="s">
        <v>88</v>
      </c>
    </row>
    <row r="2316" spans="1:57">
      <c r="A2316" t="s">
        <v>4823</v>
      </c>
      <c r="B2316" t="s">
        <v>80</v>
      </c>
      <c r="C2316" t="s">
        <v>4817</v>
      </c>
      <c r="D2316" t="s">
        <v>82</v>
      </c>
      <c r="E2316" s="2" t="str">
        <f>HYPERLINK("capsilon://?command=openfolder&amp;siteaddress=FAM.docvelocity-na8.net&amp;folderid=FX62C05FE2-661D-1814-E537-A08F682AA910","FX21118306")</f>
        <v>FX21118306</v>
      </c>
      <c r="F2316" t="s">
        <v>19</v>
      </c>
      <c r="G2316" t="s">
        <v>19</v>
      </c>
      <c r="H2316" t="s">
        <v>83</v>
      </c>
      <c r="I2316" t="s">
        <v>4818</v>
      </c>
      <c r="J2316">
        <v>134</v>
      </c>
      <c r="K2316" t="s">
        <v>85</v>
      </c>
      <c r="L2316" t="s">
        <v>86</v>
      </c>
      <c r="M2316" t="s">
        <v>87</v>
      </c>
      <c r="N2316">
        <v>2</v>
      </c>
      <c r="O2316" s="1">
        <v>44522.688877314817</v>
      </c>
      <c r="P2316" s="1">
        <v>44522.70579861111</v>
      </c>
      <c r="Q2316">
        <v>416</v>
      </c>
      <c r="R2316">
        <v>1046</v>
      </c>
      <c r="S2316" t="b">
        <v>0</v>
      </c>
      <c r="T2316" t="s">
        <v>88</v>
      </c>
      <c r="U2316" t="b">
        <v>1</v>
      </c>
      <c r="V2316" t="s">
        <v>186</v>
      </c>
      <c r="W2316" s="1">
        <v>44522.696087962962</v>
      </c>
      <c r="X2316">
        <v>431</v>
      </c>
      <c r="Y2316">
        <v>117</v>
      </c>
      <c r="Z2316">
        <v>0</v>
      </c>
      <c r="AA2316">
        <v>117</v>
      </c>
      <c r="AB2316">
        <v>0</v>
      </c>
      <c r="AC2316">
        <v>29</v>
      </c>
      <c r="AD2316">
        <v>17</v>
      </c>
      <c r="AE2316">
        <v>0</v>
      </c>
      <c r="AF2316">
        <v>0</v>
      </c>
      <c r="AG2316">
        <v>0</v>
      </c>
      <c r="AH2316" t="s">
        <v>106</v>
      </c>
      <c r="AI2316" s="1">
        <v>44522.70579861111</v>
      </c>
      <c r="AJ2316">
        <v>615</v>
      </c>
      <c r="AK2316">
        <v>2</v>
      </c>
      <c r="AL2316">
        <v>0</v>
      </c>
      <c r="AM2316">
        <v>2</v>
      </c>
      <c r="AN2316">
        <v>0</v>
      </c>
      <c r="AO2316">
        <v>2</v>
      </c>
      <c r="AP2316">
        <v>15</v>
      </c>
      <c r="AQ2316">
        <v>0</v>
      </c>
      <c r="AR2316">
        <v>0</v>
      </c>
      <c r="AS2316">
        <v>0</v>
      </c>
      <c r="AT2316" t="s">
        <v>88</v>
      </c>
      <c r="AU2316" t="s">
        <v>88</v>
      </c>
      <c r="AV2316" t="s">
        <v>88</v>
      </c>
      <c r="AW2316" t="s">
        <v>88</v>
      </c>
      <c r="AX2316" t="s">
        <v>88</v>
      </c>
      <c r="AY2316" t="s">
        <v>88</v>
      </c>
      <c r="AZ2316" t="s">
        <v>88</v>
      </c>
      <c r="BA2316" t="s">
        <v>88</v>
      </c>
      <c r="BB2316" t="s">
        <v>88</v>
      </c>
      <c r="BC2316" t="s">
        <v>88</v>
      </c>
      <c r="BD2316" t="s">
        <v>88</v>
      </c>
      <c r="BE2316" t="s">
        <v>88</v>
      </c>
    </row>
    <row r="2317" spans="1:57">
      <c r="A2317" t="s">
        <v>4824</v>
      </c>
      <c r="B2317" t="s">
        <v>80</v>
      </c>
      <c r="C2317" t="s">
        <v>4825</v>
      </c>
      <c r="D2317" t="s">
        <v>82</v>
      </c>
      <c r="E2317" s="2" t="str">
        <f>HYPERLINK("capsilon://?command=openfolder&amp;siteaddress=FAM.docvelocity-na8.net&amp;folderid=FX023D359B-BFEE-9528-1259-6A29D576CC45","FX211111804")</f>
        <v>FX211111804</v>
      </c>
      <c r="F2317" t="s">
        <v>19</v>
      </c>
      <c r="G2317" t="s">
        <v>19</v>
      </c>
      <c r="H2317" t="s">
        <v>83</v>
      </c>
      <c r="I2317" t="s">
        <v>4826</v>
      </c>
      <c r="J2317">
        <v>144</v>
      </c>
      <c r="K2317" t="s">
        <v>85</v>
      </c>
      <c r="L2317" t="s">
        <v>86</v>
      </c>
      <c r="M2317" t="s">
        <v>87</v>
      </c>
      <c r="N2317">
        <v>1</v>
      </c>
      <c r="O2317" s="1">
        <v>44522.705891203703</v>
      </c>
      <c r="P2317" s="1">
        <v>44523.231122685182</v>
      </c>
      <c r="Q2317">
        <v>44546</v>
      </c>
      <c r="R2317">
        <v>834</v>
      </c>
      <c r="S2317" t="b">
        <v>0</v>
      </c>
      <c r="T2317" t="s">
        <v>88</v>
      </c>
      <c r="U2317" t="b">
        <v>0</v>
      </c>
      <c r="V2317" t="s">
        <v>190</v>
      </c>
      <c r="W2317" s="1">
        <v>44523.231122685182</v>
      </c>
      <c r="X2317">
        <v>690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144</v>
      </c>
      <c r="AE2317">
        <v>120</v>
      </c>
      <c r="AF2317">
        <v>0</v>
      </c>
      <c r="AG2317">
        <v>8</v>
      </c>
      <c r="AH2317" t="s">
        <v>88</v>
      </c>
      <c r="AI2317" t="s">
        <v>88</v>
      </c>
      <c r="AJ2317" t="s">
        <v>88</v>
      </c>
      <c r="AK2317" t="s">
        <v>88</v>
      </c>
      <c r="AL2317" t="s">
        <v>88</v>
      </c>
      <c r="AM2317" t="s">
        <v>88</v>
      </c>
      <c r="AN2317" t="s">
        <v>88</v>
      </c>
      <c r="AO2317" t="s">
        <v>88</v>
      </c>
      <c r="AP2317" t="s">
        <v>88</v>
      </c>
      <c r="AQ2317" t="s">
        <v>88</v>
      </c>
      <c r="AR2317" t="s">
        <v>88</v>
      </c>
      <c r="AS2317" t="s">
        <v>88</v>
      </c>
      <c r="AT2317" t="s">
        <v>88</v>
      </c>
      <c r="AU2317" t="s">
        <v>88</v>
      </c>
      <c r="AV2317" t="s">
        <v>88</v>
      </c>
      <c r="AW2317" t="s">
        <v>88</v>
      </c>
      <c r="AX2317" t="s">
        <v>88</v>
      </c>
      <c r="AY2317" t="s">
        <v>88</v>
      </c>
      <c r="AZ2317" t="s">
        <v>88</v>
      </c>
      <c r="BA2317" t="s">
        <v>88</v>
      </c>
      <c r="BB2317" t="s">
        <v>88</v>
      </c>
      <c r="BC2317" t="s">
        <v>88</v>
      </c>
      <c r="BD2317" t="s">
        <v>88</v>
      </c>
      <c r="BE2317" t="s">
        <v>88</v>
      </c>
    </row>
    <row r="2318" spans="1:57">
      <c r="A2318" t="s">
        <v>4827</v>
      </c>
      <c r="B2318" t="s">
        <v>80</v>
      </c>
      <c r="C2318" t="s">
        <v>4828</v>
      </c>
      <c r="D2318" t="s">
        <v>82</v>
      </c>
      <c r="E2318" s="2" t="str">
        <f>HYPERLINK("capsilon://?command=openfolder&amp;siteaddress=FAM.docvelocity-na8.net&amp;folderid=FX841CA0E8-E307-8575-5ADB-3EC4AB98C66D","FX211110065")</f>
        <v>FX211110065</v>
      </c>
      <c r="F2318" t="s">
        <v>19</v>
      </c>
      <c r="G2318" t="s">
        <v>19</v>
      </c>
      <c r="H2318" t="s">
        <v>83</v>
      </c>
      <c r="I2318" t="s">
        <v>4829</v>
      </c>
      <c r="J2318">
        <v>28</v>
      </c>
      <c r="K2318" t="s">
        <v>85</v>
      </c>
      <c r="L2318" t="s">
        <v>86</v>
      </c>
      <c r="M2318" t="s">
        <v>87</v>
      </c>
      <c r="N2318">
        <v>2</v>
      </c>
      <c r="O2318" s="1">
        <v>44522.706365740742</v>
      </c>
      <c r="P2318" s="1">
        <v>44522.766122685185</v>
      </c>
      <c r="Q2318">
        <v>4728</v>
      </c>
      <c r="R2318">
        <v>435</v>
      </c>
      <c r="S2318" t="b">
        <v>0</v>
      </c>
      <c r="T2318" t="s">
        <v>88</v>
      </c>
      <c r="U2318" t="b">
        <v>0</v>
      </c>
      <c r="V2318" t="s">
        <v>131</v>
      </c>
      <c r="W2318" s="1">
        <v>44522.752187500002</v>
      </c>
      <c r="X2318">
        <v>175</v>
      </c>
      <c r="Y2318">
        <v>21</v>
      </c>
      <c r="Z2318">
        <v>0</v>
      </c>
      <c r="AA2318">
        <v>21</v>
      </c>
      <c r="AB2318">
        <v>0</v>
      </c>
      <c r="AC2318">
        <v>7</v>
      </c>
      <c r="AD2318">
        <v>7</v>
      </c>
      <c r="AE2318">
        <v>0</v>
      </c>
      <c r="AF2318">
        <v>0</v>
      </c>
      <c r="AG2318">
        <v>0</v>
      </c>
      <c r="AH2318" t="s">
        <v>606</v>
      </c>
      <c r="AI2318" s="1">
        <v>44522.766122685185</v>
      </c>
      <c r="AJ2318">
        <v>260</v>
      </c>
      <c r="AK2318">
        <v>1</v>
      </c>
      <c r="AL2318">
        <v>0</v>
      </c>
      <c r="AM2318">
        <v>1</v>
      </c>
      <c r="AN2318">
        <v>0</v>
      </c>
      <c r="AO2318">
        <v>1</v>
      </c>
      <c r="AP2318">
        <v>6</v>
      </c>
      <c r="AQ2318">
        <v>0</v>
      </c>
      <c r="AR2318">
        <v>0</v>
      </c>
      <c r="AS2318">
        <v>0</v>
      </c>
      <c r="AT2318" t="s">
        <v>88</v>
      </c>
      <c r="AU2318" t="s">
        <v>88</v>
      </c>
      <c r="AV2318" t="s">
        <v>88</v>
      </c>
      <c r="AW2318" t="s">
        <v>88</v>
      </c>
      <c r="AX2318" t="s">
        <v>88</v>
      </c>
      <c r="AY2318" t="s">
        <v>88</v>
      </c>
      <c r="AZ2318" t="s">
        <v>88</v>
      </c>
      <c r="BA2318" t="s">
        <v>88</v>
      </c>
      <c r="BB2318" t="s">
        <v>88</v>
      </c>
      <c r="BC2318" t="s">
        <v>88</v>
      </c>
      <c r="BD2318" t="s">
        <v>88</v>
      </c>
      <c r="BE2318" t="s">
        <v>88</v>
      </c>
    </row>
    <row r="2319" spans="1:57">
      <c r="A2319" t="s">
        <v>4830</v>
      </c>
      <c r="B2319" t="s">
        <v>80</v>
      </c>
      <c r="C2319" t="s">
        <v>4828</v>
      </c>
      <c r="D2319" t="s">
        <v>82</v>
      </c>
      <c r="E2319" s="2" t="str">
        <f>HYPERLINK("capsilon://?command=openfolder&amp;siteaddress=FAM.docvelocity-na8.net&amp;folderid=FX841CA0E8-E307-8575-5ADB-3EC4AB98C66D","FX211110065")</f>
        <v>FX211110065</v>
      </c>
      <c r="F2319" t="s">
        <v>19</v>
      </c>
      <c r="G2319" t="s">
        <v>19</v>
      </c>
      <c r="H2319" t="s">
        <v>83</v>
      </c>
      <c r="I2319" t="s">
        <v>4831</v>
      </c>
      <c r="J2319">
        <v>40</v>
      </c>
      <c r="K2319" t="s">
        <v>85</v>
      </c>
      <c r="L2319" t="s">
        <v>86</v>
      </c>
      <c r="M2319" t="s">
        <v>87</v>
      </c>
      <c r="N2319">
        <v>2</v>
      </c>
      <c r="O2319" s="1">
        <v>44522.706620370373</v>
      </c>
      <c r="P2319" s="1">
        <v>44522.769085648149</v>
      </c>
      <c r="Q2319">
        <v>4833</v>
      </c>
      <c r="R2319">
        <v>564</v>
      </c>
      <c r="S2319" t="b">
        <v>0</v>
      </c>
      <c r="T2319" t="s">
        <v>88</v>
      </c>
      <c r="U2319" t="b">
        <v>0</v>
      </c>
      <c r="V2319" t="s">
        <v>131</v>
      </c>
      <c r="W2319" s="1">
        <v>44522.75577546296</v>
      </c>
      <c r="X2319">
        <v>309</v>
      </c>
      <c r="Y2319">
        <v>44</v>
      </c>
      <c r="Z2319">
        <v>0</v>
      </c>
      <c r="AA2319">
        <v>44</v>
      </c>
      <c r="AB2319">
        <v>0</v>
      </c>
      <c r="AC2319">
        <v>22</v>
      </c>
      <c r="AD2319">
        <v>-4</v>
      </c>
      <c r="AE2319">
        <v>0</v>
      </c>
      <c r="AF2319">
        <v>0</v>
      </c>
      <c r="AG2319">
        <v>0</v>
      </c>
      <c r="AH2319" t="s">
        <v>606</v>
      </c>
      <c r="AI2319" s="1">
        <v>44522.769085648149</v>
      </c>
      <c r="AJ2319">
        <v>255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-4</v>
      </c>
      <c r="AQ2319">
        <v>0</v>
      </c>
      <c r="AR2319">
        <v>0</v>
      </c>
      <c r="AS2319">
        <v>0</v>
      </c>
      <c r="AT2319" t="s">
        <v>88</v>
      </c>
      <c r="AU2319" t="s">
        <v>88</v>
      </c>
      <c r="AV2319" t="s">
        <v>88</v>
      </c>
      <c r="AW2319" t="s">
        <v>88</v>
      </c>
      <c r="AX2319" t="s">
        <v>88</v>
      </c>
      <c r="AY2319" t="s">
        <v>88</v>
      </c>
      <c r="AZ2319" t="s">
        <v>88</v>
      </c>
      <c r="BA2319" t="s">
        <v>88</v>
      </c>
      <c r="BB2319" t="s">
        <v>88</v>
      </c>
      <c r="BC2319" t="s">
        <v>88</v>
      </c>
      <c r="BD2319" t="s">
        <v>88</v>
      </c>
      <c r="BE2319" t="s">
        <v>88</v>
      </c>
    </row>
    <row r="2320" spans="1:57">
      <c r="A2320" t="s">
        <v>4832</v>
      </c>
      <c r="B2320" t="s">
        <v>80</v>
      </c>
      <c r="C2320" t="s">
        <v>4678</v>
      </c>
      <c r="D2320" t="s">
        <v>82</v>
      </c>
      <c r="E2320" s="2" t="str">
        <f>HYPERLINK("capsilon://?command=openfolder&amp;siteaddress=FAM.docvelocity-na8.net&amp;folderid=FXDC566B78-7591-DFDA-9F47-83A34B0DCF65","FX21119989")</f>
        <v>FX21119989</v>
      </c>
      <c r="F2320" t="s">
        <v>19</v>
      </c>
      <c r="G2320" t="s">
        <v>19</v>
      </c>
      <c r="H2320" t="s">
        <v>83</v>
      </c>
      <c r="I2320" t="s">
        <v>4679</v>
      </c>
      <c r="J2320">
        <v>493</v>
      </c>
      <c r="K2320" t="s">
        <v>85</v>
      </c>
      <c r="L2320" t="s">
        <v>86</v>
      </c>
      <c r="M2320" t="s">
        <v>87</v>
      </c>
      <c r="N2320">
        <v>2</v>
      </c>
      <c r="O2320" s="1">
        <v>44522.710798611108</v>
      </c>
      <c r="P2320" s="1">
        <v>44522.853425925925</v>
      </c>
      <c r="Q2320">
        <v>3293</v>
      </c>
      <c r="R2320">
        <v>9030</v>
      </c>
      <c r="S2320" t="b">
        <v>0</v>
      </c>
      <c r="T2320" t="s">
        <v>88</v>
      </c>
      <c r="U2320" t="b">
        <v>1</v>
      </c>
      <c r="V2320" t="s">
        <v>123</v>
      </c>
      <c r="W2320" s="1">
        <v>44522.789351851854</v>
      </c>
      <c r="X2320">
        <v>6086</v>
      </c>
      <c r="Y2320">
        <v>466</v>
      </c>
      <c r="Z2320">
        <v>0</v>
      </c>
      <c r="AA2320">
        <v>466</v>
      </c>
      <c r="AB2320">
        <v>0</v>
      </c>
      <c r="AC2320">
        <v>283</v>
      </c>
      <c r="AD2320">
        <v>27</v>
      </c>
      <c r="AE2320">
        <v>0</v>
      </c>
      <c r="AF2320">
        <v>0</v>
      </c>
      <c r="AG2320">
        <v>0</v>
      </c>
      <c r="AH2320" t="s">
        <v>106</v>
      </c>
      <c r="AI2320" s="1">
        <v>44522.853425925925</v>
      </c>
      <c r="AJ2320">
        <v>2875</v>
      </c>
      <c r="AK2320">
        <v>12</v>
      </c>
      <c r="AL2320">
        <v>0</v>
      </c>
      <c r="AM2320">
        <v>12</v>
      </c>
      <c r="AN2320">
        <v>0</v>
      </c>
      <c r="AO2320">
        <v>10</v>
      </c>
      <c r="AP2320">
        <v>15</v>
      </c>
      <c r="AQ2320">
        <v>0</v>
      </c>
      <c r="AR2320">
        <v>0</v>
      </c>
      <c r="AS2320">
        <v>0</v>
      </c>
      <c r="AT2320" t="s">
        <v>88</v>
      </c>
      <c r="AU2320" t="s">
        <v>88</v>
      </c>
      <c r="AV2320" t="s">
        <v>88</v>
      </c>
      <c r="AW2320" t="s">
        <v>88</v>
      </c>
      <c r="AX2320" t="s">
        <v>88</v>
      </c>
      <c r="AY2320" t="s">
        <v>88</v>
      </c>
      <c r="AZ2320" t="s">
        <v>88</v>
      </c>
      <c r="BA2320" t="s">
        <v>88</v>
      </c>
      <c r="BB2320" t="s">
        <v>88</v>
      </c>
      <c r="BC2320" t="s">
        <v>88</v>
      </c>
      <c r="BD2320" t="s">
        <v>88</v>
      </c>
      <c r="BE2320" t="s">
        <v>88</v>
      </c>
    </row>
    <row r="2321" spans="1:57">
      <c r="A2321" t="s">
        <v>4833</v>
      </c>
      <c r="B2321" t="s">
        <v>80</v>
      </c>
      <c r="C2321" t="s">
        <v>4834</v>
      </c>
      <c r="D2321" t="s">
        <v>82</v>
      </c>
      <c r="E2321" s="2" t="str">
        <f>HYPERLINK("capsilon://?command=openfolder&amp;siteaddress=FAM.docvelocity-na8.net&amp;folderid=FXF8979C12-4BA2-5D6A-43B8-58E046E1F001","FX211112006")</f>
        <v>FX211112006</v>
      </c>
      <c r="F2321" t="s">
        <v>19</v>
      </c>
      <c r="G2321" t="s">
        <v>19</v>
      </c>
      <c r="H2321" t="s">
        <v>83</v>
      </c>
      <c r="I2321" t="s">
        <v>4835</v>
      </c>
      <c r="J2321">
        <v>123</v>
      </c>
      <c r="K2321" t="s">
        <v>85</v>
      </c>
      <c r="L2321" t="s">
        <v>86</v>
      </c>
      <c r="M2321" t="s">
        <v>87</v>
      </c>
      <c r="N2321">
        <v>1</v>
      </c>
      <c r="O2321" s="1">
        <v>44522.717002314814</v>
      </c>
      <c r="P2321" s="1">
        <v>44523.237349537034</v>
      </c>
      <c r="Q2321">
        <v>44390</v>
      </c>
      <c r="R2321">
        <v>568</v>
      </c>
      <c r="S2321" t="b">
        <v>0</v>
      </c>
      <c r="T2321" t="s">
        <v>88</v>
      </c>
      <c r="U2321" t="b">
        <v>0</v>
      </c>
      <c r="V2321" t="s">
        <v>190</v>
      </c>
      <c r="W2321" s="1">
        <v>44523.237349537034</v>
      </c>
      <c r="X2321">
        <v>463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123</v>
      </c>
      <c r="AE2321">
        <v>99</v>
      </c>
      <c r="AF2321">
        <v>0</v>
      </c>
      <c r="AG2321">
        <v>8</v>
      </c>
      <c r="AH2321" t="s">
        <v>88</v>
      </c>
      <c r="AI2321" t="s">
        <v>88</v>
      </c>
      <c r="AJ2321" t="s">
        <v>88</v>
      </c>
      <c r="AK2321" t="s">
        <v>88</v>
      </c>
      <c r="AL2321" t="s">
        <v>88</v>
      </c>
      <c r="AM2321" t="s">
        <v>88</v>
      </c>
      <c r="AN2321" t="s">
        <v>88</v>
      </c>
      <c r="AO2321" t="s">
        <v>88</v>
      </c>
      <c r="AP2321" t="s">
        <v>88</v>
      </c>
      <c r="AQ2321" t="s">
        <v>88</v>
      </c>
      <c r="AR2321" t="s">
        <v>88</v>
      </c>
      <c r="AS2321" t="s">
        <v>88</v>
      </c>
      <c r="AT2321" t="s">
        <v>88</v>
      </c>
      <c r="AU2321" t="s">
        <v>88</v>
      </c>
      <c r="AV2321" t="s">
        <v>88</v>
      </c>
      <c r="AW2321" t="s">
        <v>88</v>
      </c>
      <c r="AX2321" t="s">
        <v>88</v>
      </c>
      <c r="AY2321" t="s">
        <v>88</v>
      </c>
      <c r="AZ2321" t="s">
        <v>88</v>
      </c>
      <c r="BA2321" t="s">
        <v>88</v>
      </c>
      <c r="BB2321" t="s">
        <v>88</v>
      </c>
      <c r="BC2321" t="s">
        <v>88</v>
      </c>
      <c r="BD2321" t="s">
        <v>88</v>
      </c>
      <c r="BE2321" t="s">
        <v>88</v>
      </c>
    </row>
    <row r="2322" spans="1:57">
      <c r="A2322" t="s">
        <v>4836</v>
      </c>
      <c r="B2322" t="s">
        <v>80</v>
      </c>
      <c r="C2322" t="s">
        <v>4837</v>
      </c>
      <c r="D2322" t="s">
        <v>82</v>
      </c>
      <c r="E2322" s="2" t="str">
        <f>HYPERLINK("capsilon://?command=openfolder&amp;siteaddress=FAM.docvelocity-na8.net&amp;folderid=FX82D91325-5A48-A4E2-BA45-F2C466829F28","FX2111541")</f>
        <v>FX2111541</v>
      </c>
      <c r="F2322" t="s">
        <v>19</v>
      </c>
      <c r="G2322" t="s">
        <v>19</v>
      </c>
      <c r="H2322" t="s">
        <v>83</v>
      </c>
      <c r="I2322" t="s">
        <v>4838</v>
      </c>
      <c r="J2322">
        <v>66</v>
      </c>
      <c r="K2322" t="s">
        <v>85</v>
      </c>
      <c r="L2322" t="s">
        <v>86</v>
      </c>
      <c r="M2322" t="s">
        <v>87</v>
      </c>
      <c r="N2322">
        <v>1</v>
      </c>
      <c r="O2322" s="1">
        <v>44502.592060185183</v>
      </c>
      <c r="P2322" s="1">
        <v>44502.679097222222</v>
      </c>
      <c r="Q2322">
        <v>7070</v>
      </c>
      <c r="R2322">
        <v>450</v>
      </c>
      <c r="S2322" t="b">
        <v>0</v>
      </c>
      <c r="T2322" t="s">
        <v>88</v>
      </c>
      <c r="U2322" t="b">
        <v>0</v>
      </c>
      <c r="V2322" t="s">
        <v>94</v>
      </c>
      <c r="W2322" s="1">
        <v>44502.679097222222</v>
      </c>
      <c r="X2322">
        <v>272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66</v>
      </c>
      <c r="AE2322">
        <v>57</v>
      </c>
      <c r="AF2322">
        <v>0</v>
      </c>
      <c r="AG2322">
        <v>4</v>
      </c>
      <c r="AH2322" t="s">
        <v>88</v>
      </c>
      <c r="AI2322" t="s">
        <v>88</v>
      </c>
      <c r="AJ2322" t="s">
        <v>88</v>
      </c>
      <c r="AK2322" t="s">
        <v>88</v>
      </c>
      <c r="AL2322" t="s">
        <v>88</v>
      </c>
      <c r="AM2322" t="s">
        <v>88</v>
      </c>
      <c r="AN2322" t="s">
        <v>88</v>
      </c>
      <c r="AO2322" t="s">
        <v>88</v>
      </c>
      <c r="AP2322" t="s">
        <v>88</v>
      </c>
      <c r="AQ2322" t="s">
        <v>88</v>
      </c>
      <c r="AR2322" t="s">
        <v>88</v>
      </c>
      <c r="AS2322" t="s">
        <v>88</v>
      </c>
      <c r="AT2322" t="s">
        <v>88</v>
      </c>
      <c r="AU2322" t="s">
        <v>88</v>
      </c>
      <c r="AV2322" t="s">
        <v>88</v>
      </c>
      <c r="AW2322" t="s">
        <v>88</v>
      </c>
      <c r="AX2322" t="s">
        <v>88</v>
      </c>
      <c r="AY2322" t="s">
        <v>88</v>
      </c>
      <c r="AZ2322" t="s">
        <v>88</v>
      </c>
      <c r="BA2322" t="s">
        <v>88</v>
      </c>
      <c r="BB2322" t="s">
        <v>88</v>
      </c>
      <c r="BC2322" t="s">
        <v>88</v>
      </c>
      <c r="BD2322" t="s">
        <v>88</v>
      </c>
      <c r="BE2322" t="s">
        <v>88</v>
      </c>
    </row>
    <row r="2323" spans="1:57">
      <c r="A2323" t="s">
        <v>4839</v>
      </c>
      <c r="B2323" t="s">
        <v>80</v>
      </c>
      <c r="C2323" t="s">
        <v>4840</v>
      </c>
      <c r="D2323" t="s">
        <v>82</v>
      </c>
      <c r="E2323" s="2" t="str">
        <f>HYPERLINK("capsilon://?command=openfolder&amp;siteaddress=FAM.docvelocity-na8.net&amp;folderid=FX28EDDB07-DC54-6F09-7ABE-DC2AF0BD6239","FX21119783")</f>
        <v>FX21119783</v>
      </c>
      <c r="F2323" t="s">
        <v>19</v>
      </c>
      <c r="G2323" t="s">
        <v>19</v>
      </c>
      <c r="H2323" t="s">
        <v>83</v>
      </c>
      <c r="I2323" t="s">
        <v>4841</v>
      </c>
      <c r="J2323">
        <v>32</v>
      </c>
      <c r="K2323" t="s">
        <v>85</v>
      </c>
      <c r="L2323" t="s">
        <v>86</v>
      </c>
      <c r="M2323" t="s">
        <v>87</v>
      </c>
      <c r="N2323">
        <v>1</v>
      </c>
      <c r="O2323" s="1">
        <v>44522.728263888886</v>
      </c>
      <c r="P2323" s="1">
        <v>44523.240810185183</v>
      </c>
      <c r="Q2323">
        <v>43963</v>
      </c>
      <c r="R2323">
        <v>321</v>
      </c>
      <c r="S2323" t="b">
        <v>0</v>
      </c>
      <c r="T2323" t="s">
        <v>88</v>
      </c>
      <c r="U2323" t="b">
        <v>0</v>
      </c>
      <c r="V2323" t="s">
        <v>190</v>
      </c>
      <c r="W2323" s="1">
        <v>44523.240810185183</v>
      </c>
      <c r="X2323">
        <v>241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32</v>
      </c>
      <c r="AE2323">
        <v>27</v>
      </c>
      <c r="AF2323">
        <v>0</v>
      </c>
      <c r="AG2323">
        <v>1</v>
      </c>
      <c r="AH2323" t="s">
        <v>88</v>
      </c>
      <c r="AI2323" t="s">
        <v>88</v>
      </c>
      <c r="AJ2323" t="s">
        <v>88</v>
      </c>
      <c r="AK2323" t="s">
        <v>88</v>
      </c>
      <c r="AL2323" t="s">
        <v>88</v>
      </c>
      <c r="AM2323" t="s">
        <v>88</v>
      </c>
      <c r="AN2323" t="s">
        <v>88</v>
      </c>
      <c r="AO2323" t="s">
        <v>88</v>
      </c>
      <c r="AP2323" t="s">
        <v>88</v>
      </c>
      <c r="AQ2323" t="s">
        <v>88</v>
      </c>
      <c r="AR2323" t="s">
        <v>88</v>
      </c>
      <c r="AS2323" t="s">
        <v>88</v>
      </c>
      <c r="AT2323" t="s">
        <v>88</v>
      </c>
      <c r="AU2323" t="s">
        <v>88</v>
      </c>
      <c r="AV2323" t="s">
        <v>88</v>
      </c>
      <c r="AW2323" t="s">
        <v>88</v>
      </c>
      <c r="AX2323" t="s">
        <v>88</v>
      </c>
      <c r="AY2323" t="s">
        <v>88</v>
      </c>
      <c r="AZ2323" t="s">
        <v>88</v>
      </c>
      <c r="BA2323" t="s">
        <v>88</v>
      </c>
      <c r="BB2323" t="s">
        <v>88</v>
      </c>
      <c r="BC2323" t="s">
        <v>88</v>
      </c>
      <c r="BD2323" t="s">
        <v>88</v>
      </c>
      <c r="BE2323" t="s">
        <v>88</v>
      </c>
    </row>
    <row r="2324" spans="1:57">
      <c r="A2324" t="s">
        <v>4842</v>
      </c>
      <c r="B2324" t="s">
        <v>80</v>
      </c>
      <c r="C2324" t="s">
        <v>4840</v>
      </c>
      <c r="D2324" t="s">
        <v>82</v>
      </c>
      <c r="E2324" s="2" t="str">
        <f>HYPERLINK("capsilon://?command=openfolder&amp;siteaddress=FAM.docvelocity-na8.net&amp;folderid=FX28EDDB07-DC54-6F09-7ABE-DC2AF0BD6239","FX21119783")</f>
        <v>FX21119783</v>
      </c>
      <c r="F2324" t="s">
        <v>19</v>
      </c>
      <c r="G2324" t="s">
        <v>19</v>
      </c>
      <c r="H2324" t="s">
        <v>83</v>
      </c>
      <c r="I2324" t="s">
        <v>4843</v>
      </c>
      <c r="J2324">
        <v>32</v>
      </c>
      <c r="K2324" t="s">
        <v>85</v>
      </c>
      <c r="L2324" t="s">
        <v>86</v>
      </c>
      <c r="M2324" t="s">
        <v>87</v>
      </c>
      <c r="N2324">
        <v>2</v>
      </c>
      <c r="O2324" s="1">
        <v>44522.733136574076</v>
      </c>
      <c r="P2324" s="1">
        <v>44522.776412037034</v>
      </c>
      <c r="Q2324">
        <v>2083</v>
      </c>
      <c r="R2324">
        <v>1656</v>
      </c>
      <c r="S2324" t="b">
        <v>0</v>
      </c>
      <c r="T2324" t="s">
        <v>88</v>
      </c>
      <c r="U2324" t="b">
        <v>0</v>
      </c>
      <c r="V2324" t="s">
        <v>186</v>
      </c>
      <c r="W2324" s="1">
        <v>44522.770937499998</v>
      </c>
      <c r="X2324">
        <v>1216</v>
      </c>
      <c r="Y2324">
        <v>49</v>
      </c>
      <c r="Z2324">
        <v>0</v>
      </c>
      <c r="AA2324">
        <v>49</v>
      </c>
      <c r="AB2324">
        <v>0</v>
      </c>
      <c r="AC2324">
        <v>36</v>
      </c>
      <c r="AD2324">
        <v>-17</v>
      </c>
      <c r="AE2324">
        <v>0</v>
      </c>
      <c r="AF2324">
        <v>0</v>
      </c>
      <c r="AG2324">
        <v>0</v>
      </c>
      <c r="AH2324" t="s">
        <v>606</v>
      </c>
      <c r="AI2324" s="1">
        <v>44522.776412037034</v>
      </c>
      <c r="AJ2324">
        <v>424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-17</v>
      </c>
      <c r="AQ2324">
        <v>0</v>
      </c>
      <c r="AR2324">
        <v>0</v>
      </c>
      <c r="AS2324">
        <v>0</v>
      </c>
      <c r="AT2324" t="s">
        <v>88</v>
      </c>
      <c r="AU2324" t="s">
        <v>88</v>
      </c>
      <c r="AV2324" t="s">
        <v>88</v>
      </c>
      <c r="AW2324" t="s">
        <v>88</v>
      </c>
      <c r="AX2324" t="s">
        <v>88</v>
      </c>
      <c r="AY2324" t="s">
        <v>88</v>
      </c>
      <c r="AZ2324" t="s">
        <v>88</v>
      </c>
      <c r="BA2324" t="s">
        <v>88</v>
      </c>
      <c r="BB2324" t="s">
        <v>88</v>
      </c>
      <c r="BC2324" t="s">
        <v>88</v>
      </c>
      <c r="BD2324" t="s">
        <v>88</v>
      </c>
      <c r="BE2324" t="s">
        <v>88</v>
      </c>
    </row>
    <row r="2325" spans="1:57">
      <c r="A2325" t="s">
        <v>4844</v>
      </c>
      <c r="B2325" t="s">
        <v>80</v>
      </c>
      <c r="C2325" t="s">
        <v>4840</v>
      </c>
      <c r="D2325" t="s">
        <v>82</v>
      </c>
      <c r="E2325" s="2" t="str">
        <f>HYPERLINK("capsilon://?command=openfolder&amp;siteaddress=FAM.docvelocity-na8.net&amp;folderid=FX28EDDB07-DC54-6F09-7ABE-DC2AF0BD6239","FX21119783")</f>
        <v>FX21119783</v>
      </c>
      <c r="F2325" t="s">
        <v>19</v>
      </c>
      <c r="G2325" t="s">
        <v>19</v>
      </c>
      <c r="H2325" t="s">
        <v>83</v>
      </c>
      <c r="I2325" t="s">
        <v>4845</v>
      </c>
      <c r="J2325">
        <v>28</v>
      </c>
      <c r="K2325" t="s">
        <v>85</v>
      </c>
      <c r="L2325" t="s">
        <v>86</v>
      </c>
      <c r="M2325" t="s">
        <v>87</v>
      </c>
      <c r="N2325">
        <v>2</v>
      </c>
      <c r="O2325" s="1">
        <v>44522.733530092592</v>
      </c>
      <c r="P2325" s="1">
        <v>44522.769641203704</v>
      </c>
      <c r="Q2325">
        <v>2793</v>
      </c>
      <c r="R2325">
        <v>327</v>
      </c>
      <c r="S2325" t="b">
        <v>0</v>
      </c>
      <c r="T2325" t="s">
        <v>88</v>
      </c>
      <c r="U2325" t="b">
        <v>0</v>
      </c>
      <c r="V2325" t="s">
        <v>117</v>
      </c>
      <c r="W2325" s="1">
        <v>44522.756354166668</v>
      </c>
      <c r="X2325">
        <v>126</v>
      </c>
      <c r="Y2325">
        <v>21</v>
      </c>
      <c r="Z2325">
        <v>0</v>
      </c>
      <c r="AA2325">
        <v>21</v>
      </c>
      <c r="AB2325">
        <v>0</v>
      </c>
      <c r="AC2325">
        <v>5</v>
      </c>
      <c r="AD2325">
        <v>7</v>
      </c>
      <c r="AE2325">
        <v>0</v>
      </c>
      <c r="AF2325">
        <v>0</v>
      </c>
      <c r="AG2325">
        <v>0</v>
      </c>
      <c r="AH2325" t="s">
        <v>90</v>
      </c>
      <c r="AI2325" s="1">
        <v>44522.769641203704</v>
      </c>
      <c r="AJ2325">
        <v>201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7</v>
      </c>
      <c r="AQ2325">
        <v>0</v>
      </c>
      <c r="AR2325">
        <v>0</v>
      </c>
      <c r="AS2325">
        <v>0</v>
      </c>
      <c r="AT2325" t="s">
        <v>88</v>
      </c>
      <c r="AU2325" t="s">
        <v>88</v>
      </c>
      <c r="AV2325" t="s">
        <v>88</v>
      </c>
      <c r="AW2325" t="s">
        <v>88</v>
      </c>
      <c r="AX2325" t="s">
        <v>88</v>
      </c>
      <c r="AY2325" t="s">
        <v>88</v>
      </c>
      <c r="AZ2325" t="s">
        <v>88</v>
      </c>
      <c r="BA2325" t="s">
        <v>88</v>
      </c>
      <c r="BB2325" t="s">
        <v>88</v>
      </c>
      <c r="BC2325" t="s">
        <v>88</v>
      </c>
      <c r="BD2325" t="s">
        <v>88</v>
      </c>
      <c r="BE2325" t="s">
        <v>88</v>
      </c>
    </row>
    <row r="2326" spans="1:57">
      <c r="A2326" t="s">
        <v>4846</v>
      </c>
      <c r="B2326" t="s">
        <v>80</v>
      </c>
      <c r="C2326" t="s">
        <v>4840</v>
      </c>
      <c r="D2326" t="s">
        <v>82</v>
      </c>
      <c r="E2326" s="2" t="str">
        <f>HYPERLINK("capsilon://?command=openfolder&amp;siteaddress=FAM.docvelocity-na8.net&amp;folderid=FX28EDDB07-DC54-6F09-7ABE-DC2AF0BD6239","FX21119783")</f>
        <v>FX21119783</v>
      </c>
      <c r="F2326" t="s">
        <v>19</v>
      </c>
      <c r="G2326" t="s">
        <v>19</v>
      </c>
      <c r="H2326" t="s">
        <v>83</v>
      </c>
      <c r="I2326" t="s">
        <v>4847</v>
      </c>
      <c r="J2326">
        <v>32</v>
      </c>
      <c r="K2326" t="s">
        <v>85</v>
      </c>
      <c r="L2326" t="s">
        <v>86</v>
      </c>
      <c r="M2326" t="s">
        <v>87</v>
      </c>
      <c r="N2326">
        <v>2</v>
      </c>
      <c r="O2326" s="1">
        <v>44522.733576388891</v>
      </c>
      <c r="P2326" s="1">
        <v>44522.785381944443</v>
      </c>
      <c r="Q2326">
        <v>3234</v>
      </c>
      <c r="R2326">
        <v>1242</v>
      </c>
      <c r="S2326" t="b">
        <v>0</v>
      </c>
      <c r="T2326" t="s">
        <v>88</v>
      </c>
      <c r="U2326" t="b">
        <v>0</v>
      </c>
      <c r="V2326" t="s">
        <v>186</v>
      </c>
      <c r="W2326" s="1">
        <v>44522.776226851849</v>
      </c>
      <c r="X2326">
        <v>456</v>
      </c>
      <c r="Y2326">
        <v>49</v>
      </c>
      <c r="Z2326">
        <v>0</v>
      </c>
      <c r="AA2326">
        <v>49</v>
      </c>
      <c r="AB2326">
        <v>0</v>
      </c>
      <c r="AC2326">
        <v>42</v>
      </c>
      <c r="AD2326">
        <v>-17</v>
      </c>
      <c r="AE2326">
        <v>0</v>
      </c>
      <c r="AF2326">
        <v>0</v>
      </c>
      <c r="AG2326">
        <v>0</v>
      </c>
      <c r="AH2326" t="s">
        <v>606</v>
      </c>
      <c r="AI2326" s="1">
        <v>44522.785381944443</v>
      </c>
      <c r="AJ2326">
        <v>774</v>
      </c>
      <c r="AK2326">
        <v>2</v>
      </c>
      <c r="AL2326">
        <v>0</v>
      </c>
      <c r="AM2326">
        <v>2</v>
      </c>
      <c r="AN2326">
        <v>0</v>
      </c>
      <c r="AO2326">
        <v>2</v>
      </c>
      <c r="AP2326">
        <v>-19</v>
      </c>
      <c r="AQ2326">
        <v>0</v>
      </c>
      <c r="AR2326">
        <v>0</v>
      </c>
      <c r="AS2326">
        <v>0</v>
      </c>
      <c r="AT2326" t="s">
        <v>88</v>
      </c>
      <c r="AU2326" t="s">
        <v>88</v>
      </c>
      <c r="AV2326" t="s">
        <v>88</v>
      </c>
      <c r="AW2326" t="s">
        <v>88</v>
      </c>
      <c r="AX2326" t="s">
        <v>88</v>
      </c>
      <c r="AY2326" t="s">
        <v>88</v>
      </c>
      <c r="AZ2326" t="s">
        <v>88</v>
      </c>
      <c r="BA2326" t="s">
        <v>88</v>
      </c>
      <c r="BB2326" t="s">
        <v>88</v>
      </c>
      <c r="BC2326" t="s">
        <v>88</v>
      </c>
      <c r="BD2326" t="s">
        <v>88</v>
      </c>
      <c r="BE2326" t="s">
        <v>88</v>
      </c>
    </row>
    <row r="2327" spans="1:57">
      <c r="A2327" t="s">
        <v>4848</v>
      </c>
      <c r="B2327" t="s">
        <v>80</v>
      </c>
      <c r="C2327" t="s">
        <v>4840</v>
      </c>
      <c r="D2327" t="s">
        <v>82</v>
      </c>
      <c r="E2327" s="2" t="str">
        <f>HYPERLINK("capsilon://?command=openfolder&amp;siteaddress=FAM.docvelocity-na8.net&amp;folderid=FX28EDDB07-DC54-6F09-7ABE-DC2AF0BD6239","FX21119783")</f>
        <v>FX21119783</v>
      </c>
      <c r="F2327" t="s">
        <v>19</v>
      </c>
      <c r="G2327" t="s">
        <v>19</v>
      </c>
      <c r="H2327" t="s">
        <v>83</v>
      </c>
      <c r="I2327" t="s">
        <v>4849</v>
      </c>
      <c r="J2327">
        <v>28</v>
      </c>
      <c r="K2327" t="s">
        <v>85</v>
      </c>
      <c r="L2327" t="s">
        <v>86</v>
      </c>
      <c r="M2327" t="s">
        <v>87</v>
      </c>
      <c r="N2327">
        <v>2</v>
      </c>
      <c r="O2327" s="1">
        <v>44522.733958333331</v>
      </c>
      <c r="P2327" s="1">
        <v>44522.771504629629</v>
      </c>
      <c r="Q2327">
        <v>2862</v>
      </c>
      <c r="R2327">
        <v>382</v>
      </c>
      <c r="S2327" t="b">
        <v>0</v>
      </c>
      <c r="T2327" t="s">
        <v>88</v>
      </c>
      <c r="U2327" t="b">
        <v>0</v>
      </c>
      <c r="V2327" t="s">
        <v>117</v>
      </c>
      <c r="W2327" s="1">
        <v>44522.758530092593</v>
      </c>
      <c r="X2327">
        <v>174</v>
      </c>
      <c r="Y2327">
        <v>21</v>
      </c>
      <c r="Z2327">
        <v>0</v>
      </c>
      <c r="AA2327">
        <v>21</v>
      </c>
      <c r="AB2327">
        <v>0</v>
      </c>
      <c r="AC2327">
        <v>5</v>
      </c>
      <c r="AD2327">
        <v>7</v>
      </c>
      <c r="AE2327">
        <v>0</v>
      </c>
      <c r="AF2327">
        <v>0</v>
      </c>
      <c r="AG2327">
        <v>0</v>
      </c>
      <c r="AH2327" t="s">
        <v>606</v>
      </c>
      <c r="AI2327" s="1">
        <v>44522.771504629629</v>
      </c>
      <c r="AJ2327">
        <v>208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7</v>
      </c>
      <c r="AQ2327">
        <v>0</v>
      </c>
      <c r="AR2327">
        <v>0</v>
      </c>
      <c r="AS2327">
        <v>0</v>
      </c>
      <c r="AT2327" t="s">
        <v>88</v>
      </c>
      <c r="AU2327" t="s">
        <v>88</v>
      </c>
      <c r="AV2327" t="s">
        <v>88</v>
      </c>
      <c r="AW2327" t="s">
        <v>88</v>
      </c>
      <c r="AX2327" t="s">
        <v>88</v>
      </c>
      <c r="AY2327" t="s">
        <v>88</v>
      </c>
      <c r="AZ2327" t="s">
        <v>88</v>
      </c>
      <c r="BA2327" t="s">
        <v>88</v>
      </c>
      <c r="BB2327" t="s">
        <v>88</v>
      </c>
      <c r="BC2327" t="s">
        <v>88</v>
      </c>
      <c r="BD2327" t="s">
        <v>88</v>
      </c>
      <c r="BE2327" t="s">
        <v>88</v>
      </c>
    </row>
    <row r="2328" spans="1:57">
      <c r="A2328" t="s">
        <v>4850</v>
      </c>
      <c r="B2328" t="s">
        <v>80</v>
      </c>
      <c r="C2328" t="s">
        <v>4840</v>
      </c>
      <c r="D2328" t="s">
        <v>82</v>
      </c>
      <c r="E2328" s="2" t="str">
        <f>HYPERLINK("capsilon://?command=openfolder&amp;siteaddress=FAM.docvelocity-na8.net&amp;folderid=FX28EDDB07-DC54-6F09-7ABE-DC2AF0BD6239","FX21119783")</f>
        <v>FX21119783</v>
      </c>
      <c r="F2328" t="s">
        <v>19</v>
      </c>
      <c r="G2328" t="s">
        <v>19</v>
      </c>
      <c r="H2328" t="s">
        <v>83</v>
      </c>
      <c r="I2328" t="s">
        <v>4851</v>
      </c>
      <c r="J2328">
        <v>37</v>
      </c>
      <c r="K2328" t="s">
        <v>85</v>
      </c>
      <c r="L2328" t="s">
        <v>86</v>
      </c>
      <c r="M2328" t="s">
        <v>87</v>
      </c>
      <c r="N2328">
        <v>2</v>
      </c>
      <c r="O2328" s="1">
        <v>44522.735011574077</v>
      </c>
      <c r="P2328" s="1">
        <v>44523.166875000003</v>
      </c>
      <c r="Q2328">
        <v>36300</v>
      </c>
      <c r="R2328">
        <v>1013</v>
      </c>
      <c r="S2328" t="b">
        <v>0</v>
      </c>
      <c r="T2328" t="s">
        <v>88</v>
      </c>
      <c r="U2328" t="b">
        <v>0</v>
      </c>
      <c r="V2328" t="s">
        <v>186</v>
      </c>
      <c r="W2328" s="1">
        <v>44522.829976851855</v>
      </c>
      <c r="X2328">
        <v>391</v>
      </c>
      <c r="Y2328">
        <v>44</v>
      </c>
      <c r="Z2328">
        <v>0</v>
      </c>
      <c r="AA2328">
        <v>44</v>
      </c>
      <c r="AB2328">
        <v>0</v>
      </c>
      <c r="AC2328">
        <v>35</v>
      </c>
      <c r="AD2328">
        <v>-7</v>
      </c>
      <c r="AE2328">
        <v>0</v>
      </c>
      <c r="AF2328">
        <v>0</v>
      </c>
      <c r="AG2328">
        <v>0</v>
      </c>
      <c r="AH2328" t="s">
        <v>90</v>
      </c>
      <c r="AI2328" s="1">
        <v>44523.166875000003</v>
      </c>
      <c r="AJ2328">
        <v>515</v>
      </c>
      <c r="AK2328">
        <v>1</v>
      </c>
      <c r="AL2328">
        <v>0</v>
      </c>
      <c r="AM2328">
        <v>1</v>
      </c>
      <c r="AN2328">
        <v>0</v>
      </c>
      <c r="AO2328">
        <v>1</v>
      </c>
      <c r="AP2328">
        <v>-8</v>
      </c>
      <c r="AQ2328">
        <v>0</v>
      </c>
      <c r="AR2328">
        <v>0</v>
      </c>
      <c r="AS2328">
        <v>0</v>
      </c>
      <c r="AT2328" t="s">
        <v>88</v>
      </c>
      <c r="AU2328" t="s">
        <v>88</v>
      </c>
      <c r="AV2328" t="s">
        <v>88</v>
      </c>
      <c r="AW2328" t="s">
        <v>88</v>
      </c>
      <c r="AX2328" t="s">
        <v>88</v>
      </c>
      <c r="AY2328" t="s">
        <v>88</v>
      </c>
      <c r="AZ2328" t="s">
        <v>88</v>
      </c>
      <c r="BA2328" t="s">
        <v>88</v>
      </c>
      <c r="BB2328" t="s">
        <v>88</v>
      </c>
      <c r="BC2328" t="s">
        <v>88</v>
      </c>
      <c r="BD2328" t="s">
        <v>88</v>
      </c>
      <c r="BE2328" t="s">
        <v>88</v>
      </c>
    </row>
    <row r="2329" spans="1:57">
      <c r="A2329" t="s">
        <v>4852</v>
      </c>
      <c r="B2329" t="s">
        <v>80</v>
      </c>
      <c r="C2329" t="s">
        <v>4853</v>
      </c>
      <c r="D2329" t="s">
        <v>82</v>
      </c>
      <c r="E2329" s="2" t="str">
        <f>HYPERLINK("capsilon://?command=openfolder&amp;siteaddress=FAM.docvelocity-na8.net&amp;folderid=FXE41F56EC-D879-DF9B-38C8-B7A1CD903180","FX211110217")</f>
        <v>FX211110217</v>
      </c>
      <c r="F2329" t="s">
        <v>19</v>
      </c>
      <c r="G2329" t="s">
        <v>19</v>
      </c>
      <c r="H2329" t="s">
        <v>83</v>
      </c>
      <c r="I2329" t="s">
        <v>4854</v>
      </c>
      <c r="J2329">
        <v>60</v>
      </c>
      <c r="K2329" t="s">
        <v>85</v>
      </c>
      <c r="L2329" t="s">
        <v>86</v>
      </c>
      <c r="M2329" t="s">
        <v>87</v>
      </c>
      <c r="N2329">
        <v>1</v>
      </c>
      <c r="O2329" s="1">
        <v>44522.73746527778</v>
      </c>
      <c r="P2329" s="1">
        <v>44523.248726851853</v>
      </c>
      <c r="Q2329">
        <v>43544</v>
      </c>
      <c r="R2329">
        <v>629</v>
      </c>
      <c r="S2329" t="b">
        <v>0</v>
      </c>
      <c r="T2329" t="s">
        <v>88</v>
      </c>
      <c r="U2329" t="b">
        <v>0</v>
      </c>
      <c r="V2329" t="s">
        <v>190</v>
      </c>
      <c r="W2329" s="1">
        <v>44523.248726851853</v>
      </c>
      <c r="X2329">
        <v>544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60</v>
      </c>
      <c r="AE2329">
        <v>48</v>
      </c>
      <c r="AF2329">
        <v>0</v>
      </c>
      <c r="AG2329">
        <v>8</v>
      </c>
      <c r="AH2329" t="s">
        <v>88</v>
      </c>
      <c r="AI2329" t="s">
        <v>88</v>
      </c>
      <c r="AJ2329" t="s">
        <v>88</v>
      </c>
      <c r="AK2329" t="s">
        <v>88</v>
      </c>
      <c r="AL2329" t="s">
        <v>88</v>
      </c>
      <c r="AM2329" t="s">
        <v>88</v>
      </c>
      <c r="AN2329" t="s">
        <v>88</v>
      </c>
      <c r="AO2329" t="s">
        <v>88</v>
      </c>
      <c r="AP2329" t="s">
        <v>88</v>
      </c>
      <c r="AQ2329" t="s">
        <v>88</v>
      </c>
      <c r="AR2329" t="s">
        <v>88</v>
      </c>
      <c r="AS2329" t="s">
        <v>88</v>
      </c>
      <c r="AT2329" t="s">
        <v>88</v>
      </c>
      <c r="AU2329" t="s">
        <v>88</v>
      </c>
      <c r="AV2329" t="s">
        <v>88</v>
      </c>
      <c r="AW2329" t="s">
        <v>88</v>
      </c>
      <c r="AX2329" t="s">
        <v>88</v>
      </c>
      <c r="AY2329" t="s">
        <v>88</v>
      </c>
      <c r="AZ2329" t="s">
        <v>88</v>
      </c>
      <c r="BA2329" t="s">
        <v>88</v>
      </c>
      <c r="BB2329" t="s">
        <v>88</v>
      </c>
      <c r="BC2329" t="s">
        <v>88</v>
      </c>
      <c r="BD2329" t="s">
        <v>88</v>
      </c>
      <c r="BE2329" t="s">
        <v>88</v>
      </c>
    </row>
    <row r="2330" spans="1:57">
      <c r="A2330" t="s">
        <v>4855</v>
      </c>
      <c r="B2330" t="s">
        <v>80</v>
      </c>
      <c r="C2330" t="s">
        <v>4856</v>
      </c>
      <c r="D2330" t="s">
        <v>82</v>
      </c>
      <c r="E2330" s="2" t="str">
        <f>HYPERLINK("capsilon://?command=openfolder&amp;siteaddress=FAM.docvelocity-na8.net&amp;folderid=FX1447DA76-1B09-C95C-2068-53B376AE117C","FX21118396")</f>
        <v>FX21118396</v>
      </c>
      <c r="F2330" t="s">
        <v>19</v>
      </c>
      <c r="G2330" t="s">
        <v>19</v>
      </c>
      <c r="H2330" t="s">
        <v>83</v>
      </c>
      <c r="I2330" t="s">
        <v>4857</v>
      </c>
      <c r="J2330">
        <v>83</v>
      </c>
      <c r="K2330" t="s">
        <v>85</v>
      </c>
      <c r="L2330" t="s">
        <v>86</v>
      </c>
      <c r="M2330" t="s">
        <v>87</v>
      </c>
      <c r="N2330">
        <v>1</v>
      </c>
      <c r="O2330" s="1">
        <v>44522.762916666667</v>
      </c>
      <c r="P2330" s="1">
        <v>44523.255185185182</v>
      </c>
      <c r="Q2330">
        <v>41874</v>
      </c>
      <c r="R2330">
        <v>658</v>
      </c>
      <c r="S2330" t="b">
        <v>0</v>
      </c>
      <c r="T2330" t="s">
        <v>88</v>
      </c>
      <c r="U2330" t="b">
        <v>0</v>
      </c>
      <c r="V2330" t="s">
        <v>190</v>
      </c>
      <c r="W2330" s="1">
        <v>44523.255185185182</v>
      </c>
      <c r="X2330">
        <v>557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83</v>
      </c>
      <c r="AE2330">
        <v>71</v>
      </c>
      <c r="AF2330">
        <v>0</v>
      </c>
      <c r="AG2330">
        <v>7</v>
      </c>
      <c r="AH2330" t="s">
        <v>88</v>
      </c>
      <c r="AI2330" t="s">
        <v>88</v>
      </c>
      <c r="AJ2330" t="s">
        <v>88</v>
      </c>
      <c r="AK2330" t="s">
        <v>88</v>
      </c>
      <c r="AL2330" t="s">
        <v>88</v>
      </c>
      <c r="AM2330" t="s">
        <v>88</v>
      </c>
      <c r="AN2330" t="s">
        <v>88</v>
      </c>
      <c r="AO2330" t="s">
        <v>88</v>
      </c>
      <c r="AP2330" t="s">
        <v>88</v>
      </c>
      <c r="AQ2330" t="s">
        <v>88</v>
      </c>
      <c r="AR2330" t="s">
        <v>88</v>
      </c>
      <c r="AS2330" t="s">
        <v>88</v>
      </c>
      <c r="AT2330" t="s">
        <v>88</v>
      </c>
      <c r="AU2330" t="s">
        <v>88</v>
      </c>
      <c r="AV2330" t="s">
        <v>88</v>
      </c>
      <c r="AW2330" t="s">
        <v>88</v>
      </c>
      <c r="AX2330" t="s">
        <v>88</v>
      </c>
      <c r="AY2330" t="s">
        <v>88</v>
      </c>
      <c r="AZ2330" t="s">
        <v>88</v>
      </c>
      <c r="BA2330" t="s">
        <v>88</v>
      </c>
      <c r="BB2330" t="s">
        <v>88</v>
      </c>
      <c r="BC2330" t="s">
        <v>88</v>
      </c>
      <c r="BD2330" t="s">
        <v>88</v>
      </c>
      <c r="BE2330" t="s">
        <v>88</v>
      </c>
    </row>
    <row r="2331" spans="1:57">
      <c r="A2331" t="s">
        <v>4858</v>
      </c>
      <c r="B2331" t="s">
        <v>80</v>
      </c>
      <c r="C2331" t="s">
        <v>4859</v>
      </c>
      <c r="D2331" t="s">
        <v>82</v>
      </c>
      <c r="E2331" s="2" t="str">
        <f>HYPERLINK("capsilon://?command=openfolder&amp;siteaddress=FAM.docvelocity-na8.net&amp;folderid=FX58167B96-0B33-48CB-108A-EDF66A297366","FX21117743")</f>
        <v>FX21117743</v>
      </c>
      <c r="F2331" t="s">
        <v>19</v>
      </c>
      <c r="G2331" t="s">
        <v>19</v>
      </c>
      <c r="H2331" t="s">
        <v>83</v>
      </c>
      <c r="I2331" t="s">
        <v>4860</v>
      </c>
      <c r="J2331">
        <v>66</v>
      </c>
      <c r="K2331" t="s">
        <v>85</v>
      </c>
      <c r="L2331" t="s">
        <v>86</v>
      </c>
      <c r="M2331" t="s">
        <v>87</v>
      </c>
      <c r="N2331">
        <v>1</v>
      </c>
      <c r="O2331" s="1">
        <v>44522.767789351848</v>
      </c>
      <c r="P2331" s="1">
        <v>44523.25854166667</v>
      </c>
      <c r="Q2331">
        <v>42111</v>
      </c>
      <c r="R2331">
        <v>290</v>
      </c>
      <c r="S2331" t="b">
        <v>0</v>
      </c>
      <c r="T2331" t="s">
        <v>88</v>
      </c>
      <c r="U2331" t="b">
        <v>0</v>
      </c>
      <c r="V2331" t="s">
        <v>190</v>
      </c>
      <c r="W2331" s="1">
        <v>44523.25854166667</v>
      </c>
      <c r="X2331">
        <v>229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66</v>
      </c>
      <c r="AE2331">
        <v>61</v>
      </c>
      <c r="AF2331">
        <v>0</v>
      </c>
      <c r="AG2331">
        <v>3</v>
      </c>
      <c r="AH2331" t="s">
        <v>88</v>
      </c>
      <c r="AI2331" t="s">
        <v>88</v>
      </c>
      <c r="AJ2331" t="s">
        <v>88</v>
      </c>
      <c r="AK2331" t="s">
        <v>88</v>
      </c>
      <c r="AL2331" t="s">
        <v>88</v>
      </c>
      <c r="AM2331" t="s">
        <v>88</v>
      </c>
      <c r="AN2331" t="s">
        <v>88</v>
      </c>
      <c r="AO2331" t="s">
        <v>88</v>
      </c>
      <c r="AP2331" t="s">
        <v>88</v>
      </c>
      <c r="AQ2331" t="s">
        <v>88</v>
      </c>
      <c r="AR2331" t="s">
        <v>88</v>
      </c>
      <c r="AS2331" t="s">
        <v>88</v>
      </c>
      <c r="AT2331" t="s">
        <v>88</v>
      </c>
      <c r="AU2331" t="s">
        <v>88</v>
      </c>
      <c r="AV2331" t="s">
        <v>88</v>
      </c>
      <c r="AW2331" t="s">
        <v>88</v>
      </c>
      <c r="AX2331" t="s">
        <v>88</v>
      </c>
      <c r="AY2331" t="s">
        <v>88</v>
      </c>
      <c r="AZ2331" t="s">
        <v>88</v>
      </c>
      <c r="BA2331" t="s">
        <v>88</v>
      </c>
      <c r="BB2331" t="s">
        <v>88</v>
      </c>
      <c r="BC2331" t="s">
        <v>88</v>
      </c>
      <c r="BD2331" t="s">
        <v>88</v>
      </c>
      <c r="BE2331" t="s">
        <v>88</v>
      </c>
    </row>
    <row r="2332" spans="1:57">
      <c r="A2332" t="s">
        <v>4861</v>
      </c>
      <c r="B2332" t="s">
        <v>80</v>
      </c>
      <c r="C2332" t="s">
        <v>4859</v>
      </c>
      <c r="D2332" t="s">
        <v>82</v>
      </c>
      <c r="E2332" s="2" t="str">
        <f>HYPERLINK("capsilon://?command=openfolder&amp;siteaddress=FAM.docvelocity-na8.net&amp;folderid=FX58167B96-0B33-48CB-108A-EDF66A297366","FX21117743")</f>
        <v>FX21117743</v>
      </c>
      <c r="F2332" t="s">
        <v>19</v>
      </c>
      <c r="G2332" t="s">
        <v>19</v>
      </c>
      <c r="H2332" t="s">
        <v>83</v>
      </c>
      <c r="I2332" t="s">
        <v>4862</v>
      </c>
      <c r="J2332">
        <v>136</v>
      </c>
      <c r="K2332" t="s">
        <v>85</v>
      </c>
      <c r="L2332" t="s">
        <v>86</v>
      </c>
      <c r="M2332" t="s">
        <v>87</v>
      </c>
      <c r="N2332">
        <v>1</v>
      </c>
      <c r="O2332" s="1">
        <v>44522.768067129633</v>
      </c>
      <c r="P2332" s="1">
        <v>44523.260960648149</v>
      </c>
      <c r="Q2332">
        <v>42365</v>
      </c>
      <c r="R2332">
        <v>221</v>
      </c>
      <c r="S2332" t="b">
        <v>0</v>
      </c>
      <c r="T2332" t="s">
        <v>88</v>
      </c>
      <c r="U2332" t="b">
        <v>0</v>
      </c>
      <c r="V2332" t="s">
        <v>190</v>
      </c>
      <c r="W2332" s="1">
        <v>44523.260960648149</v>
      </c>
      <c r="X2332">
        <v>156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136</v>
      </c>
      <c r="AE2332">
        <v>131</v>
      </c>
      <c r="AF2332">
        <v>0</v>
      </c>
      <c r="AG2332">
        <v>4</v>
      </c>
      <c r="AH2332" t="s">
        <v>88</v>
      </c>
      <c r="AI2332" t="s">
        <v>88</v>
      </c>
      <c r="AJ2332" t="s">
        <v>88</v>
      </c>
      <c r="AK2332" t="s">
        <v>88</v>
      </c>
      <c r="AL2332" t="s">
        <v>88</v>
      </c>
      <c r="AM2332" t="s">
        <v>88</v>
      </c>
      <c r="AN2332" t="s">
        <v>88</v>
      </c>
      <c r="AO2332" t="s">
        <v>88</v>
      </c>
      <c r="AP2332" t="s">
        <v>88</v>
      </c>
      <c r="AQ2332" t="s">
        <v>88</v>
      </c>
      <c r="AR2332" t="s">
        <v>88</v>
      </c>
      <c r="AS2332" t="s">
        <v>88</v>
      </c>
      <c r="AT2332" t="s">
        <v>88</v>
      </c>
      <c r="AU2332" t="s">
        <v>88</v>
      </c>
      <c r="AV2332" t="s">
        <v>88</v>
      </c>
      <c r="AW2332" t="s">
        <v>88</v>
      </c>
      <c r="AX2332" t="s">
        <v>88</v>
      </c>
      <c r="AY2332" t="s">
        <v>88</v>
      </c>
      <c r="AZ2332" t="s">
        <v>88</v>
      </c>
      <c r="BA2332" t="s">
        <v>88</v>
      </c>
      <c r="BB2332" t="s">
        <v>88</v>
      </c>
      <c r="BC2332" t="s">
        <v>88</v>
      </c>
      <c r="BD2332" t="s">
        <v>88</v>
      </c>
      <c r="BE2332" t="s">
        <v>88</v>
      </c>
    </row>
    <row r="2333" spans="1:57">
      <c r="A2333" t="s">
        <v>4863</v>
      </c>
      <c r="B2333" t="s">
        <v>80</v>
      </c>
      <c r="C2333" t="s">
        <v>4859</v>
      </c>
      <c r="D2333" t="s">
        <v>82</v>
      </c>
      <c r="E2333" s="2" t="str">
        <f>HYPERLINK("capsilon://?command=openfolder&amp;siteaddress=FAM.docvelocity-na8.net&amp;folderid=FX58167B96-0B33-48CB-108A-EDF66A297366","FX21117743")</f>
        <v>FX21117743</v>
      </c>
      <c r="F2333" t="s">
        <v>19</v>
      </c>
      <c r="G2333" t="s">
        <v>19</v>
      </c>
      <c r="H2333" t="s">
        <v>83</v>
      </c>
      <c r="I2333" t="s">
        <v>4864</v>
      </c>
      <c r="J2333">
        <v>28</v>
      </c>
      <c r="K2333" t="s">
        <v>85</v>
      </c>
      <c r="L2333" t="s">
        <v>86</v>
      </c>
      <c r="M2333" t="s">
        <v>87</v>
      </c>
      <c r="N2333">
        <v>2</v>
      </c>
      <c r="O2333" s="1">
        <v>44522.768101851849</v>
      </c>
      <c r="P2333" s="1">
        <v>44523.170648148145</v>
      </c>
      <c r="Q2333">
        <v>34328</v>
      </c>
      <c r="R2333">
        <v>452</v>
      </c>
      <c r="S2333" t="b">
        <v>0</v>
      </c>
      <c r="T2333" t="s">
        <v>88</v>
      </c>
      <c r="U2333" t="b">
        <v>0</v>
      </c>
      <c r="V2333" t="s">
        <v>186</v>
      </c>
      <c r="W2333" s="1">
        <v>44522.832615740743</v>
      </c>
      <c r="X2333">
        <v>127</v>
      </c>
      <c r="Y2333">
        <v>21</v>
      </c>
      <c r="Z2333">
        <v>0</v>
      </c>
      <c r="AA2333">
        <v>21</v>
      </c>
      <c r="AB2333">
        <v>0</v>
      </c>
      <c r="AC2333">
        <v>10</v>
      </c>
      <c r="AD2333">
        <v>7</v>
      </c>
      <c r="AE2333">
        <v>0</v>
      </c>
      <c r="AF2333">
        <v>0</v>
      </c>
      <c r="AG2333">
        <v>0</v>
      </c>
      <c r="AH2333" t="s">
        <v>90</v>
      </c>
      <c r="AI2333" s="1">
        <v>44523.170648148145</v>
      </c>
      <c r="AJ2333">
        <v>325</v>
      </c>
      <c r="AK2333">
        <v>0</v>
      </c>
      <c r="AL2333">
        <v>0</v>
      </c>
      <c r="AM2333">
        <v>0</v>
      </c>
      <c r="AN2333">
        <v>0</v>
      </c>
      <c r="AO2333">
        <v>1</v>
      </c>
      <c r="AP2333">
        <v>7</v>
      </c>
      <c r="AQ2333">
        <v>0</v>
      </c>
      <c r="AR2333">
        <v>0</v>
      </c>
      <c r="AS2333">
        <v>0</v>
      </c>
      <c r="AT2333" t="s">
        <v>88</v>
      </c>
      <c r="AU2333" t="s">
        <v>88</v>
      </c>
      <c r="AV2333" t="s">
        <v>88</v>
      </c>
      <c r="AW2333" t="s">
        <v>88</v>
      </c>
      <c r="AX2333" t="s">
        <v>88</v>
      </c>
      <c r="AY2333" t="s">
        <v>88</v>
      </c>
      <c r="AZ2333" t="s">
        <v>88</v>
      </c>
      <c r="BA2333" t="s">
        <v>88</v>
      </c>
      <c r="BB2333" t="s">
        <v>88</v>
      </c>
      <c r="BC2333" t="s">
        <v>88</v>
      </c>
      <c r="BD2333" t="s">
        <v>88</v>
      </c>
      <c r="BE2333" t="s">
        <v>88</v>
      </c>
    </row>
    <row r="2334" spans="1:57">
      <c r="A2334" t="s">
        <v>4865</v>
      </c>
      <c r="B2334" t="s">
        <v>80</v>
      </c>
      <c r="C2334" t="s">
        <v>4859</v>
      </c>
      <c r="D2334" t="s">
        <v>82</v>
      </c>
      <c r="E2334" s="2" t="str">
        <f>HYPERLINK("capsilon://?command=openfolder&amp;siteaddress=FAM.docvelocity-na8.net&amp;folderid=FX58167B96-0B33-48CB-108A-EDF66A297366","FX21117743")</f>
        <v>FX21117743</v>
      </c>
      <c r="F2334" t="s">
        <v>19</v>
      </c>
      <c r="G2334" t="s">
        <v>19</v>
      </c>
      <c r="H2334" t="s">
        <v>83</v>
      </c>
      <c r="I2334" t="s">
        <v>4866</v>
      </c>
      <c r="J2334">
        <v>28</v>
      </c>
      <c r="K2334" t="s">
        <v>85</v>
      </c>
      <c r="L2334" t="s">
        <v>86</v>
      </c>
      <c r="M2334" t="s">
        <v>87</v>
      </c>
      <c r="N2334">
        <v>1</v>
      </c>
      <c r="O2334" s="1">
        <v>44522.768414351849</v>
      </c>
      <c r="P2334" s="1">
        <v>44523.264756944445</v>
      </c>
      <c r="Q2334">
        <v>42566</v>
      </c>
      <c r="R2334">
        <v>318</v>
      </c>
      <c r="S2334" t="b">
        <v>0</v>
      </c>
      <c r="T2334" t="s">
        <v>88</v>
      </c>
      <c r="U2334" t="b">
        <v>0</v>
      </c>
      <c r="V2334" t="s">
        <v>190</v>
      </c>
      <c r="W2334" s="1">
        <v>44523.264756944445</v>
      </c>
      <c r="X2334">
        <v>242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28</v>
      </c>
      <c r="AE2334">
        <v>21</v>
      </c>
      <c r="AF2334">
        <v>0</v>
      </c>
      <c r="AG2334">
        <v>2</v>
      </c>
      <c r="AH2334" t="s">
        <v>88</v>
      </c>
      <c r="AI2334" t="s">
        <v>88</v>
      </c>
      <c r="AJ2334" t="s">
        <v>88</v>
      </c>
      <c r="AK2334" t="s">
        <v>88</v>
      </c>
      <c r="AL2334" t="s">
        <v>88</v>
      </c>
      <c r="AM2334" t="s">
        <v>88</v>
      </c>
      <c r="AN2334" t="s">
        <v>88</v>
      </c>
      <c r="AO2334" t="s">
        <v>88</v>
      </c>
      <c r="AP2334" t="s">
        <v>88</v>
      </c>
      <c r="AQ2334" t="s">
        <v>88</v>
      </c>
      <c r="AR2334" t="s">
        <v>88</v>
      </c>
      <c r="AS2334" t="s">
        <v>88</v>
      </c>
      <c r="AT2334" t="s">
        <v>88</v>
      </c>
      <c r="AU2334" t="s">
        <v>88</v>
      </c>
      <c r="AV2334" t="s">
        <v>88</v>
      </c>
      <c r="AW2334" t="s">
        <v>88</v>
      </c>
      <c r="AX2334" t="s">
        <v>88</v>
      </c>
      <c r="AY2334" t="s">
        <v>88</v>
      </c>
      <c r="AZ2334" t="s">
        <v>88</v>
      </c>
      <c r="BA2334" t="s">
        <v>88</v>
      </c>
      <c r="BB2334" t="s">
        <v>88</v>
      </c>
      <c r="BC2334" t="s">
        <v>88</v>
      </c>
      <c r="BD2334" t="s">
        <v>88</v>
      </c>
      <c r="BE2334" t="s">
        <v>88</v>
      </c>
    </row>
    <row r="2335" spans="1:57">
      <c r="A2335" t="s">
        <v>4867</v>
      </c>
      <c r="B2335" t="s">
        <v>80</v>
      </c>
      <c r="C2335" t="s">
        <v>4868</v>
      </c>
      <c r="D2335" t="s">
        <v>82</v>
      </c>
      <c r="E2335" s="2" t="str">
        <f>HYPERLINK("capsilon://?command=openfolder&amp;siteaddress=FAM.docvelocity-na8.net&amp;folderid=FX3BA56618-8B1E-A546-47F7-425657E5E1D8","FX21118318")</f>
        <v>FX21118318</v>
      </c>
      <c r="F2335" t="s">
        <v>19</v>
      </c>
      <c r="G2335" t="s">
        <v>19</v>
      </c>
      <c r="H2335" t="s">
        <v>83</v>
      </c>
      <c r="I2335" t="s">
        <v>4869</v>
      </c>
      <c r="J2335">
        <v>32</v>
      </c>
      <c r="K2335" t="s">
        <v>85</v>
      </c>
      <c r="L2335" t="s">
        <v>86</v>
      </c>
      <c r="M2335" t="s">
        <v>87</v>
      </c>
      <c r="N2335">
        <v>2</v>
      </c>
      <c r="O2335" s="1">
        <v>44522.77</v>
      </c>
      <c r="P2335" s="1">
        <v>44523.188622685186</v>
      </c>
      <c r="Q2335">
        <v>33257</v>
      </c>
      <c r="R2335">
        <v>2912</v>
      </c>
      <c r="S2335" t="b">
        <v>0</v>
      </c>
      <c r="T2335" t="s">
        <v>88</v>
      </c>
      <c r="U2335" t="b">
        <v>0</v>
      </c>
      <c r="V2335" t="s">
        <v>393</v>
      </c>
      <c r="W2335" s="1">
        <v>44523.16578703704</v>
      </c>
      <c r="X2335">
        <v>1348</v>
      </c>
      <c r="Y2335">
        <v>66</v>
      </c>
      <c r="Z2335">
        <v>0</v>
      </c>
      <c r="AA2335">
        <v>66</v>
      </c>
      <c r="AB2335">
        <v>0</v>
      </c>
      <c r="AC2335">
        <v>55</v>
      </c>
      <c r="AD2335">
        <v>-34</v>
      </c>
      <c r="AE2335">
        <v>0</v>
      </c>
      <c r="AF2335">
        <v>0</v>
      </c>
      <c r="AG2335">
        <v>0</v>
      </c>
      <c r="AH2335" t="s">
        <v>90</v>
      </c>
      <c r="AI2335" s="1">
        <v>44523.188622685186</v>
      </c>
      <c r="AJ2335">
        <v>1552</v>
      </c>
      <c r="AK2335">
        <v>3</v>
      </c>
      <c r="AL2335">
        <v>0</v>
      </c>
      <c r="AM2335">
        <v>3</v>
      </c>
      <c r="AN2335">
        <v>0</v>
      </c>
      <c r="AO2335">
        <v>3</v>
      </c>
      <c r="AP2335">
        <v>-37</v>
      </c>
      <c r="AQ2335">
        <v>0</v>
      </c>
      <c r="AR2335">
        <v>0</v>
      </c>
      <c r="AS2335">
        <v>0</v>
      </c>
      <c r="AT2335" t="s">
        <v>88</v>
      </c>
      <c r="AU2335" t="s">
        <v>88</v>
      </c>
      <c r="AV2335" t="s">
        <v>88</v>
      </c>
      <c r="AW2335" t="s">
        <v>88</v>
      </c>
      <c r="AX2335" t="s">
        <v>88</v>
      </c>
      <c r="AY2335" t="s">
        <v>88</v>
      </c>
      <c r="AZ2335" t="s">
        <v>88</v>
      </c>
      <c r="BA2335" t="s">
        <v>88</v>
      </c>
      <c r="BB2335" t="s">
        <v>88</v>
      </c>
      <c r="BC2335" t="s">
        <v>88</v>
      </c>
      <c r="BD2335" t="s">
        <v>88</v>
      </c>
      <c r="BE2335" t="s">
        <v>88</v>
      </c>
    </row>
    <row r="2336" spans="1:57">
      <c r="A2336" t="s">
        <v>4870</v>
      </c>
      <c r="B2336" t="s">
        <v>80</v>
      </c>
      <c r="C2336" t="s">
        <v>4868</v>
      </c>
      <c r="D2336" t="s">
        <v>82</v>
      </c>
      <c r="E2336" s="2" t="str">
        <f>HYPERLINK("capsilon://?command=openfolder&amp;siteaddress=FAM.docvelocity-na8.net&amp;folderid=FX3BA56618-8B1E-A546-47F7-425657E5E1D8","FX21118318")</f>
        <v>FX21118318</v>
      </c>
      <c r="F2336" t="s">
        <v>19</v>
      </c>
      <c r="G2336" t="s">
        <v>19</v>
      </c>
      <c r="H2336" t="s">
        <v>83</v>
      </c>
      <c r="I2336" t="s">
        <v>4871</v>
      </c>
      <c r="J2336">
        <v>28</v>
      </c>
      <c r="K2336" t="s">
        <v>85</v>
      </c>
      <c r="L2336" t="s">
        <v>86</v>
      </c>
      <c r="M2336" t="s">
        <v>87</v>
      </c>
      <c r="N2336">
        <v>2</v>
      </c>
      <c r="O2336" s="1">
        <v>44522.771585648145</v>
      </c>
      <c r="P2336" s="1">
        <v>44523.196770833332</v>
      </c>
      <c r="Q2336">
        <v>35372</v>
      </c>
      <c r="R2336">
        <v>1364</v>
      </c>
      <c r="S2336" t="b">
        <v>0</v>
      </c>
      <c r="T2336" t="s">
        <v>88</v>
      </c>
      <c r="U2336" t="b">
        <v>0</v>
      </c>
      <c r="V2336" t="s">
        <v>89</v>
      </c>
      <c r="W2336" s="1">
        <v>44523.161909722221</v>
      </c>
      <c r="X2336">
        <v>655</v>
      </c>
      <c r="Y2336">
        <v>21</v>
      </c>
      <c r="Z2336">
        <v>0</v>
      </c>
      <c r="AA2336">
        <v>21</v>
      </c>
      <c r="AB2336">
        <v>0</v>
      </c>
      <c r="AC2336">
        <v>20</v>
      </c>
      <c r="AD2336">
        <v>7</v>
      </c>
      <c r="AE2336">
        <v>0</v>
      </c>
      <c r="AF2336">
        <v>0</v>
      </c>
      <c r="AG2336">
        <v>0</v>
      </c>
      <c r="AH2336" t="s">
        <v>90</v>
      </c>
      <c r="AI2336" s="1">
        <v>44523.196770833332</v>
      </c>
      <c r="AJ2336">
        <v>704</v>
      </c>
      <c r="AK2336">
        <v>4</v>
      </c>
      <c r="AL2336">
        <v>0</v>
      </c>
      <c r="AM2336">
        <v>4</v>
      </c>
      <c r="AN2336">
        <v>0</v>
      </c>
      <c r="AO2336">
        <v>4</v>
      </c>
      <c r="AP2336">
        <v>3</v>
      </c>
      <c r="AQ2336">
        <v>0</v>
      </c>
      <c r="AR2336">
        <v>0</v>
      </c>
      <c r="AS2336">
        <v>0</v>
      </c>
      <c r="AT2336" t="s">
        <v>88</v>
      </c>
      <c r="AU2336" t="s">
        <v>88</v>
      </c>
      <c r="AV2336" t="s">
        <v>88</v>
      </c>
      <c r="AW2336" t="s">
        <v>88</v>
      </c>
      <c r="AX2336" t="s">
        <v>88</v>
      </c>
      <c r="AY2336" t="s">
        <v>88</v>
      </c>
      <c r="AZ2336" t="s">
        <v>88</v>
      </c>
      <c r="BA2336" t="s">
        <v>88</v>
      </c>
      <c r="BB2336" t="s">
        <v>88</v>
      </c>
      <c r="BC2336" t="s">
        <v>88</v>
      </c>
      <c r="BD2336" t="s">
        <v>88</v>
      </c>
      <c r="BE2336" t="s">
        <v>88</v>
      </c>
    </row>
    <row r="2337" spans="1:57">
      <c r="A2337" t="s">
        <v>4872</v>
      </c>
      <c r="B2337" t="s">
        <v>80</v>
      </c>
      <c r="C2337" t="s">
        <v>4873</v>
      </c>
      <c r="D2337" t="s">
        <v>82</v>
      </c>
      <c r="E2337" s="2" t="str">
        <f>HYPERLINK("capsilon://?command=openfolder&amp;siteaddress=FAM.docvelocity-na8.net&amp;folderid=FX864E0D67-DB32-CFCF-2138-E1EAAD7F3D96","FX211112001")</f>
        <v>FX211112001</v>
      </c>
      <c r="F2337" t="s">
        <v>19</v>
      </c>
      <c r="G2337" t="s">
        <v>19</v>
      </c>
      <c r="H2337" t="s">
        <v>83</v>
      </c>
      <c r="I2337" t="s">
        <v>4874</v>
      </c>
      <c r="J2337">
        <v>28</v>
      </c>
      <c r="K2337" t="s">
        <v>85</v>
      </c>
      <c r="L2337" t="s">
        <v>86</v>
      </c>
      <c r="M2337" t="s">
        <v>87</v>
      </c>
      <c r="N2337">
        <v>2</v>
      </c>
      <c r="O2337" s="1">
        <v>44522.772245370368</v>
      </c>
      <c r="P2337" s="1">
        <v>44523.202546296299</v>
      </c>
      <c r="Q2337">
        <v>36541</v>
      </c>
      <c r="R2337">
        <v>637</v>
      </c>
      <c r="S2337" t="b">
        <v>0</v>
      </c>
      <c r="T2337" t="s">
        <v>88</v>
      </c>
      <c r="U2337" t="b">
        <v>0</v>
      </c>
      <c r="V2337" t="s">
        <v>186</v>
      </c>
      <c r="W2337" s="1">
        <v>44522.834606481483</v>
      </c>
      <c r="X2337">
        <v>139</v>
      </c>
      <c r="Y2337">
        <v>21</v>
      </c>
      <c r="Z2337">
        <v>0</v>
      </c>
      <c r="AA2337">
        <v>21</v>
      </c>
      <c r="AB2337">
        <v>0</v>
      </c>
      <c r="AC2337">
        <v>4</v>
      </c>
      <c r="AD2337">
        <v>7</v>
      </c>
      <c r="AE2337">
        <v>0</v>
      </c>
      <c r="AF2337">
        <v>0</v>
      </c>
      <c r="AG2337">
        <v>0</v>
      </c>
      <c r="AH2337" t="s">
        <v>90</v>
      </c>
      <c r="AI2337" s="1">
        <v>44523.202546296299</v>
      </c>
      <c r="AJ2337">
        <v>498</v>
      </c>
      <c r="AK2337">
        <v>0</v>
      </c>
      <c r="AL2337">
        <v>0</v>
      </c>
      <c r="AM2337">
        <v>0</v>
      </c>
      <c r="AN2337">
        <v>0</v>
      </c>
      <c r="AO2337">
        <v>1</v>
      </c>
      <c r="AP2337">
        <v>7</v>
      </c>
      <c r="AQ2337">
        <v>0</v>
      </c>
      <c r="AR2337">
        <v>0</v>
      </c>
      <c r="AS2337">
        <v>0</v>
      </c>
      <c r="AT2337" t="s">
        <v>88</v>
      </c>
      <c r="AU2337" t="s">
        <v>88</v>
      </c>
      <c r="AV2337" t="s">
        <v>88</v>
      </c>
      <c r="AW2337" t="s">
        <v>88</v>
      </c>
      <c r="AX2337" t="s">
        <v>88</v>
      </c>
      <c r="AY2337" t="s">
        <v>88</v>
      </c>
      <c r="AZ2337" t="s">
        <v>88</v>
      </c>
      <c r="BA2337" t="s">
        <v>88</v>
      </c>
      <c r="BB2337" t="s">
        <v>88</v>
      </c>
      <c r="BC2337" t="s">
        <v>88</v>
      </c>
      <c r="BD2337" t="s">
        <v>88</v>
      </c>
      <c r="BE2337" t="s">
        <v>88</v>
      </c>
    </row>
    <row r="2338" spans="1:57">
      <c r="A2338" t="s">
        <v>4875</v>
      </c>
      <c r="B2338" t="s">
        <v>80</v>
      </c>
      <c r="C2338" t="s">
        <v>4873</v>
      </c>
      <c r="D2338" t="s">
        <v>82</v>
      </c>
      <c r="E2338" s="2" t="str">
        <f>HYPERLINK("capsilon://?command=openfolder&amp;siteaddress=FAM.docvelocity-na8.net&amp;folderid=FX864E0D67-DB32-CFCF-2138-E1EAAD7F3D96","FX211112001")</f>
        <v>FX211112001</v>
      </c>
      <c r="F2338" t="s">
        <v>19</v>
      </c>
      <c r="G2338" t="s">
        <v>19</v>
      </c>
      <c r="H2338" t="s">
        <v>83</v>
      </c>
      <c r="I2338" t="s">
        <v>4876</v>
      </c>
      <c r="J2338">
        <v>41</v>
      </c>
      <c r="K2338" t="s">
        <v>85</v>
      </c>
      <c r="L2338" t="s">
        <v>86</v>
      </c>
      <c r="M2338" t="s">
        <v>87</v>
      </c>
      <c r="N2338">
        <v>2</v>
      </c>
      <c r="O2338" s="1">
        <v>44522.773321759261</v>
      </c>
      <c r="P2338" s="1">
        <v>44523.207060185188</v>
      </c>
      <c r="Q2338">
        <v>36829</v>
      </c>
      <c r="R2338">
        <v>646</v>
      </c>
      <c r="S2338" t="b">
        <v>0</v>
      </c>
      <c r="T2338" t="s">
        <v>88</v>
      </c>
      <c r="U2338" t="b">
        <v>0</v>
      </c>
      <c r="V2338" t="s">
        <v>186</v>
      </c>
      <c r="W2338" s="1">
        <v>44522.837581018517</v>
      </c>
      <c r="X2338">
        <v>256</v>
      </c>
      <c r="Y2338">
        <v>36</v>
      </c>
      <c r="Z2338">
        <v>0</v>
      </c>
      <c r="AA2338">
        <v>36</v>
      </c>
      <c r="AB2338">
        <v>0</v>
      </c>
      <c r="AC2338">
        <v>8</v>
      </c>
      <c r="AD2338">
        <v>5</v>
      </c>
      <c r="AE2338">
        <v>0</v>
      </c>
      <c r="AF2338">
        <v>0</v>
      </c>
      <c r="AG2338">
        <v>0</v>
      </c>
      <c r="AH2338" t="s">
        <v>90</v>
      </c>
      <c r="AI2338" s="1">
        <v>44523.207060185188</v>
      </c>
      <c r="AJ2338">
        <v>390</v>
      </c>
      <c r="AK2338">
        <v>0</v>
      </c>
      <c r="AL2338">
        <v>0</v>
      </c>
      <c r="AM2338">
        <v>0</v>
      </c>
      <c r="AN2338">
        <v>0</v>
      </c>
      <c r="AO2338">
        <v>2</v>
      </c>
      <c r="AP2338">
        <v>5</v>
      </c>
      <c r="AQ2338">
        <v>0</v>
      </c>
      <c r="AR2338">
        <v>0</v>
      </c>
      <c r="AS2338">
        <v>0</v>
      </c>
      <c r="AT2338" t="s">
        <v>88</v>
      </c>
      <c r="AU2338" t="s">
        <v>88</v>
      </c>
      <c r="AV2338" t="s">
        <v>88</v>
      </c>
      <c r="AW2338" t="s">
        <v>88</v>
      </c>
      <c r="AX2338" t="s">
        <v>88</v>
      </c>
      <c r="AY2338" t="s">
        <v>88</v>
      </c>
      <c r="AZ2338" t="s">
        <v>88</v>
      </c>
      <c r="BA2338" t="s">
        <v>88</v>
      </c>
      <c r="BB2338" t="s">
        <v>88</v>
      </c>
      <c r="BC2338" t="s">
        <v>88</v>
      </c>
      <c r="BD2338" t="s">
        <v>88</v>
      </c>
      <c r="BE2338" t="s">
        <v>88</v>
      </c>
    </row>
    <row r="2339" spans="1:57">
      <c r="A2339" t="s">
        <v>4877</v>
      </c>
      <c r="B2339" t="s">
        <v>80</v>
      </c>
      <c r="C2339" t="s">
        <v>4873</v>
      </c>
      <c r="D2339" t="s">
        <v>82</v>
      </c>
      <c r="E2339" s="2" t="str">
        <f>HYPERLINK("capsilon://?command=openfolder&amp;siteaddress=FAM.docvelocity-na8.net&amp;folderid=FX864E0D67-DB32-CFCF-2138-E1EAAD7F3D96","FX211112001")</f>
        <v>FX211112001</v>
      </c>
      <c r="F2339" t="s">
        <v>19</v>
      </c>
      <c r="G2339" t="s">
        <v>19</v>
      </c>
      <c r="H2339" t="s">
        <v>83</v>
      </c>
      <c r="I2339" t="s">
        <v>4878</v>
      </c>
      <c r="J2339">
        <v>41</v>
      </c>
      <c r="K2339" t="s">
        <v>85</v>
      </c>
      <c r="L2339" t="s">
        <v>86</v>
      </c>
      <c r="M2339" t="s">
        <v>87</v>
      </c>
      <c r="N2339">
        <v>2</v>
      </c>
      <c r="O2339" s="1">
        <v>44522.774398148147</v>
      </c>
      <c r="P2339" s="1">
        <v>44523.212824074071</v>
      </c>
      <c r="Q2339">
        <v>37235</v>
      </c>
      <c r="R2339">
        <v>645</v>
      </c>
      <c r="S2339" t="b">
        <v>0</v>
      </c>
      <c r="T2339" t="s">
        <v>88</v>
      </c>
      <c r="U2339" t="b">
        <v>0</v>
      </c>
      <c r="V2339" t="s">
        <v>89</v>
      </c>
      <c r="W2339" s="1">
        <v>44523.163472222222</v>
      </c>
      <c r="X2339">
        <v>134</v>
      </c>
      <c r="Y2339">
        <v>36</v>
      </c>
      <c r="Z2339">
        <v>0</v>
      </c>
      <c r="AA2339">
        <v>36</v>
      </c>
      <c r="AB2339">
        <v>0</v>
      </c>
      <c r="AC2339">
        <v>9</v>
      </c>
      <c r="AD2339">
        <v>5</v>
      </c>
      <c r="AE2339">
        <v>0</v>
      </c>
      <c r="AF2339">
        <v>0</v>
      </c>
      <c r="AG2339">
        <v>0</v>
      </c>
      <c r="AH2339" t="s">
        <v>90</v>
      </c>
      <c r="AI2339" s="1">
        <v>44523.212824074071</v>
      </c>
      <c r="AJ2339">
        <v>498</v>
      </c>
      <c r="AK2339">
        <v>2</v>
      </c>
      <c r="AL2339">
        <v>0</v>
      </c>
      <c r="AM2339">
        <v>2</v>
      </c>
      <c r="AN2339">
        <v>0</v>
      </c>
      <c r="AO2339">
        <v>4</v>
      </c>
      <c r="AP2339">
        <v>3</v>
      </c>
      <c r="AQ2339">
        <v>0</v>
      </c>
      <c r="AR2339">
        <v>0</v>
      </c>
      <c r="AS2339">
        <v>0</v>
      </c>
      <c r="AT2339" t="s">
        <v>88</v>
      </c>
      <c r="AU2339" t="s">
        <v>88</v>
      </c>
      <c r="AV2339" t="s">
        <v>88</v>
      </c>
      <c r="AW2339" t="s">
        <v>88</v>
      </c>
      <c r="AX2339" t="s">
        <v>88</v>
      </c>
      <c r="AY2339" t="s">
        <v>88</v>
      </c>
      <c r="AZ2339" t="s">
        <v>88</v>
      </c>
      <c r="BA2339" t="s">
        <v>88</v>
      </c>
      <c r="BB2339" t="s">
        <v>88</v>
      </c>
      <c r="BC2339" t="s">
        <v>88</v>
      </c>
      <c r="BD2339" t="s">
        <v>88</v>
      </c>
      <c r="BE2339" t="s">
        <v>88</v>
      </c>
    </row>
    <row r="2340" spans="1:57">
      <c r="A2340" t="s">
        <v>4879</v>
      </c>
      <c r="B2340" t="s">
        <v>80</v>
      </c>
      <c r="C2340" t="s">
        <v>4880</v>
      </c>
      <c r="D2340" t="s">
        <v>82</v>
      </c>
      <c r="E2340" s="2" t="str">
        <f>HYPERLINK("capsilon://?command=openfolder&amp;siteaddress=FAM.docvelocity-na8.net&amp;folderid=FXDEFF9BBD-ABB3-205D-846E-F8799EDABE8D","FX211112088")</f>
        <v>FX211112088</v>
      </c>
      <c r="F2340" t="s">
        <v>19</v>
      </c>
      <c r="G2340" t="s">
        <v>19</v>
      </c>
      <c r="H2340" t="s">
        <v>83</v>
      </c>
      <c r="I2340" t="s">
        <v>4881</v>
      </c>
      <c r="J2340">
        <v>126</v>
      </c>
      <c r="K2340" t="s">
        <v>85</v>
      </c>
      <c r="L2340" t="s">
        <v>86</v>
      </c>
      <c r="M2340" t="s">
        <v>87</v>
      </c>
      <c r="N2340">
        <v>1</v>
      </c>
      <c r="O2340" s="1">
        <v>44522.775011574071</v>
      </c>
      <c r="P2340" s="1">
        <v>44523.281631944446</v>
      </c>
      <c r="Q2340">
        <v>42718</v>
      </c>
      <c r="R2340">
        <v>1054</v>
      </c>
      <c r="S2340" t="b">
        <v>0</v>
      </c>
      <c r="T2340" t="s">
        <v>88</v>
      </c>
      <c r="U2340" t="b">
        <v>0</v>
      </c>
      <c r="V2340" t="s">
        <v>190</v>
      </c>
      <c r="W2340" s="1">
        <v>44523.281631944446</v>
      </c>
      <c r="X2340">
        <v>971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126</v>
      </c>
      <c r="AE2340">
        <v>100</v>
      </c>
      <c r="AF2340">
        <v>0</v>
      </c>
      <c r="AG2340">
        <v>12</v>
      </c>
      <c r="AH2340" t="s">
        <v>88</v>
      </c>
      <c r="AI2340" t="s">
        <v>88</v>
      </c>
      <c r="AJ2340" t="s">
        <v>88</v>
      </c>
      <c r="AK2340" t="s">
        <v>88</v>
      </c>
      <c r="AL2340" t="s">
        <v>88</v>
      </c>
      <c r="AM2340" t="s">
        <v>88</v>
      </c>
      <c r="AN2340" t="s">
        <v>88</v>
      </c>
      <c r="AO2340" t="s">
        <v>88</v>
      </c>
      <c r="AP2340" t="s">
        <v>88</v>
      </c>
      <c r="AQ2340" t="s">
        <v>88</v>
      </c>
      <c r="AR2340" t="s">
        <v>88</v>
      </c>
      <c r="AS2340" t="s">
        <v>88</v>
      </c>
      <c r="AT2340" t="s">
        <v>88</v>
      </c>
      <c r="AU2340" t="s">
        <v>88</v>
      </c>
      <c r="AV2340" t="s">
        <v>88</v>
      </c>
      <c r="AW2340" t="s">
        <v>88</v>
      </c>
      <c r="AX2340" t="s">
        <v>88</v>
      </c>
      <c r="AY2340" t="s">
        <v>88</v>
      </c>
      <c r="AZ2340" t="s">
        <v>88</v>
      </c>
      <c r="BA2340" t="s">
        <v>88</v>
      </c>
      <c r="BB2340" t="s">
        <v>88</v>
      </c>
      <c r="BC2340" t="s">
        <v>88</v>
      </c>
      <c r="BD2340" t="s">
        <v>88</v>
      </c>
      <c r="BE2340" t="s">
        <v>88</v>
      </c>
    </row>
    <row r="2341" spans="1:57">
      <c r="A2341" t="s">
        <v>4882</v>
      </c>
      <c r="B2341" t="s">
        <v>80</v>
      </c>
      <c r="C2341" t="s">
        <v>4883</v>
      </c>
      <c r="D2341" t="s">
        <v>82</v>
      </c>
      <c r="E2341" s="2" t="str">
        <f>HYPERLINK("capsilon://?command=openfolder&amp;siteaddress=FAM.docvelocity-na8.net&amp;folderid=FXACE9E0CA-B0D8-1CEC-E8BF-7EE4FA9A8D69","FX21118226")</f>
        <v>FX21118226</v>
      </c>
      <c r="F2341" t="s">
        <v>19</v>
      </c>
      <c r="G2341" t="s">
        <v>19</v>
      </c>
      <c r="H2341" t="s">
        <v>83</v>
      </c>
      <c r="I2341" t="s">
        <v>4884</v>
      </c>
      <c r="J2341">
        <v>121</v>
      </c>
      <c r="K2341" t="s">
        <v>85</v>
      </c>
      <c r="L2341" t="s">
        <v>86</v>
      </c>
      <c r="M2341" t="s">
        <v>87</v>
      </c>
      <c r="N2341">
        <v>1</v>
      </c>
      <c r="O2341" s="1">
        <v>44522.779050925928</v>
      </c>
      <c r="P2341" s="1">
        <v>44523.28601851852</v>
      </c>
      <c r="Q2341">
        <v>43365</v>
      </c>
      <c r="R2341">
        <v>437</v>
      </c>
      <c r="S2341" t="b">
        <v>0</v>
      </c>
      <c r="T2341" t="s">
        <v>88</v>
      </c>
      <c r="U2341" t="b">
        <v>0</v>
      </c>
      <c r="V2341" t="s">
        <v>190</v>
      </c>
      <c r="W2341" s="1">
        <v>44523.28601851852</v>
      </c>
      <c r="X2341">
        <v>378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121</v>
      </c>
      <c r="AE2341">
        <v>109</v>
      </c>
      <c r="AF2341">
        <v>0</v>
      </c>
      <c r="AG2341">
        <v>5</v>
      </c>
      <c r="AH2341" t="s">
        <v>88</v>
      </c>
      <c r="AI2341" t="s">
        <v>88</v>
      </c>
      <c r="AJ2341" t="s">
        <v>88</v>
      </c>
      <c r="AK2341" t="s">
        <v>88</v>
      </c>
      <c r="AL2341" t="s">
        <v>88</v>
      </c>
      <c r="AM2341" t="s">
        <v>88</v>
      </c>
      <c r="AN2341" t="s">
        <v>88</v>
      </c>
      <c r="AO2341" t="s">
        <v>88</v>
      </c>
      <c r="AP2341" t="s">
        <v>88</v>
      </c>
      <c r="AQ2341" t="s">
        <v>88</v>
      </c>
      <c r="AR2341" t="s">
        <v>88</v>
      </c>
      <c r="AS2341" t="s">
        <v>88</v>
      </c>
      <c r="AT2341" t="s">
        <v>88</v>
      </c>
      <c r="AU2341" t="s">
        <v>88</v>
      </c>
      <c r="AV2341" t="s">
        <v>88</v>
      </c>
      <c r="AW2341" t="s">
        <v>88</v>
      </c>
      <c r="AX2341" t="s">
        <v>88</v>
      </c>
      <c r="AY2341" t="s">
        <v>88</v>
      </c>
      <c r="AZ2341" t="s">
        <v>88</v>
      </c>
      <c r="BA2341" t="s">
        <v>88</v>
      </c>
      <c r="BB2341" t="s">
        <v>88</v>
      </c>
      <c r="BC2341" t="s">
        <v>88</v>
      </c>
      <c r="BD2341" t="s">
        <v>88</v>
      </c>
      <c r="BE2341" t="s">
        <v>88</v>
      </c>
    </row>
    <row r="2342" spans="1:57">
      <c r="A2342" t="s">
        <v>4885</v>
      </c>
      <c r="B2342" t="s">
        <v>80</v>
      </c>
      <c r="C2342" t="s">
        <v>4886</v>
      </c>
      <c r="D2342" t="s">
        <v>82</v>
      </c>
      <c r="E2342" s="2" t="str">
        <f>HYPERLINK("capsilon://?command=openfolder&amp;siteaddress=FAM.docvelocity-na8.net&amp;folderid=FX2C96BB86-6E40-B046-B10F-A06C27400205","FX211011860")</f>
        <v>FX211011860</v>
      </c>
      <c r="F2342" t="s">
        <v>19</v>
      </c>
      <c r="G2342" t="s">
        <v>19</v>
      </c>
      <c r="H2342" t="s">
        <v>83</v>
      </c>
      <c r="I2342" t="s">
        <v>4887</v>
      </c>
      <c r="J2342">
        <v>26</v>
      </c>
      <c r="K2342" t="s">
        <v>85</v>
      </c>
      <c r="L2342" t="s">
        <v>86</v>
      </c>
      <c r="M2342" t="s">
        <v>87</v>
      </c>
      <c r="N2342">
        <v>2</v>
      </c>
      <c r="O2342" s="1">
        <v>44501.476967592593</v>
      </c>
      <c r="P2342" s="1">
        <v>44501.566655092596</v>
      </c>
      <c r="Q2342">
        <v>7180</v>
      </c>
      <c r="R2342">
        <v>569</v>
      </c>
      <c r="S2342" t="b">
        <v>0</v>
      </c>
      <c r="T2342" t="s">
        <v>88</v>
      </c>
      <c r="U2342" t="b">
        <v>0</v>
      </c>
      <c r="V2342" t="s">
        <v>284</v>
      </c>
      <c r="W2342" s="1">
        <v>44501.536145833335</v>
      </c>
      <c r="X2342">
        <v>449</v>
      </c>
      <c r="Y2342">
        <v>21</v>
      </c>
      <c r="Z2342">
        <v>0</v>
      </c>
      <c r="AA2342">
        <v>21</v>
      </c>
      <c r="AB2342">
        <v>0</v>
      </c>
      <c r="AC2342">
        <v>2</v>
      </c>
      <c r="AD2342">
        <v>5</v>
      </c>
      <c r="AE2342">
        <v>0</v>
      </c>
      <c r="AF2342">
        <v>0</v>
      </c>
      <c r="AG2342">
        <v>0</v>
      </c>
      <c r="AH2342" t="s">
        <v>118</v>
      </c>
      <c r="AI2342" s="1">
        <v>44501.566655092596</v>
      </c>
      <c r="AJ2342">
        <v>109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5</v>
      </c>
      <c r="AQ2342">
        <v>0</v>
      </c>
      <c r="AR2342">
        <v>0</v>
      </c>
      <c r="AS2342">
        <v>0</v>
      </c>
      <c r="AT2342" t="s">
        <v>88</v>
      </c>
      <c r="AU2342" t="s">
        <v>88</v>
      </c>
      <c r="AV2342" t="s">
        <v>88</v>
      </c>
      <c r="AW2342" t="s">
        <v>88</v>
      </c>
      <c r="AX2342" t="s">
        <v>88</v>
      </c>
      <c r="AY2342" t="s">
        <v>88</v>
      </c>
      <c r="AZ2342" t="s">
        <v>88</v>
      </c>
      <c r="BA2342" t="s">
        <v>88</v>
      </c>
      <c r="BB2342" t="s">
        <v>88</v>
      </c>
      <c r="BC2342" t="s">
        <v>88</v>
      </c>
      <c r="BD2342" t="s">
        <v>88</v>
      </c>
      <c r="BE2342" t="s">
        <v>88</v>
      </c>
    </row>
    <row r="2343" spans="1:57">
      <c r="A2343" t="s">
        <v>4888</v>
      </c>
      <c r="B2343" t="s">
        <v>80</v>
      </c>
      <c r="C2343" t="s">
        <v>4809</v>
      </c>
      <c r="D2343" t="s">
        <v>82</v>
      </c>
      <c r="E2343" s="2" t="str">
        <f>HYPERLINK("capsilon://?command=openfolder&amp;siteaddress=FAM.docvelocity-na8.net&amp;folderid=FX0456AB1C-D12D-11B2-96ED-8BB4451A73B7","FX21119283")</f>
        <v>FX21119283</v>
      </c>
      <c r="F2343" t="s">
        <v>19</v>
      </c>
      <c r="G2343" t="s">
        <v>19</v>
      </c>
      <c r="H2343" t="s">
        <v>83</v>
      </c>
      <c r="I2343" t="s">
        <v>4889</v>
      </c>
      <c r="J2343">
        <v>28</v>
      </c>
      <c r="K2343" t="s">
        <v>85</v>
      </c>
      <c r="L2343" t="s">
        <v>86</v>
      </c>
      <c r="M2343" t="s">
        <v>87</v>
      </c>
      <c r="N2343">
        <v>1</v>
      </c>
      <c r="O2343" s="1">
        <v>44522.804606481484</v>
      </c>
      <c r="P2343" s="1">
        <v>44523.29346064815</v>
      </c>
      <c r="Q2343">
        <v>41576</v>
      </c>
      <c r="R2343">
        <v>661</v>
      </c>
      <c r="S2343" t="b">
        <v>0</v>
      </c>
      <c r="T2343" t="s">
        <v>88</v>
      </c>
      <c r="U2343" t="b">
        <v>0</v>
      </c>
      <c r="V2343" t="s">
        <v>190</v>
      </c>
      <c r="W2343" s="1">
        <v>44523.29346064815</v>
      </c>
      <c r="X2343">
        <v>583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28</v>
      </c>
      <c r="AE2343">
        <v>21</v>
      </c>
      <c r="AF2343">
        <v>0</v>
      </c>
      <c r="AG2343">
        <v>2</v>
      </c>
      <c r="AH2343" t="s">
        <v>88</v>
      </c>
      <c r="AI2343" t="s">
        <v>88</v>
      </c>
      <c r="AJ2343" t="s">
        <v>88</v>
      </c>
      <c r="AK2343" t="s">
        <v>88</v>
      </c>
      <c r="AL2343" t="s">
        <v>88</v>
      </c>
      <c r="AM2343" t="s">
        <v>88</v>
      </c>
      <c r="AN2343" t="s">
        <v>88</v>
      </c>
      <c r="AO2343" t="s">
        <v>88</v>
      </c>
      <c r="AP2343" t="s">
        <v>88</v>
      </c>
      <c r="AQ2343" t="s">
        <v>88</v>
      </c>
      <c r="AR2343" t="s">
        <v>88</v>
      </c>
      <c r="AS2343" t="s">
        <v>88</v>
      </c>
      <c r="AT2343" t="s">
        <v>88</v>
      </c>
      <c r="AU2343" t="s">
        <v>88</v>
      </c>
      <c r="AV2343" t="s">
        <v>88</v>
      </c>
      <c r="AW2343" t="s">
        <v>88</v>
      </c>
      <c r="AX2343" t="s">
        <v>88</v>
      </c>
      <c r="AY2343" t="s">
        <v>88</v>
      </c>
      <c r="AZ2343" t="s">
        <v>88</v>
      </c>
      <c r="BA2343" t="s">
        <v>88</v>
      </c>
      <c r="BB2343" t="s">
        <v>88</v>
      </c>
      <c r="BC2343" t="s">
        <v>88</v>
      </c>
      <c r="BD2343" t="s">
        <v>88</v>
      </c>
      <c r="BE2343" t="s">
        <v>88</v>
      </c>
    </row>
    <row r="2344" spans="1:57">
      <c r="A2344" t="s">
        <v>4890</v>
      </c>
      <c r="B2344" t="s">
        <v>80</v>
      </c>
      <c r="C2344" t="s">
        <v>4809</v>
      </c>
      <c r="D2344" t="s">
        <v>82</v>
      </c>
      <c r="E2344" s="2" t="str">
        <f>HYPERLINK("capsilon://?command=openfolder&amp;siteaddress=FAM.docvelocity-na8.net&amp;folderid=FX0456AB1C-D12D-11B2-96ED-8BB4451A73B7","FX21119283")</f>
        <v>FX21119283</v>
      </c>
      <c r="F2344" t="s">
        <v>19</v>
      </c>
      <c r="G2344" t="s">
        <v>19</v>
      </c>
      <c r="H2344" t="s">
        <v>83</v>
      </c>
      <c r="I2344" t="s">
        <v>4891</v>
      </c>
      <c r="J2344">
        <v>89</v>
      </c>
      <c r="K2344" t="s">
        <v>85</v>
      </c>
      <c r="L2344" t="s">
        <v>86</v>
      </c>
      <c r="M2344" t="s">
        <v>87</v>
      </c>
      <c r="N2344">
        <v>1</v>
      </c>
      <c r="O2344" s="1">
        <v>44522.807152777779</v>
      </c>
      <c r="P2344" s="1">
        <v>44523.298506944448</v>
      </c>
      <c r="Q2344">
        <v>42255</v>
      </c>
      <c r="R2344">
        <v>198</v>
      </c>
      <c r="S2344" t="b">
        <v>0</v>
      </c>
      <c r="T2344" t="s">
        <v>88</v>
      </c>
      <c r="U2344" t="b">
        <v>0</v>
      </c>
      <c r="V2344" t="s">
        <v>190</v>
      </c>
      <c r="W2344" s="1">
        <v>44523.298506944448</v>
      </c>
      <c r="X2344">
        <v>118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89</v>
      </c>
      <c r="AE2344">
        <v>84</v>
      </c>
      <c r="AF2344">
        <v>0</v>
      </c>
      <c r="AG2344">
        <v>2</v>
      </c>
      <c r="AH2344" t="s">
        <v>88</v>
      </c>
      <c r="AI2344" t="s">
        <v>88</v>
      </c>
      <c r="AJ2344" t="s">
        <v>88</v>
      </c>
      <c r="AK2344" t="s">
        <v>88</v>
      </c>
      <c r="AL2344" t="s">
        <v>88</v>
      </c>
      <c r="AM2344" t="s">
        <v>88</v>
      </c>
      <c r="AN2344" t="s">
        <v>88</v>
      </c>
      <c r="AO2344" t="s">
        <v>88</v>
      </c>
      <c r="AP2344" t="s">
        <v>88</v>
      </c>
      <c r="AQ2344" t="s">
        <v>88</v>
      </c>
      <c r="AR2344" t="s">
        <v>88</v>
      </c>
      <c r="AS2344" t="s">
        <v>88</v>
      </c>
      <c r="AT2344" t="s">
        <v>88</v>
      </c>
      <c r="AU2344" t="s">
        <v>88</v>
      </c>
      <c r="AV2344" t="s">
        <v>88</v>
      </c>
      <c r="AW2344" t="s">
        <v>88</v>
      </c>
      <c r="AX2344" t="s">
        <v>88</v>
      </c>
      <c r="AY2344" t="s">
        <v>88</v>
      </c>
      <c r="AZ2344" t="s">
        <v>88</v>
      </c>
      <c r="BA2344" t="s">
        <v>88</v>
      </c>
      <c r="BB2344" t="s">
        <v>88</v>
      </c>
      <c r="BC2344" t="s">
        <v>88</v>
      </c>
      <c r="BD2344" t="s">
        <v>88</v>
      </c>
      <c r="BE2344" t="s">
        <v>88</v>
      </c>
    </row>
    <row r="2345" spans="1:57">
      <c r="A2345" t="s">
        <v>4892</v>
      </c>
      <c r="B2345" t="s">
        <v>80</v>
      </c>
      <c r="C2345" t="s">
        <v>4893</v>
      </c>
      <c r="D2345" t="s">
        <v>82</v>
      </c>
      <c r="E2345" s="2" t="str">
        <f>HYPERLINK("capsilon://?command=openfolder&amp;siteaddress=FAM.docvelocity-na8.net&amp;folderid=FX794D3316-B6C9-23CD-A569-45A1E4A6E452","FX21118879")</f>
        <v>FX21118879</v>
      </c>
      <c r="F2345" t="s">
        <v>19</v>
      </c>
      <c r="G2345" t="s">
        <v>19</v>
      </c>
      <c r="H2345" t="s">
        <v>83</v>
      </c>
      <c r="I2345" t="s">
        <v>4894</v>
      </c>
      <c r="J2345">
        <v>56</v>
      </c>
      <c r="K2345" t="s">
        <v>85</v>
      </c>
      <c r="L2345" t="s">
        <v>86</v>
      </c>
      <c r="M2345" t="s">
        <v>87</v>
      </c>
      <c r="N2345">
        <v>2</v>
      </c>
      <c r="O2345" s="1">
        <v>44522.812592592592</v>
      </c>
      <c r="P2345" s="1">
        <v>44523.220960648148</v>
      </c>
      <c r="Q2345">
        <v>34814</v>
      </c>
      <c r="R2345">
        <v>469</v>
      </c>
      <c r="S2345" t="b">
        <v>0</v>
      </c>
      <c r="T2345" t="s">
        <v>88</v>
      </c>
      <c r="U2345" t="b">
        <v>0</v>
      </c>
      <c r="V2345" t="s">
        <v>89</v>
      </c>
      <c r="W2345" s="1">
        <v>44523.167025462964</v>
      </c>
      <c r="X2345">
        <v>179</v>
      </c>
      <c r="Y2345">
        <v>51</v>
      </c>
      <c r="Z2345">
        <v>0</v>
      </c>
      <c r="AA2345">
        <v>51</v>
      </c>
      <c r="AB2345">
        <v>0</v>
      </c>
      <c r="AC2345">
        <v>22</v>
      </c>
      <c r="AD2345">
        <v>5</v>
      </c>
      <c r="AE2345">
        <v>0</v>
      </c>
      <c r="AF2345">
        <v>0</v>
      </c>
      <c r="AG2345">
        <v>0</v>
      </c>
      <c r="AH2345" t="s">
        <v>90</v>
      </c>
      <c r="AI2345" s="1">
        <v>44523.220960648148</v>
      </c>
      <c r="AJ2345">
        <v>290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5</v>
      </c>
      <c r="AQ2345">
        <v>0</v>
      </c>
      <c r="AR2345">
        <v>0</v>
      </c>
      <c r="AS2345">
        <v>0</v>
      </c>
      <c r="AT2345" t="s">
        <v>88</v>
      </c>
      <c r="AU2345" t="s">
        <v>88</v>
      </c>
      <c r="AV2345" t="s">
        <v>88</v>
      </c>
      <c r="AW2345" t="s">
        <v>88</v>
      </c>
      <c r="AX2345" t="s">
        <v>88</v>
      </c>
      <c r="AY2345" t="s">
        <v>88</v>
      </c>
      <c r="AZ2345" t="s">
        <v>88</v>
      </c>
      <c r="BA2345" t="s">
        <v>88</v>
      </c>
      <c r="BB2345" t="s">
        <v>88</v>
      </c>
      <c r="BC2345" t="s">
        <v>88</v>
      </c>
      <c r="BD2345" t="s">
        <v>88</v>
      </c>
      <c r="BE2345" t="s">
        <v>88</v>
      </c>
    </row>
    <row r="2346" spans="1:57">
      <c r="A2346" t="s">
        <v>4895</v>
      </c>
      <c r="B2346" t="s">
        <v>80</v>
      </c>
      <c r="C2346" t="s">
        <v>4893</v>
      </c>
      <c r="D2346" t="s">
        <v>82</v>
      </c>
      <c r="E2346" s="2" t="str">
        <f>HYPERLINK("capsilon://?command=openfolder&amp;siteaddress=FAM.docvelocity-na8.net&amp;folderid=FX794D3316-B6C9-23CD-A569-45A1E4A6E452","FX21118879")</f>
        <v>FX21118879</v>
      </c>
      <c r="F2346" t="s">
        <v>19</v>
      </c>
      <c r="G2346" t="s">
        <v>19</v>
      </c>
      <c r="H2346" t="s">
        <v>83</v>
      </c>
      <c r="I2346" t="s">
        <v>4896</v>
      </c>
      <c r="J2346">
        <v>102</v>
      </c>
      <c r="K2346" t="s">
        <v>85</v>
      </c>
      <c r="L2346" t="s">
        <v>86</v>
      </c>
      <c r="M2346" t="s">
        <v>87</v>
      </c>
      <c r="N2346">
        <v>2</v>
      </c>
      <c r="O2346" s="1">
        <v>44522.813692129632</v>
      </c>
      <c r="P2346" s="1">
        <v>44523.226724537039</v>
      </c>
      <c r="Q2346">
        <v>34892</v>
      </c>
      <c r="R2346">
        <v>794</v>
      </c>
      <c r="S2346" t="b">
        <v>0</v>
      </c>
      <c r="T2346" t="s">
        <v>88</v>
      </c>
      <c r="U2346" t="b">
        <v>0</v>
      </c>
      <c r="V2346" t="s">
        <v>89</v>
      </c>
      <c r="W2346" s="1">
        <v>44523.17046296296</v>
      </c>
      <c r="X2346">
        <v>297</v>
      </c>
      <c r="Y2346">
        <v>79</v>
      </c>
      <c r="Z2346">
        <v>0</v>
      </c>
      <c r="AA2346">
        <v>79</v>
      </c>
      <c r="AB2346">
        <v>0</v>
      </c>
      <c r="AC2346">
        <v>28</v>
      </c>
      <c r="AD2346">
        <v>23</v>
      </c>
      <c r="AE2346">
        <v>0</v>
      </c>
      <c r="AF2346">
        <v>0</v>
      </c>
      <c r="AG2346">
        <v>0</v>
      </c>
      <c r="AH2346" t="s">
        <v>90</v>
      </c>
      <c r="AI2346" s="1">
        <v>44523.226724537039</v>
      </c>
      <c r="AJ2346">
        <v>497</v>
      </c>
      <c r="AK2346">
        <v>1</v>
      </c>
      <c r="AL2346">
        <v>0</v>
      </c>
      <c r="AM2346">
        <v>1</v>
      </c>
      <c r="AN2346">
        <v>0</v>
      </c>
      <c r="AO2346">
        <v>1</v>
      </c>
      <c r="AP2346">
        <v>22</v>
      </c>
      <c r="AQ2346">
        <v>0</v>
      </c>
      <c r="AR2346">
        <v>0</v>
      </c>
      <c r="AS2346">
        <v>0</v>
      </c>
      <c r="AT2346" t="s">
        <v>88</v>
      </c>
      <c r="AU2346" t="s">
        <v>88</v>
      </c>
      <c r="AV2346" t="s">
        <v>88</v>
      </c>
      <c r="AW2346" t="s">
        <v>88</v>
      </c>
      <c r="AX2346" t="s">
        <v>88</v>
      </c>
      <c r="AY2346" t="s">
        <v>88</v>
      </c>
      <c r="AZ2346" t="s">
        <v>88</v>
      </c>
      <c r="BA2346" t="s">
        <v>88</v>
      </c>
      <c r="BB2346" t="s">
        <v>88</v>
      </c>
      <c r="BC2346" t="s">
        <v>88</v>
      </c>
      <c r="BD2346" t="s">
        <v>88</v>
      </c>
      <c r="BE2346" t="s">
        <v>88</v>
      </c>
    </row>
    <row r="2347" spans="1:57">
      <c r="A2347" t="s">
        <v>4897</v>
      </c>
      <c r="B2347" t="s">
        <v>80</v>
      </c>
      <c r="C2347" t="s">
        <v>4898</v>
      </c>
      <c r="D2347" t="s">
        <v>82</v>
      </c>
      <c r="E2347" s="2" t="str">
        <f>HYPERLINK("capsilon://?command=openfolder&amp;siteaddress=FAM.docvelocity-na8.net&amp;folderid=FXE35BC858-12C8-4250-473A-0F19DA6E3A6F","FX211110012")</f>
        <v>FX211110012</v>
      </c>
      <c r="F2347" t="s">
        <v>19</v>
      </c>
      <c r="G2347" t="s">
        <v>19</v>
      </c>
      <c r="H2347" t="s">
        <v>83</v>
      </c>
      <c r="I2347" t="s">
        <v>4899</v>
      </c>
      <c r="J2347">
        <v>169</v>
      </c>
      <c r="K2347" t="s">
        <v>85</v>
      </c>
      <c r="L2347" t="s">
        <v>86</v>
      </c>
      <c r="M2347" t="s">
        <v>87</v>
      </c>
      <c r="N2347">
        <v>1</v>
      </c>
      <c r="O2347" s="1">
        <v>44522.813946759263</v>
      </c>
      <c r="P2347" s="1">
        <v>44523.301550925928</v>
      </c>
      <c r="Q2347">
        <v>41792</v>
      </c>
      <c r="R2347">
        <v>337</v>
      </c>
      <c r="S2347" t="b">
        <v>0</v>
      </c>
      <c r="T2347" t="s">
        <v>88</v>
      </c>
      <c r="U2347" t="b">
        <v>0</v>
      </c>
      <c r="V2347" t="s">
        <v>190</v>
      </c>
      <c r="W2347" s="1">
        <v>44523.301550925928</v>
      </c>
      <c r="X2347">
        <v>262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169</v>
      </c>
      <c r="AE2347">
        <v>157</v>
      </c>
      <c r="AF2347">
        <v>0</v>
      </c>
      <c r="AG2347">
        <v>4</v>
      </c>
      <c r="AH2347" t="s">
        <v>88</v>
      </c>
      <c r="AI2347" t="s">
        <v>88</v>
      </c>
      <c r="AJ2347" t="s">
        <v>88</v>
      </c>
      <c r="AK2347" t="s">
        <v>88</v>
      </c>
      <c r="AL2347" t="s">
        <v>88</v>
      </c>
      <c r="AM2347" t="s">
        <v>88</v>
      </c>
      <c r="AN2347" t="s">
        <v>88</v>
      </c>
      <c r="AO2347" t="s">
        <v>88</v>
      </c>
      <c r="AP2347" t="s">
        <v>88</v>
      </c>
      <c r="AQ2347" t="s">
        <v>88</v>
      </c>
      <c r="AR2347" t="s">
        <v>88</v>
      </c>
      <c r="AS2347" t="s">
        <v>88</v>
      </c>
      <c r="AT2347" t="s">
        <v>88</v>
      </c>
      <c r="AU2347" t="s">
        <v>88</v>
      </c>
      <c r="AV2347" t="s">
        <v>88</v>
      </c>
      <c r="AW2347" t="s">
        <v>88</v>
      </c>
      <c r="AX2347" t="s">
        <v>88</v>
      </c>
      <c r="AY2347" t="s">
        <v>88</v>
      </c>
      <c r="AZ2347" t="s">
        <v>88</v>
      </c>
      <c r="BA2347" t="s">
        <v>88</v>
      </c>
      <c r="BB2347" t="s">
        <v>88</v>
      </c>
      <c r="BC2347" t="s">
        <v>88</v>
      </c>
      <c r="BD2347" t="s">
        <v>88</v>
      </c>
      <c r="BE2347" t="s">
        <v>88</v>
      </c>
    </row>
    <row r="2348" spans="1:57">
      <c r="A2348" t="s">
        <v>4900</v>
      </c>
      <c r="B2348" t="s">
        <v>80</v>
      </c>
      <c r="C2348" t="s">
        <v>4893</v>
      </c>
      <c r="D2348" t="s">
        <v>82</v>
      </c>
      <c r="E2348" s="2" t="str">
        <f>HYPERLINK("capsilon://?command=openfolder&amp;siteaddress=FAM.docvelocity-na8.net&amp;folderid=FX794D3316-B6C9-23CD-A569-45A1E4A6E452","FX21118879")</f>
        <v>FX21118879</v>
      </c>
      <c r="F2348" t="s">
        <v>19</v>
      </c>
      <c r="G2348" t="s">
        <v>19</v>
      </c>
      <c r="H2348" t="s">
        <v>83</v>
      </c>
      <c r="I2348" t="s">
        <v>4901</v>
      </c>
      <c r="J2348">
        <v>28</v>
      </c>
      <c r="K2348" t="s">
        <v>85</v>
      </c>
      <c r="L2348" t="s">
        <v>86</v>
      </c>
      <c r="M2348" t="s">
        <v>87</v>
      </c>
      <c r="N2348">
        <v>2</v>
      </c>
      <c r="O2348" s="1">
        <v>44522.814166666663</v>
      </c>
      <c r="P2348" s="1">
        <v>44523.229120370372</v>
      </c>
      <c r="Q2348">
        <v>35484</v>
      </c>
      <c r="R2348">
        <v>368</v>
      </c>
      <c r="S2348" t="b">
        <v>0</v>
      </c>
      <c r="T2348" t="s">
        <v>88</v>
      </c>
      <c r="U2348" t="b">
        <v>0</v>
      </c>
      <c r="V2348" t="s">
        <v>393</v>
      </c>
      <c r="W2348" s="1">
        <v>44523.170208333337</v>
      </c>
      <c r="X2348">
        <v>162</v>
      </c>
      <c r="Y2348">
        <v>21</v>
      </c>
      <c r="Z2348">
        <v>0</v>
      </c>
      <c r="AA2348">
        <v>21</v>
      </c>
      <c r="AB2348">
        <v>0</v>
      </c>
      <c r="AC2348">
        <v>0</v>
      </c>
      <c r="AD2348">
        <v>7</v>
      </c>
      <c r="AE2348">
        <v>0</v>
      </c>
      <c r="AF2348">
        <v>0</v>
      </c>
      <c r="AG2348">
        <v>0</v>
      </c>
      <c r="AH2348" t="s">
        <v>90</v>
      </c>
      <c r="AI2348" s="1">
        <v>44523.229120370372</v>
      </c>
      <c r="AJ2348">
        <v>206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7</v>
      </c>
      <c r="AQ2348">
        <v>0</v>
      </c>
      <c r="AR2348">
        <v>0</v>
      </c>
      <c r="AS2348">
        <v>0</v>
      </c>
      <c r="AT2348" t="s">
        <v>88</v>
      </c>
      <c r="AU2348" t="s">
        <v>88</v>
      </c>
      <c r="AV2348" t="s">
        <v>88</v>
      </c>
      <c r="AW2348" t="s">
        <v>88</v>
      </c>
      <c r="AX2348" t="s">
        <v>88</v>
      </c>
      <c r="AY2348" t="s">
        <v>88</v>
      </c>
      <c r="AZ2348" t="s">
        <v>88</v>
      </c>
      <c r="BA2348" t="s">
        <v>88</v>
      </c>
      <c r="BB2348" t="s">
        <v>88</v>
      </c>
      <c r="BC2348" t="s">
        <v>88</v>
      </c>
      <c r="BD2348" t="s">
        <v>88</v>
      </c>
      <c r="BE2348" t="s">
        <v>88</v>
      </c>
    </row>
    <row r="2349" spans="1:57">
      <c r="A2349" t="s">
        <v>4902</v>
      </c>
      <c r="B2349" t="s">
        <v>80</v>
      </c>
      <c r="C2349" t="s">
        <v>4893</v>
      </c>
      <c r="D2349" t="s">
        <v>82</v>
      </c>
      <c r="E2349" s="2" t="str">
        <f>HYPERLINK("capsilon://?command=openfolder&amp;siteaddress=FAM.docvelocity-na8.net&amp;folderid=FX794D3316-B6C9-23CD-A569-45A1E4A6E452","FX21118879")</f>
        <v>FX21118879</v>
      </c>
      <c r="F2349" t="s">
        <v>19</v>
      </c>
      <c r="G2349" t="s">
        <v>19</v>
      </c>
      <c r="H2349" t="s">
        <v>83</v>
      </c>
      <c r="I2349" t="s">
        <v>4903</v>
      </c>
      <c r="J2349">
        <v>99</v>
      </c>
      <c r="K2349" t="s">
        <v>85</v>
      </c>
      <c r="L2349" t="s">
        <v>86</v>
      </c>
      <c r="M2349" t="s">
        <v>87</v>
      </c>
      <c r="N2349">
        <v>2</v>
      </c>
      <c r="O2349" s="1">
        <v>44522.814745370371</v>
      </c>
      <c r="P2349" s="1">
        <v>44523.233564814815</v>
      </c>
      <c r="Q2349">
        <v>35454</v>
      </c>
      <c r="R2349">
        <v>732</v>
      </c>
      <c r="S2349" t="b">
        <v>0</v>
      </c>
      <c r="T2349" t="s">
        <v>88</v>
      </c>
      <c r="U2349" t="b">
        <v>0</v>
      </c>
      <c r="V2349" t="s">
        <v>393</v>
      </c>
      <c r="W2349" s="1">
        <v>44523.174259259256</v>
      </c>
      <c r="X2349">
        <v>349</v>
      </c>
      <c r="Y2349">
        <v>79</v>
      </c>
      <c r="Z2349">
        <v>0</v>
      </c>
      <c r="AA2349">
        <v>79</v>
      </c>
      <c r="AB2349">
        <v>0</v>
      </c>
      <c r="AC2349">
        <v>28</v>
      </c>
      <c r="AD2349">
        <v>20</v>
      </c>
      <c r="AE2349">
        <v>0</v>
      </c>
      <c r="AF2349">
        <v>0</v>
      </c>
      <c r="AG2349">
        <v>0</v>
      </c>
      <c r="AH2349" t="s">
        <v>90</v>
      </c>
      <c r="AI2349" s="1">
        <v>44523.233564814815</v>
      </c>
      <c r="AJ2349">
        <v>383</v>
      </c>
      <c r="AK2349">
        <v>2</v>
      </c>
      <c r="AL2349">
        <v>0</v>
      </c>
      <c r="AM2349">
        <v>2</v>
      </c>
      <c r="AN2349">
        <v>0</v>
      </c>
      <c r="AO2349">
        <v>2</v>
      </c>
      <c r="AP2349">
        <v>18</v>
      </c>
      <c r="AQ2349">
        <v>0</v>
      </c>
      <c r="AR2349">
        <v>0</v>
      </c>
      <c r="AS2349">
        <v>0</v>
      </c>
      <c r="AT2349" t="s">
        <v>88</v>
      </c>
      <c r="AU2349" t="s">
        <v>88</v>
      </c>
      <c r="AV2349" t="s">
        <v>88</v>
      </c>
      <c r="AW2349" t="s">
        <v>88</v>
      </c>
      <c r="AX2349" t="s">
        <v>88</v>
      </c>
      <c r="AY2349" t="s">
        <v>88</v>
      </c>
      <c r="AZ2349" t="s">
        <v>88</v>
      </c>
      <c r="BA2349" t="s">
        <v>88</v>
      </c>
      <c r="BB2349" t="s">
        <v>88</v>
      </c>
      <c r="BC2349" t="s">
        <v>88</v>
      </c>
      <c r="BD2349" t="s">
        <v>88</v>
      </c>
      <c r="BE2349" t="s">
        <v>88</v>
      </c>
    </row>
    <row r="2350" spans="1:57">
      <c r="A2350" t="s">
        <v>4904</v>
      </c>
      <c r="B2350" t="s">
        <v>80</v>
      </c>
      <c r="C2350" t="s">
        <v>4893</v>
      </c>
      <c r="D2350" t="s">
        <v>82</v>
      </c>
      <c r="E2350" s="2" t="str">
        <f>HYPERLINK("capsilon://?command=openfolder&amp;siteaddress=FAM.docvelocity-na8.net&amp;folderid=FX794D3316-B6C9-23CD-A569-45A1E4A6E452","FX21118879")</f>
        <v>FX21118879</v>
      </c>
      <c r="F2350" t="s">
        <v>19</v>
      </c>
      <c r="G2350" t="s">
        <v>19</v>
      </c>
      <c r="H2350" t="s">
        <v>83</v>
      </c>
      <c r="I2350" t="s">
        <v>4905</v>
      </c>
      <c r="J2350">
        <v>28</v>
      </c>
      <c r="K2350" t="s">
        <v>85</v>
      </c>
      <c r="L2350" t="s">
        <v>86</v>
      </c>
      <c r="M2350" t="s">
        <v>87</v>
      </c>
      <c r="N2350">
        <v>1</v>
      </c>
      <c r="O2350" s="1">
        <v>44522.815046296295</v>
      </c>
      <c r="P2350" s="1">
        <v>44523.309699074074</v>
      </c>
      <c r="Q2350">
        <v>42358</v>
      </c>
      <c r="R2350">
        <v>380</v>
      </c>
      <c r="S2350" t="b">
        <v>0</v>
      </c>
      <c r="T2350" t="s">
        <v>88</v>
      </c>
      <c r="U2350" t="b">
        <v>0</v>
      </c>
      <c r="V2350" t="s">
        <v>190</v>
      </c>
      <c r="W2350" s="1">
        <v>44523.309699074074</v>
      </c>
      <c r="X2350">
        <v>275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28</v>
      </c>
      <c r="AE2350">
        <v>21</v>
      </c>
      <c r="AF2350">
        <v>0</v>
      </c>
      <c r="AG2350">
        <v>2</v>
      </c>
      <c r="AH2350" t="s">
        <v>88</v>
      </c>
      <c r="AI2350" t="s">
        <v>88</v>
      </c>
      <c r="AJ2350" t="s">
        <v>88</v>
      </c>
      <c r="AK2350" t="s">
        <v>88</v>
      </c>
      <c r="AL2350" t="s">
        <v>88</v>
      </c>
      <c r="AM2350" t="s">
        <v>88</v>
      </c>
      <c r="AN2350" t="s">
        <v>88</v>
      </c>
      <c r="AO2350" t="s">
        <v>88</v>
      </c>
      <c r="AP2350" t="s">
        <v>88</v>
      </c>
      <c r="AQ2350" t="s">
        <v>88</v>
      </c>
      <c r="AR2350" t="s">
        <v>88</v>
      </c>
      <c r="AS2350" t="s">
        <v>88</v>
      </c>
      <c r="AT2350" t="s">
        <v>88</v>
      </c>
      <c r="AU2350" t="s">
        <v>88</v>
      </c>
      <c r="AV2350" t="s">
        <v>88</v>
      </c>
      <c r="AW2350" t="s">
        <v>88</v>
      </c>
      <c r="AX2350" t="s">
        <v>88</v>
      </c>
      <c r="AY2350" t="s">
        <v>88</v>
      </c>
      <c r="AZ2350" t="s">
        <v>88</v>
      </c>
      <c r="BA2350" t="s">
        <v>88</v>
      </c>
      <c r="BB2350" t="s">
        <v>88</v>
      </c>
      <c r="BC2350" t="s">
        <v>88</v>
      </c>
      <c r="BD2350" t="s">
        <v>88</v>
      </c>
      <c r="BE2350" t="s">
        <v>88</v>
      </c>
    </row>
    <row r="2351" spans="1:57">
      <c r="A2351" t="s">
        <v>4906</v>
      </c>
      <c r="B2351" t="s">
        <v>80</v>
      </c>
      <c r="C2351" t="s">
        <v>4893</v>
      </c>
      <c r="D2351" t="s">
        <v>82</v>
      </c>
      <c r="E2351" s="2" t="str">
        <f>HYPERLINK("capsilon://?command=openfolder&amp;siteaddress=FAM.docvelocity-na8.net&amp;folderid=FX794D3316-B6C9-23CD-A569-45A1E4A6E452","FX21118879")</f>
        <v>FX21118879</v>
      </c>
      <c r="F2351" t="s">
        <v>19</v>
      </c>
      <c r="G2351" t="s">
        <v>19</v>
      </c>
      <c r="H2351" t="s">
        <v>83</v>
      </c>
      <c r="I2351" t="s">
        <v>4907</v>
      </c>
      <c r="J2351">
        <v>56</v>
      </c>
      <c r="K2351" t="s">
        <v>85</v>
      </c>
      <c r="L2351" t="s">
        <v>86</v>
      </c>
      <c r="M2351" t="s">
        <v>87</v>
      </c>
      <c r="N2351">
        <v>2</v>
      </c>
      <c r="O2351" s="1">
        <v>44522.815138888887</v>
      </c>
      <c r="P2351" s="1">
        <v>44523.234629629631</v>
      </c>
      <c r="Q2351">
        <v>35769</v>
      </c>
      <c r="R2351">
        <v>475</v>
      </c>
      <c r="S2351" t="b">
        <v>0</v>
      </c>
      <c r="T2351" t="s">
        <v>88</v>
      </c>
      <c r="U2351" t="b">
        <v>0</v>
      </c>
      <c r="V2351" t="s">
        <v>89</v>
      </c>
      <c r="W2351" s="1">
        <v>44523.173356481479</v>
      </c>
      <c r="X2351">
        <v>138</v>
      </c>
      <c r="Y2351">
        <v>51</v>
      </c>
      <c r="Z2351">
        <v>0</v>
      </c>
      <c r="AA2351">
        <v>51</v>
      </c>
      <c r="AB2351">
        <v>0</v>
      </c>
      <c r="AC2351">
        <v>23</v>
      </c>
      <c r="AD2351">
        <v>5</v>
      </c>
      <c r="AE2351">
        <v>0</v>
      </c>
      <c r="AF2351">
        <v>0</v>
      </c>
      <c r="AG2351">
        <v>0</v>
      </c>
      <c r="AH2351" t="s">
        <v>99</v>
      </c>
      <c r="AI2351" s="1">
        <v>44523.234629629631</v>
      </c>
      <c r="AJ2351">
        <v>337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5</v>
      </c>
      <c r="AQ2351">
        <v>0</v>
      </c>
      <c r="AR2351">
        <v>0</v>
      </c>
      <c r="AS2351">
        <v>0</v>
      </c>
      <c r="AT2351" t="s">
        <v>88</v>
      </c>
      <c r="AU2351" t="s">
        <v>88</v>
      </c>
      <c r="AV2351" t="s">
        <v>88</v>
      </c>
      <c r="AW2351" t="s">
        <v>88</v>
      </c>
      <c r="AX2351" t="s">
        <v>88</v>
      </c>
      <c r="AY2351" t="s">
        <v>88</v>
      </c>
      <c r="AZ2351" t="s">
        <v>88</v>
      </c>
      <c r="BA2351" t="s">
        <v>88</v>
      </c>
      <c r="BB2351" t="s">
        <v>88</v>
      </c>
      <c r="BC2351" t="s">
        <v>88</v>
      </c>
      <c r="BD2351" t="s">
        <v>88</v>
      </c>
      <c r="BE2351" t="s">
        <v>88</v>
      </c>
    </row>
    <row r="2352" spans="1:57">
      <c r="A2352" t="s">
        <v>4908</v>
      </c>
      <c r="B2352" t="s">
        <v>80</v>
      </c>
      <c r="C2352" t="s">
        <v>4909</v>
      </c>
      <c r="D2352" t="s">
        <v>82</v>
      </c>
      <c r="E2352" s="2" t="str">
        <f>HYPERLINK("capsilon://?command=openfolder&amp;siteaddress=FAM.docvelocity-na8.net&amp;folderid=FXEA8CC308-AA6C-F8DD-59FC-917431CFFD35","FX21118083")</f>
        <v>FX21118083</v>
      </c>
      <c r="F2352" t="s">
        <v>19</v>
      </c>
      <c r="G2352" t="s">
        <v>19</v>
      </c>
      <c r="H2352" t="s">
        <v>83</v>
      </c>
      <c r="I2352" t="s">
        <v>4910</v>
      </c>
      <c r="J2352">
        <v>101</v>
      </c>
      <c r="K2352" t="s">
        <v>85</v>
      </c>
      <c r="L2352" t="s">
        <v>86</v>
      </c>
      <c r="M2352" t="s">
        <v>87</v>
      </c>
      <c r="N2352">
        <v>1</v>
      </c>
      <c r="O2352" s="1">
        <v>44522.819988425923</v>
      </c>
      <c r="P2352" s="1">
        <v>44523.313090277778</v>
      </c>
      <c r="Q2352">
        <v>42071</v>
      </c>
      <c r="R2352">
        <v>533</v>
      </c>
      <c r="S2352" t="b">
        <v>0</v>
      </c>
      <c r="T2352" t="s">
        <v>88</v>
      </c>
      <c r="U2352" t="b">
        <v>0</v>
      </c>
      <c r="V2352" t="s">
        <v>190</v>
      </c>
      <c r="W2352" s="1">
        <v>44523.313090277778</v>
      </c>
      <c r="X2352">
        <v>292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101</v>
      </c>
      <c r="AE2352">
        <v>89</v>
      </c>
      <c r="AF2352">
        <v>0</v>
      </c>
      <c r="AG2352">
        <v>3</v>
      </c>
      <c r="AH2352" t="s">
        <v>88</v>
      </c>
      <c r="AI2352" t="s">
        <v>88</v>
      </c>
      <c r="AJ2352" t="s">
        <v>88</v>
      </c>
      <c r="AK2352" t="s">
        <v>88</v>
      </c>
      <c r="AL2352" t="s">
        <v>88</v>
      </c>
      <c r="AM2352" t="s">
        <v>88</v>
      </c>
      <c r="AN2352" t="s">
        <v>88</v>
      </c>
      <c r="AO2352" t="s">
        <v>88</v>
      </c>
      <c r="AP2352" t="s">
        <v>88</v>
      </c>
      <c r="AQ2352" t="s">
        <v>88</v>
      </c>
      <c r="AR2352" t="s">
        <v>88</v>
      </c>
      <c r="AS2352" t="s">
        <v>88</v>
      </c>
      <c r="AT2352" t="s">
        <v>88</v>
      </c>
      <c r="AU2352" t="s">
        <v>88</v>
      </c>
      <c r="AV2352" t="s">
        <v>88</v>
      </c>
      <c r="AW2352" t="s">
        <v>88</v>
      </c>
      <c r="AX2352" t="s">
        <v>88</v>
      </c>
      <c r="AY2352" t="s">
        <v>88</v>
      </c>
      <c r="AZ2352" t="s">
        <v>88</v>
      </c>
      <c r="BA2352" t="s">
        <v>88</v>
      </c>
      <c r="BB2352" t="s">
        <v>88</v>
      </c>
      <c r="BC2352" t="s">
        <v>88</v>
      </c>
      <c r="BD2352" t="s">
        <v>88</v>
      </c>
      <c r="BE2352" t="s">
        <v>88</v>
      </c>
    </row>
    <row r="2353" spans="1:57">
      <c r="A2353" t="s">
        <v>4911</v>
      </c>
      <c r="B2353" t="s">
        <v>80</v>
      </c>
      <c r="C2353" t="s">
        <v>4912</v>
      </c>
      <c r="D2353" t="s">
        <v>82</v>
      </c>
      <c r="E2353" s="2" t="str">
        <f>HYPERLINK("capsilon://?command=openfolder&amp;siteaddress=FAM.docvelocity-na8.net&amp;folderid=FX3FD56E03-3B1D-165F-4D5B-9EA825684677","FX21118928")</f>
        <v>FX21118928</v>
      </c>
      <c r="F2353" t="s">
        <v>19</v>
      </c>
      <c r="G2353" t="s">
        <v>19</v>
      </c>
      <c r="H2353" t="s">
        <v>83</v>
      </c>
      <c r="I2353" t="s">
        <v>4913</v>
      </c>
      <c r="J2353">
        <v>81</v>
      </c>
      <c r="K2353" t="s">
        <v>85</v>
      </c>
      <c r="L2353" t="s">
        <v>86</v>
      </c>
      <c r="M2353" t="s">
        <v>87</v>
      </c>
      <c r="N2353">
        <v>2</v>
      </c>
      <c r="O2353" s="1">
        <v>44522.841631944444</v>
      </c>
      <c r="P2353" s="1">
        <v>44523.237719907411</v>
      </c>
      <c r="Q2353">
        <v>33569</v>
      </c>
      <c r="R2353">
        <v>653</v>
      </c>
      <c r="S2353" t="b">
        <v>0</v>
      </c>
      <c r="T2353" t="s">
        <v>88</v>
      </c>
      <c r="U2353" t="b">
        <v>0</v>
      </c>
      <c r="V2353" t="s">
        <v>89</v>
      </c>
      <c r="W2353" s="1">
        <v>44523.177303240744</v>
      </c>
      <c r="X2353">
        <v>295</v>
      </c>
      <c r="Y2353">
        <v>69</v>
      </c>
      <c r="Z2353">
        <v>0</v>
      </c>
      <c r="AA2353">
        <v>69</v>
      </c>
      <c r="AB2353">
        <v>0</v>
      </c>
      <c r="AC2353">
        <v>24</v>
      </c>
      <c r="AD2353">
        <v>12</v>
      </c>
      <c r="AE2353">
        <v>0</v>
      </c>
      <c r="AF2353">
        <v>0</v>
      </c>
      <c r="AG2353">
        <v>0</v>
      </c>
      <c r="AH2353" t="s">
        <v>90</v>
      </c>
      <c r="AI2353" s="1">
        <v>44523.237719907411</v>
      </c>
      <c r="AJ2353">
        <v>358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12</v>
      </c>
      <c r="AQ2353">
        <v>0</v>
      </c>
      <c r="AR2353">
        <v>0</v>
      </c>
      <c r="AS2353">
        <v>0</v>
      </c>
      <c r="AT2353" t="s">
        <v>88</v>
      </c>
      <c r="AU2353" t="s">
        <v>88</v>
      </c>
      <c r="AV2353" t="s">
        <v>88</v>
      </c>
      <c r="AW2353" t="s">
        <v>88</v>
      </c>
      <c r="AX2353" t="s">
        <v>88</v>
      </c>
      <c r="AY2353" t="s">
        <v>88</v>
      </c>
      <c r="AZ2353" t="s">
        <v>88</v>
      </c>
      <c r="BA2353" t="s">
        <v>88</v>
      </c>
      <c r="BB2353" t="s">
        <v>88</v>
      </c>
      <c r="BC2353" t="s">
        <v>88</v>
      </c>
      <c r="BD2353" t="s">
        <v>88</v>
      </c>
      <c r="BE2353" t="s">
        <v>88</v>
      </c>
    </row>
    <row r="2354" spans="1:57">
      <c r="A2354" t="s">
        <v>4914</v>
      </c>
      <c r="B2354" t="s">
        <v>80</v>
      </c>
      <c r="C2354" t="s">
        <v>4915</v>
      </c>
      <c r="D2354" t="s">
        <v>82</v>
      </c>
      <c r="E2354" s="2" t="str">
        <f>HYPERLINK("capsilon://?command=openfolder&amp;siteaddress=FAM.docvelocity-na8.net&amp;folderid=FX232B4A83-C4E5-AD13-6520-30160BDDF4E6","FX21116729")</f>
        <v>FX21116729</v>
      </c>
      <c r="F2354" t="s">
        <v>19</v>
      </c>
      <c r="G2354" t="s">
        <v>19</v>
      </c>
      <c r="H2354" t="s">
        <v>83</v>
      </c>
      <c r="I2354" t="s">
        <v>4916</v>
      </c>
      <c r="J2354">
        <v>101</v>
      </c>
      <c r="K2354" t="s">
        <v>85</v>
      </c>
      <c r="L2354" t="s">
        <v>86</v>
      </c>
      <c r="M2354" t="s">
        <v>87</v>
      </c>
      <c r="N2354">
        <v>1</v>
      </c>
      <c r="O2354" s="1">
        <v>44522.852951388886</v>
      </c>
      <c r="P2354" s="1">
        <v>44523.317858796298</v>
      </c>
      <c r="Q2354">
        <v>39763</v>
      </c>
      <c r="R2354">
        <v>405</v>
      </c>
      <c r="S2354" t="b">
        <v>0</v>
      </c>
      <c r="T2354" t="s">
        <v>88</v>
      </c>
      <c r="U2354" t="b">
        <v>0</v>
      </c>
      <c r="V2354" t="s">
        <v>190</v>
      </c>
      <c r="W2354" s="1">
        <v>44523.317858796298</v>
      </c>
      <c r="X2354">
        <v>346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101</v>
      </c>
      <c r="AE2354">
        <v>89</v>
      </c>
      <c r="AF2354">
        <v>0</v>
      </c>
      <c r="AG2354">
        <v>3</v>
      </c>
      <c r="AH2354" t="s">
        <v>88</v>
      </c>
      <c r="AI2354" t="s">
        <v>88</v>
      </c>
      <c r="AJ2354" t="s">
        <v>88</v>
      </c>
      <c r="AK2354" t="s">
        <v>88</v>
      </c>
      <c r="AL2354" t="s">
        <v>88</v>
      </c>
      <c r="AM2354" t="s">
        <v>88</v>
      </c>
      <c r="AN2354" t="s">
        <v>88</v>
      </c>
      <c r="AO2354" t="s">
        <v>88</v>
      </c>
      <c r="AP2354" t="s">
        <v>88</v>
      </c>
      <c r="AQ2354" t="s">
        <v>88</v>
      </c>
      <c r="AR2354" t="s">
        <v>88</v>
      </c>
      <c r="AS2354" t="s">
        <v>88</v>
      </c>
      <c r="AT2354" t="s">
        <v>88</v>
      </c>
      <c r="AU2354" t="s">
        <v>88</v>
      </c>
      <c r="AV2354" t="s">
        <v>88</v>
      </c>
      <c r="AW2354" t="s">
        <v>88</v>
      </c>
      <c r="AX2354" t="s">
        <v>88</v>
      </c>
      <c r="AY2354" t="s">
        <v>88</v>
      </c>
      <c r="AZ2354" t="s">
        <v>88</v>
      </c>
      <c r="BA2354" t="s">
        <v>88</v>
      </c>
      <c r="BB2354" t="s">
        <v>88</v>
      </c>
      <c r="BC2354" t="s">
        <v>88</v>
      </c>
      <c r="BD2354" t="s">
        <v>88</v>
      </c>
      <c r="BE2354" t="s">
        <v>88</v>
      </c>
    </row>
    <row r="2355" spans="1:57">
      <c r="A2355" t="s">
        <v>4917</v>
      </c>
      <c r="B2355" t="s">
        <v>80</v>
      </c>
      <c r="C2355" t="s">
        <v>4918</v>
      </c>
      <c r="D2355" t="s">
        <v>82</v>
      </c>
      <c r="E2355" s="2" t="str">
        <f>HYPERLINK("capsilon://?command=openfolder&amp;siteaddress=FAM.docvelocity-na8.net&amp;folderid=FX8CB23B95-137D-311A-F349-8CFC2F649513","FX211110223")</f>
        <v>FX211110223</v>
      </c>
      <c r="F2355" t="s">
        <v>19</v>
      </c>
      <c r="G2355" t="s">
        <v>19</v>
      </c>
      <c r="H2355" t="s">
        <v>83</v>
      </c>
      <c r="I2355" t="s">
        <v>4919</v>
      </c>
      <c r="J2355">
        <v>213</v>
      </c>
      <c r="K2355" t="s">
        <v>85</v>
      </c>
      <c r="L2355" t="s">
        <v>86</v>
      </c>
      <c r="M2355" t="s">
        <v>87</v>
      </c>
      <c r="N2355">
        <v>1</v>
      </c>
      <c r="O2355" s="1">
        <v>44522.868217592593</v>
      </c>
      <c r="P2355" s="1">
        <v>44523.324305555558</v>
      </c>
      <c r="Q2355">
        <v>38762</v>
      </c>
      <c r="R2355">
        <v>644</v>
      </c>
      <c r="S2355" t="b">
        <v>0</v>
      </c>
      <c r="T2355" t="s">
        <v>88</v>
      </c>
      <c r="U2355" t="b">
        <v>0</v>
      </c>
      <c r="V2355" t="s">
        <v>190</v>
      </c>
      <c r="W2355" s="1">
        <v>44523.324305555558</v>
      </c>
      <c r="X2355">
        <v>517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213</v>
      </c>
      <c r="AE2355">
        <v>196</v>
      </c>
      <c r="AF2355">
        <v>0</v>
      </c>
      <c r="AG2355">
        <v>5</v>
      </c>
      <c r="AH2355" t="s">
        <v>88</v>
      </c>
      <c r="AI2355" t="s">
        <v>88</v>
      </c>
      <c r="AJ2355" t="s">
        <v>88</v>
      </c>
      <c r="AK2355" t="s">
        <v>88</v>
      </c>
      <c r="AL2355" t="s">
        <v>88</v>
      </c>
      <c r="AM2355" t="s">
        <v>88</v>
      </c>
      <c r="AN2355" t="s">
        <v>88</v>
      </c>
      <c r="AO2355" t="s">
        <v>88</v>
      </c>
      <c r="AP2355" t="s">
        <v>88</v>
      </c>
      <c r="AQ2355" t="s">
        <v>88</v>
      </c>
      <c r="AR2355" t="s">
        <v>88</v>
      </c>
      <c r="AS2355" t="s">
        <v>88</v>
      </c>
      <c r="AT2355" t="s">
        <v>88</v>
      </c>
      <c r="AU2355" t="s">
        <v>88</v>
      </c>
      <c r="AV2355" t="s">
        <v>88</v>
      </c>
      <c r="AW2355" t="s">
        <v>88</v>
      </c>
      <c r="AX2355" t="s">
        <v>88</v>
      </c>
      <c r="AY2355" t="s">
        <v>88</v>
      </c>
      <c r="AZ2355" t="s">
        <v>88</v>
      </c>
      <c r="BA2355" t="s">
        <v>88</v>
      </c>
      <c r="BB2355" t="s">
        <v>88</v>
      </c>
      <c r="BC2355" t="s">
        <v>88</v>
      </c>
      <c r="BD2355" t="s">
        <v>88</v>
      </c>
      <c r="BE2355" t="s">
        <v>88</v>
      </c>
    </row>
    <row r="2356" spans="1:57">
      <c r="A2356" t="s">
        <v>4920</v>
      </c>
      <c r="B2356" t="s">
        <v>80</v>
      </c>
      <c r="C2356" t="s">
        <v>4710</v>
      </c>
      <c r="D2356" t="s">
        <v>82</v>
      </c>
      <c r="E2356" s="2" t="str">
        <f>HYPERLINK("capsilon://?command=openfolder&amp;siteaddress=FAM.docvelocity-na8.net&amp;folderid=FXFECB08CA-B3A5-6319-C6C9-59992963228D","FX21118660")</f>
        <v>FX21118660</v>
      </c>
      <c r="F2356" t="s">
        <v>19</v>
      </c>
      <c r="G2356" t="s">
        <v>19</v>
      </c>
      <c r="H2356" t="s">
        <v>83</v>
      </c>
      <c r="I2356" t="s">
        <v>4921</v>
      </c>
      <c r="J2356">
        <v>28</v>
      </c>
      <c r="K2356" t="s">
        <v>85</v>
      </c>
      <c r="L2356" t="s">
        <v>86</v>
      </c>
      <c r="M2356" t="s">
        <v>87</v>
      </c>
      <c r="N2356">
        <v>1</v>
      </c>
      <c r="O2356" s="1">
        <v>44522.868298611109</v>
      </c>
      <c r="P2356" s="1">
        <v>44523.328368055554</v>
      </c>
      <c r="Q2356">
        <v>39215</v>
      </c>
      <c r="R2356">
        <v>535</v>
      </c>
      <c r="S2356" t="b">
        <v>0</v>
      </c>
      <c r="T2356" t="s">
        <v>88</v>
      </c>
      <c r="U2356" t="b">
        <v>0</v>
      </c>
      <c r="V2356" t="s">
        <v>190</v>
      </c>
      <c r="W2356" s="1">
        <v>44523.328368055554</v>
      </c>
      <c r="X2356">
        <v>308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28</v>
      </c>
      <c r="AE2356">
        <v>21</v>
      </c>
      <c r="AF2356">
        <v>0</v>
      </c>
      <c r="AG2356">
        <v>2</v>
      </c>
      <c r="AH2356" t="s">
        <v>88</v>
      </c>
      <c r="AI2356" t="s">
        <v>88</v>
      </c>
      <c r="AJ2356" t="s">
        <v>88</v>
      </c>
      <c r="AK2356" t="s">
        <v>88</v>
      </c>
      <c r="AL2356" t="s">
        <v>88</v>
      </c>
      <c r="AM2356" t="s">
        <v>88</v>
      </c>
      <c r="AN2356" t="s">
        <v>88</v>
      </c>
      <c r="AO2356" t="s">
        <v>88</v>
      </c>
      <c r="AP2356" t="s">
        <v>88</v>
      </c>
      <c r="AQ2356" t="s">
        <v>88</v>
      </c>
      <c r="AR2356" t="s">
        <v>88</v>
      </c>
      <c r="AS2356" t="s">
        <v>88</v>
      </c>
      <c r="AT2356" t="s">
        <v>88</v>
      </c>
      <c r="AU2356" t="s">
        <v>88</v>
      </c>
      <c r="AV2356" t="s">
        <v>88</v>
      </c>
      <c r="AW2356" t="s">
        <v>88</v>
      </c>
      <c r="AX2356" t="s">
        <v>88</v>
      </c>
      <c r="AY2356" t="s">
        <v>88</v>
      </c>
      <c r="AZ2356" t="s">
        <v>88</v>
      </c>
      <c r="BA2356" t="s">
        <v>88</v>
      </c>
      <c r="BB2356" t="s">
        <v>88</v>
      </c>
      <c r="BC2356" t="s">
        <v>88</v>
      </c>
      <c r="BD2356" t="s">
        <v>88</v>
      </c>
      <c r="BE2356" t="s">
        <v>88</v>
      </c>
    </row>
    <row r="2357" spans="1:57">
      <c r="A2357" t="s">
        <v>4922</v>
      </c>
      <c r="B2357" t="s">
        <v>80</v>
      </c>
      <c r="C2357" t="s">
        <v>4710</v>
      </c>
      <c r="D2357" t="s">
        <v>82</v>
      </c>
      <c r="E2357" s="2" t="str">
        <f>HYPERLINK("capsilon://?command=openfolder&amp;siteaddress=FAM.docvelocity-na8.net&amp;folderid=FXFECB08CA-B3A5-6319-C6C9-59992963228D","FX21118660")</f>
        <v>FX21118660</v>
      </c>
      <c r="F2357" t="s">
        <v>19</v>
      </c>
      <c r="G2357" t="s">
        <v>19</v>
      </c>
      <c r="H2357" t="s">
        <v>83</v>
      </c>
      <c r="I2357" t="s">
        <v>4923</v>
      </c>
      <c r="J2357">
        <v>28</v>
      </c>
      <c r="K2357" t="s">
        <v>85</v>
      </c>
      <c r="L2357" t="s">
        <v>86</v>
      </c>
      <c r="M2357" t="s">
        <v>87</v>
      </c>
      <c r="N2357">
        <v>2</v>
      </c>
      <c r="O2357" s="1">
        <v>44522.868530092594</v>
      </c>
      <c r="P2357" s="1">
        <v>44523.236863425926</v>
      </c>
      <c r="Q2357">
        <v>31450</v>
      </c>
      <c r="R2357">
        <v>374</v>
      </c>
      <c r="S2357" t="b">
        <v>0</v>
      </c>
      <c r="T2357" t="s">
        <v>88</v>
      </c>
      <c r="U2357" t="b">
        <v>0</v>
      </c>
      <c r="V2357" t="s">
        <v>89</v>
      </c>
      <c r="W2357" s="1">
        <v>44523.180914351855</v>
      </c>
      <c r="X2357">
        <v>182</v>
      </c>
      <c r="Y2357">
        <v>21</v>
      </c>
      <c r="Z2357">
        <v>0</v>
      </c>
      <c r="AA2357">
        <v>21</v>
      </c>
      <c r="AB2357">
        <v>0</v>
      </c>
      <c r="AC2357">
        <v>10</v>
      </c>
      <c r="AD2357">
        <v>7</v>
      </c>
      <c r="AE2357">
        <v>0</v>
      </c>
      <c r="AF2357">
        <v>0</v>
      </c>
      <c r="AG2357">
        <v>0</v>
      </c>
      <c r="AH2357" t="s">
        <v>99</v>
      </c>
      <c r="AI2357" s="1">
        <v>44523.236863425926</v>
      </c>
      <c r="AJ2357">
        <v>192</v>
      </c>
      <c r="AK2357">
        <v>1</v>
      </c>
      <c r="AL2357">
        <v>0</v>
      </c>
      <c r="AM2357">
        <v>1</v>
      </c>
      <c r="AN2357">
        <v>0</v>
      </c>
      <c r="AO2357">
        <v>1</v>
      </c>
      <c r="AP2357">
        <v>6</v>
      </c>
      <c r="AQ2357">
        <v>0</v>
      </c>
      <c r="AR2357">
        <v>0</v>
      </c>
      <c r="AS2357">
        <v>0</v>
      </c>
      <c r="AT2357" t="s">
        <v>88</v>
      </c>
      <c r="AU2357" t="s">
        <v>88</v>
      </c>
      <c r="AV2357" t="s">
        <v>88</v>
      </c>
      <c r="AW2357" t="s">
        <v>88</v>
      </c>
      <c r="AX2357" t="s">
        <v>88</v>
      </c>
      <c r="AY2357" t="s">
        <v>88</v>
      </c>
      <c r="AZ2357" t="s">
        <v>88</v>
      </c>
      <c r="BA2357" t="s">
        <v>88</v>
      </c>
      <c r="BB2357" t="s">
        <v>88</v>
      </c>
      <c r="BC2357" t="s">
        <v>88</v>
      </c>
      <c r="BD2357" t="s">
        <v>88</v>
      </c>
      <c r="BE2357" t="s">
        <v>88</v>
      </c>
    </row>
    <row r="2358" spans="1:57">
      <c r="A2358" t="s">
        <v>4924</v>
      </c>
      <c r="B2358" t="s">
        <v>80</v>
      </c>
      <c r="C2358" t="s">
        <v>4710</v>
      </c>
      <c r="D2358" t="s">
        <v>82</v>
      </c>
      <c r="E2358" s="2" t="str">
        <f>HYPERLINK("capsilon://?command=openfolder&amp;siteaddress=FAM.docvelocity-na8.net&amp;folderid=FXFECB08CA-B3A5-6319-C6C9-59992963228D","FX21118660")</f>
        <v>FX21118660</v>
      </c>
      <c r="F2358" t="s">
        <v>19</v>
      </c>
      <c r="G2358" t="s">
        <v>19</v>
      </c>
      <c r="H2358" t="s">
        <v>83</v>
      </c>
      <c r="I2358" t="s">
        <v>4925</v>
      </c>
      <c r="J2358">
        <v>32</v>
      </c>
      <c r="K2358" t="s">
        <v>85</v>
      </c>
      <c r="L2358" t="s">
        <v>86</v>
      </c>
      <c r="M2358" t="s">
        <v>87</v>
      </c>
      <c r="N2358">
        <v>2</v>
      </c>
      <c r="O2358" s="1">
        <v>44522.869583333333</v>
      </c>
      <c r="P2358" s="1">
        <v>44523.241122685184</v>
      </c>
      <c r="Q2358">
        <v>31298</v>
      </c>
      <c r="R2358">
        <v>803</v>
      </c>
      <c r="S2358" t="b">
        <v>0</v>
      </c>
      <c r="T2358" t="s">
        <v>88</v>
      </c>
      <c r="U2358" t="b">
        <v>0</v>
      </c>
      <c r="V2358" t="s">
        <v>393</v>
      </c>
      <c r="W2358" s="1">
        <v>44523.187071759261</v>
      </c>
      <c r="X2358">
        <v>510</v>
      </c>
      <c r="Y2358">
        <v>36</v>
      </c>
      <c r="Z2358">
        <v>0</v>
      </c>
      <c r="AA2358">
        <v>36</v>
      </c>
      <c r="AB2358">
        <v>0</v>
      </c>
      <c r="AC2358">
        <v>25</v>
      </c>
      <c r="AD2358">
        <v>-4</v>
      </c>
      <c r="AE2358">
        <v>0</v>
      </c>
      <c r="AF2358">
        <v>0</v>
      </c>
      <c r="AG2358">
        <v>0</v>
      </c>
      <c r="AH2358" t="s">
        <v>90</v>
      </c>
      <c r="AI2358" s="1">
        <v>44523.241122685184</v>
      </c>
      <c r="AJ2358">
        <v>293</v>
      </c>
      <c r="AK2358">
        <v>1</v>
      </c>
      <c r="AL2358">
        <v>0</v>
      </c>
      <c r="AM2358">
        <v>1</v>
      </c>
      <c r="AN2358">
        <v>0</v>
      </c>
      <c r="AO2358">
        <v>1</v>
      </c>
      <c r="AP2358">
        <v>-5</v>
      </c>
      <c r="AQ2358">
        <v>0</v>
      </c>
      <c r="AR2358">
        <v>0</v>
      </c>
      <c r="AS2358">
        <v>0</v>
      </c>
      <c r="AT2358" t="s">
        <v>88</v>
      </c>
      <c r="AU2358" t="s">
        <v>88</v>
      </c>
      <c r="AV2358" t="s">
        <v>88</v>
      </c>
      <c r="AW2358" t="s">
        <v>88</v>
      </c>
      <c r="AX2358" t="s">
        <v>88</v>
      </c>
      <c r="AY2358" t="s">
        <v>88</v>
      </c>
      <c r="AZ2358" t="s">
        <v>88</v>
      </c>
      <c r="BA2358" t="s">
        <v>88</v>
      </c>
      <c r="BB2358" t="s">
        <v>88</v>
      </c>
      <c r="BC2358" t="s">
        <v>88</v>
      </c>
      <c r="BD2358" t="s">
        <v>88</v>
      </c>
      <c r="BE2358" t="s">
        <v>88</v>
      </c>
    </row>
    <row r="2359" spans="1:57">
      <c r="A2359" t="s">
        <v>4926</v>
      </c>
      <c r="B2359" t="s">
        <v>80</v>
      </c>
      <c r="C2359" t="s">
        <v>4710</v>
      </c>
      <c r="D2359" t="s">
        <v>82</v>
      </c>
      <c r="E2359" s="2" t="str">
        <f>HYPERLINK("capsilon://?command=openfolder&amp;siteaddress=FAM.docvelocity-na8.net&amp;folderid=FXFECB08CA-B3A5-6319-C6C9-59992963228D","FX21118660")</f>
        <v>FX21118660</v>
      </c>
      <c r="F2359" t="s">
        <v>19</v>
      </c>
      <c r="G2359" t="s">
        <v>19</v>
      </c>
      <c r="H2359" t="s">
        <v>83</v>
      </c>
      <c r="I2359" t="s">
        <v>4927</v>
      </c>
      <c r="J2359">
        <v>32</v>
      </c>
      <c r="K2359" t="s">
        <v>85</v>
      </c>
      <c r="L2359" t="s">
        <v>86</v>
      </c>
      <c r="M2359" t="s">
        <v>87</v>
      </c>
      <c r="N2359">
        <v>2</v>
      </c>
      <c r="O2359" s="1">
        <v>44522.870625000003</v>
      </c>
      <c r="P2359" s="1">
        <v>44523.248344907406</v>
      </c>
      <c r="Q2359">
        <v>31425</v>
      </c>
      <c r="R2359">
        <v>1210</v>
      </c>
      <c r="S2359" t="b">
        <v>0</v>
      </c>
      <c r="T2359" t="s">
        <v>88</v>
      </c>
      <c r="U2359" t="b">
        <v>0</v>
      </c>
      <c r="V2359" t="s">
        <v>89</v>
      </c>
      <c r="W2359" s="1">
        <v>44523.188275462962</v>
      </c>
      <c r="X2359">
        <v>586</v>
      </c>
      <c r="Y2359">
        <v>36</v>
      </c>
      <c r="Z2359">
        <v>0</v>
      </c>
      <c r="AA2359">
        <v>36</v>
      </c>
      <c r="AB2359">
        <v>0</v>
      </c>
      <c r="AC2359">
        <v>28</v>
      </c>
      <c r="AD2359">
        <v>-4</v>
      </c>
      <c r="AE2359">
        <v>0</v>
      </c>
      <c r="AF2359">
        <v>0</v>
      </c>
      <c r="AG2359">
        <v>0</v>
      </c>
      <c r="AH2359" t="s">
        <v>90</v>
      </c>
      <c r="AI2359" s="1">
        <v>44523.248344907406</v>
      </c>
      <c r="AJ2359">
        <v>624</v>
      </c>
      <c r="AK2359">
        <v>5</v>
      </c>
      <c r="AL2359">
        <v>0</v>
      </c>
      <c r="AM2359">
        <v>5</v>
      </c>
      <c r="AN2359">
        <v>0</v>
      </c>
      <c r="AO2359">
        <v>5</v>
      </c>
      <c r="AP2359">
        <v>-9</v>
      </c>
      <c r="AQ2359">
        <v>0</v>
      </c>
      <c r="AR2359">
        <v>0</v>
      </c>
      <c r="AS2359">
        <v>0</v>
      </c>
      <c r="AT2359" t="s">
        <v>88</v>
      </c>
      <c r="AU2359" t="s">
        <v>88</v>
      </c>
      <c r="AV2359" t="s">
        <v>88</v>
      </c>
      <c r="AW2359" t="s">
        <v>88</v>
      </c>
      <c r="AX2359" t="s">
        <v>88</v>
      </c>
      <c r="AY2359" t="s">
        <v>88</v>
      </c>
      <c r="AZ2359" t="s">
        <v>88</v>
      </c>
      <c r="BA2359" t="s">
        <v>88</v>
      </c>
      <c r="BB2359" t="s">
        <v>88</v>
      </c>
      <c r="BC2359" t="s">
        <v>88</v>
      </c>
      <c r="BD2359" t="s">
        <v>88</v>
      </c>
      <c r="BE2359" t="s">
        <v>88</v>
      </c>
    </row>
    <row r="2360" spans="1:57">
      <c r="A2360" t="s">
        <v>4928</v>
      </c>
      <c r="B2360" t="s">
        <v>80</v>
      </c>
      <c r="C2360" t="s">
        <v>4710</v>
      </c>
      <c r="D2360" t="s">
        <v>82</v>
      </c>
      <c r="E2360" s="2" t="str">
        <f>HYPERLINK("capsilon://?command=openfolder&amp;siteaddress=FAM.docvelocity-na8.net&amp;folderid=FXFECB08CA-B3A5-6319-C6C9-59992963228D","FX21118660")</f>
        <v>FX21118660</v>
      </c>
      <c r="F2360" t="s">
        <v>19</v>
      </c>
      <c r="G2360" t="s">
        <v>19</v>
      </c>
      <c r="H2360" t="s">
        <v>83</v>
      </c>
      <c r="I2360" t="s">
        <v>4929</v>
      </c>
      <c r="J2360">
        <v>38</v>
      </c>
      <c r="K2360" t="s">
        <v>85</v>
      </c>
      <c r="L2360" t="s">
        <v>86</v>
      </c>
      <c r="M2360" t="s">
        <v>87</v>
      </c>
      <c r="N2360">
        <v>2</v>
      </c>
      <c r="O2360" s="1">
        <v>44522.871168981481</v>
      </c>
      <c r="P2360" s="1">
        <v>44523.250208333331</v>
      </c>
      <c r="Q2360">
        <v>32159</v>
      </c>
      <c r="R2360">
        <v>590</v>
      </c>
      <c r="S2360" t="b">
        <v>0</v>
      </c>
      <c r="T2360" t="s">
        <v>88</v>
      </c>
      <c r="U2360" t="b">
        <v>0</v>
      </c>
      <c r="V2360" t="s">
        <v>393</v>
      </c>
      <c r="W2360" s="1">
        <v>44523.192060185182</v>
      </c>
      <c r="X2360">
        <v>430</v>
      </c>
      <c r="Y2360">
        <v>36</v>
      </c>
      <c r="Z2360">
        <v>0</v>
      </c>
      <c r="AA2360">
        <v>36</v>
      </c>
      <c r="AB2360">
        <v>0</v>
      </c>
      <c r="AC2360">
        <v>24</v>
      </c>
      <c r="AD2360">
        <v>2</v>
      </c>
      <c r="AE2360">
        <v>0</v>
      </c>
      <c r="AF2360">
        <v>0</v>
      </c>
      <c r="AG2360">
        <v>0</v>
      </c>
      <c r="AH2360" t="s">
        <v>90</v>
      </c>
      <c r="AI2360" s="1">
        <v>44523.250208333331</v>
      </c>
      <c r="AJ2360">
        <v>160</v>
      </c>
      <c r="AK2360">
        <v>1</v>
      </c>
      <c r="AL2360">
        <v>0</v>
      </c>
      <c r="AM2360">
        <v>1</v>
      </c>
      <c r="AN2360">
        <v>0</v>
      </c>
      <c r="AO2360">
        <v>1</v>
      </c>
      <c r="AP2360">
        <v>1</v>
      </c>
      <c r="AQ2360">
        <v>0</v>
      </c>
      <c r="AR2360">
        <v>0</v>
      </c>
      <c r="AS2360">
        <v>0</v>
      </c>
      <c r="AT2360" t="s">
        <v>88</v>
      </c>
      <c r="AU2360" t="s">
        <v>88</v>
      </c>
      <c r="AV2360" t="s">
        <v>88</v>
      </c>
      <c r="AW2360" t="s">
        <v>88</v>
      </c>
      <c r="AX2360" t="s">
        <v>88</v>
      </c>
      <c r="AY2360" t="s">
        <v>88</v>
      </c>
      <c r="AZ2360" t="s">
        <v>88</v>
      </c>
      <c r="BA2360" t="s">
        <v>88</v>
      </c>
      <c r="BB2360" t="s">
        <v>88</v>
      </c>
      <c r="BC2360" t="s">
        <v>88</v>
      </c>
      <c r="BD2360" t="s">
        <v>88</v>
      </c>
      <c r="BE2360" t="s">
        <v>88</v>
      </c>
    </row>
    <row r="2361" spans="1:57">
      <c r="A2361" t="s">
        <v>4930</v>
      </c>
      <c r="B2361" t="s">
        <v>80</v>
      </c>
      <c r="C2361" t="s">
        <v>4886</v>
      </c>
      <c r="D2361" t="s">
        <v>82</v>
      </c>
      <c r="E2361" s="2" t="str">
        <f>HYPERLINK("capsilon://?command=openfolder&amp;siteaddress=FAM.docvelocity-na8.net&amp;folderid=FX2C96BB86-6E40-B046-B10F-A06C27400205","FX211011860")</f>
        <v>FX211011860</v>
      </c>
      <c r="F2361" t="s">
        <v>19</v>
      </c>
      <c r="G2361" t="s">
        <v>19</v>
      </c>
      <c r="H2361" t="s">
        <v>83</v>
      </c>
      <c r="I2361" t="s">
        <v>4931</v>
      </c>
      <c r="J2361">
        <v>116</v>
      </c>
      <c r="K2361" t="s">
        <v>85</v>
      </c>
      <c r="L2361" t="s">
        <v>86</v>
      </c>
      <c r="M2361" t="s">
        <v>87</v>
      </c>
      <c r="N2361">
        <v>2</v>
      </c>
      <c r="O2361" s="1">
        <v>44501.477638888886</v>
      </c>
      <c r="P2361" s="1">
        <v>44501.570613425924</v>
      </c>
      <c r="Q2361">
        <v>6986</v>
      </c>
      <c r="R2361">
        <v>1047</v>
      </c>
      <c r="S2361" t="b">
        <v>0</v>
      </c>
      <c r="T2361" t="s">
        <v>88</v>
      </c>
      <c r="U2361" t="b">
        <v>0</v>
      </c>
      <c r="V2361" t="s">
        <v>218</v>
      </c>
      <c r="W2361" s="1">
        <v>44501.544236111113</v>
      </c>
      <c r="X2361">
        <v>706</v>
      </c>
      <c r="Y2361">
        <v>94</v>
      </c>
      <c r="Z2361">
        <v>0</v>
      </c>
      <c r="AA2361">
        <v>94</v>
      </c>
      <c r="AB2361">
        <v>0</v>
      </c>
      <c r="AC2361">
        <v>26</v>
      </c>
      <c r="AD2361">
        <v>22</v>
      </c>
      <c r="AE2361">
        <v>0</v>
      </c>
      <c r="AF2361">
        <v>0</v>
      </c>
      <c r="AG2361">
        <v>0</v>
      </c>
      <c r="AH2361" t="s">
        <v>118</v>
      </c>
      <c r="AI2361" s="1">
        <v>44501.570613425924</v>
      </c>
      <c r="AJ2361">
        <v>341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22</v>
      </c>
      <c r="AQ2361">
        <v>0</v>
      </c>
      <c r="AR2361">
        <v>0</v>
      </c>
      <c r="AS2361">
        <v>0</v>
      </c>
      <c r="AT2361" t="s">
        <v>88</v>
      </c>
      <c r="AU2361" t="s">
        <v>88</v>
      </c>
      <c r="AV2361" t="s">
        <v>88</v>
      </c>
      <c r="AW2361" t="s">
        <v>88</v>
      </c>
      <c r="AX2361" t="s">
        <v>88</v>
      </c>
      <c r="AY2361" t="s">
        <v>88</v>
      </c>
      <c r="AZ2361" t="s">
        <v>88</v>
      </c>
      <c r="BA2361" t="s">
        <v>88</v>
      </c>
      <c r="BB2361" t="s">
        <v>88</v>
      </c>
      <c r="BC2361" t="s">
        <v>88</v>
      </c>
      <c r="BD2361" t="s">
        <v>88</v>
      </c>
      <c r="BE2361" t="s">
        <v>88</v>
      </c>
    </row>
    <row r="2362" spans="1:57">
      <c r="A2362" t="s">
        <v>4932</v>
      </c>
      <c r="B2362" t="s">
        <v>80</v>
      </c>
      <c r="C2362" t="s">
        <v>4933</v>
      </c>
      <c r="D2362" t="s">
        <v>82</v>
      </c>
      <c r="E2362" s="2" t="str">
        <f>HYPERLINK("capsilon://?command=openfolder&amp;siteaddress=FAM.docvelocity-na8.net&amp;folderid=FXCDE0AA65-865E-3639-62FA-7AAA70BC563C","FX211112397")</f>
        <v>FX211112397</v>
      </c>
      <c r="F2362" t="s">
        <v>19</v>
      </c>
      <c r="G2362" t="s">
        <v>19</v>
      </c>
      <c r="H2362" t="s">
        <v>83</v>
      </c>
      <c r="I2362" t="s">
        <v>4934</v>
      </c>
      <c r="J2362">
        <v>148</v>
      </c>
      <c r="K2362" t="s">
        <v>85</v>
      </c>
      <c r="L2362" t="s">
        <v>86</v>
      </c>
      <c r="M2362" t="s">
        <v>87</v>
      </c>
      <c r="N2362">
        <v>1</v>
      </c>
      <c r="O2362" s="1">
        <v>44522.884722222225</v>
      </c>
      <c r="P2362" s="1">
        <v>44523.337673611109</v>
      </c>
      <c r="Q2362">
        <v>38222</v>
      </c>
      <c r="R2362">
        <v>913</v>
      </c>
      <c r="S2362" t="b">
        <v>0</v>
      </c>
      <c r="T2362" t="s">
        <v>88</v>
      </c>
      <c r="U2362" t="b">
        <v>0</v>
      </c>
      <c r="V2362" t="s">
        <v>190</v>
      </c>
      <c r="W2362" s="1">
        <v>44523.337673611109</v>
      </c>
      <c r="X2362">
        <v>767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148</v>
      </c>
      <c r="AE2362">
        <v>135</v>
      </c>
      <c r="AF2362">
        <v>0</v>
      </c>
      <c r="AG2362">
        <v>8</v>
      </c>
      <c r="AH2362" t="s">
        <v>88</v>
      </c>
      <c r="AI2362" t="s">
        <v>88</v>
      </c>
      <c r="AJ2362" t="s">
        <v>88</v>
      </c>
      <c r="AK2362" t="s">
        <v>88</v>
      </c>
      <c r="AL2362" t="s">
        <v>88</v>
      </c>
      <c r="AM2362" t="s">
        <v>88</v>
      </c>
      <c r="AN2362" t="s">
        <v>88</v>
      </c>
      <c r="AO2362" t="s">
        <v>88</v>
      </c>
      <c r="AP2362" t="s">
        <v>88</v>
      </c>
      <c r="AQ2362" t="s">
        <v>88</v>
      </c>
      <c r="AR2362" t="s">
        <v>88</v>
      </c>
      <c r="AS2362" t="s">
        <v>88</v>
      </c>
      <c r="AT2362" t="s">
        <v>88</v>
      </c>
      <c r="AU2362" t="s">
        <v>88</v>
      </c>
      <c r="AV2362" t="s">
        <v>88</v>
      </c>
      <c r="AW2362" t="s">
        <v>88</v>
      </c>
      <c r="AX2362" t="s">
        <v>88</v>
      </c>
      <c r="AY2362" t="s">
        <v>88</v>
      </c>
      <c r="AZ2362" t="s">
        <v>88</v>
      </c>
      <c r="BA2362" t="s">
        <v>88</v>
      </c>
      <c r="BB2362" t="s">
        <v>88</v>
      </c>
      <c r="BC2362" t="s">
        <v>88</v>
      </c>
      <c r="BD2362" t="s">
        <v>88</v>
      </c>
      <c r="BE2362" t="s">
        <v>88</v>
      </c>
    </row>
    <row r="2363" spans="1:57">
      <c r="A2363" t="s">
        <v>4935</v>
      </c>
      <c r="B2363" t="s">
        <v>80</v>
      </c>
      <c r="C2363" t="s">
        <v>4936</v>
      </c>
      <c r="D2363" t="s">
        <v>82</v>
      </c>
      <c r="E2363" s="2" t="str">
        <f>HYPERLINK("capsilon://?command=openfolder&amp;siteaddress=FAM.docvelocity-na8.net&amp;folderid=FX36A548A2-8DF9-25C9-D83A-61647C556EA2","FX211112491")</f>
        <v>FX211112491</v>
      </c>
      <c r="F2363" t="s">
        <v>19</v>
      </c>
      <c r="G2363" t="s">
        <v>19</v>
      </c>
      <c r="H2363" t="s">
        <v>83</v>
      </c>
      <c r="I2363" t="s">
        <v>4937</v>
      </c>
      <c r="J2363">
        <v>265</v>
      </c>
      <c r="K2363" t="s">
        <v>85</v>
      </c>
      <c r="L2363" t="s">
        <v>86</v>
      </c>
      <c r="M2363" t="s">
        <v>87</v>
      </c>
      <c r="N2363">
        <v>1</v>
      </c>
      <c r="O2363" s="1">
        <v>44522.896458333336</v>
      </c>
      <c r="P2363" s="1">
        <v>44523.346261574072</v>
      </c>
      <c r="Q2363">
        <v>38109</v>
      </c>
      <c r="R2363">
        <v>754</v>
      </c>
      <c r="S2363" t="b">
        <v>0</v>
      </c>
      <c r="T2363" t="s">
        <v>88</v>
      </c>
      <c r="U2363" t="b">
        <v>0</v>
      </c>
      <c r="V2363" t="s">
        <v>190</v>
      </c>
      <c r="W2363" s="1">
        <v>44523.346261574072</v>
      </c>
      <c r="X2363">
        <v>741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265</v>
      </c>
      <c r="AE2363">
        <v>241</v>
      </c>
      <c r="AF2363">
        <v>0</v>
      </c>
      <c r="AG2363">
        <v>8</v>
      </c>
      <c r="AH2363" t="s">
        <v>88</v>
      </c>
      <c r="AI2363" t="s">
        <v>88</v>
      </c>
      <c r="AJ2363" t="s">
        <v>88</v>
      </c>
      <c r="AK2363" t="s">
        <v>88</v>
      </c>
      <c r="AL2363" t="s">
        <v>88</v>
      </c>
      <c r="AM2363" t="s">
        <v>88</v>
      </c>
      <c r="AN2363" t="s">
        <v>88</v>
      </c>
      <c r="AO2363" t="s">
        <v>88</v>
      </c>
      <c r="AP2363" t="s">
        <v>88</v>
      </c>
      <c r="AQ2363" t="s">
        <v>88</v>
      </c>
      <c r="AR2363" t="s">
        <v>88</v>
      </c>
      <c r="AS2363" t="s">
        <v>88</v>
      </c>
      <c r="AT2363" t="s">
        <v>88</v>
      </c>
      <c r="AU2363" t="s">
        <v>88</v>
      </c>
      <c r="AV2363" t="s">
        <v>88</v>
      </c>
      <c r="AW2363" t="s">
        <v>88</v>
      </c>
      <c r="AX2363" t="s">
        <v>88</v>
      </c>
      <c r="AY2363" t="s">
        <v>88</v>
      </c>
      <c r="AZ2363" t="s">
        <v>88</v>
      </c>
      <c r="BA2363" t="s">
        <v>88</v>
      </c>
      <c r="BB2363" t="s">
        <v>88</v>
      </c>
      <c r="BC2363" t="s">
        <v>88</v>
      </c>
      <c r="BD2363" t="s">
        <v>88</v>
      </c>
      <c r="BE2363" t="s">
        <v>88</v>
      </c>
    </row>
    <row r="2364" spans="1:57">
      <c r="A2364" t="s">
        <v>4938</v>
      </c>
      <c r="B2364" t="s">
        <v>80</v>
      </c>
      <c r="C2364" t="s">
        <v>4939</v>
      </c>
      <c r="D2364" t="s">
        <v>82</v>
      </c>
      <c r="E2364" s="2" t="str">
        <f>HYPERLINK("capsilon://?command=openfolder&amp;siteaddress=FAM.docvelocity-na8.net&amp;folderid=FX5B3435D0-A1F4-952B-AF17-DFB787A42A2E","FX21119567")</f>
        <v>FX21119567</v>
      </c>
      <c r="F2364" t="s">
        <v>19</v>
      </c>
      <c r="G2364" t="s">
        <v>19</v>
      </c>
      <c r="H2364" t="s">
        <v>83</v>
      </c>
      <c r="I2364" t="s">
        <v>4940</v>
      </c>
      <c r="J2364">
        <v>28</v>
      </c>
      <c r="K2364" t="s">
        <v>85</v>
      </c>
      <c r="L2364" t="s">
        <v>86</v>
      </c>
      <c r="M2364" t="s">
        <v>87</v>
      </c>
      <c r="N2364">
        <v>2</v>
      </c>
      <c r="O2364" s="1">
        <v>44522.95621527778</v>
      </c>
      <c r="P2364" s="1">
        <v>44523.251840277779</v>
      </c>
      <c r="Q2364">
        <v>25107</v>
      </c>
      <c r="R2364">
        <v>435</v>
      </c>
      <c r="S2364" t="b">
        <v>0</v>
      </c>
      <c r="T2364" t="s">
        <v>88</v>
      </c>
      <c r="U2364" t="b">
        <v>0</v>
      </c>
      <c r="V2364" t="s">
        <v>89</v>
      </c>
      <c r="W2364" s="1">
        <v>44523.192627314813</v>
      </c>
      <c r="X2364">
        <v>295</v>
      </c>
      <c r="Y2364">
        <v>21</v>
      </c>
      <c r="Z2364">
        <v>0</v>
      </c>
      <c r="AA2364">
        <v>21</v>
      </c>
      <c r="AB2364">
        <v>0</v>
      </c>
      <c r="AC2364">
        <v>17</v>
      </c>
      <c r="AD2364">
        <v>7</v>
      </c>
      <c r="AE2364">
        <v>0</v>
      </c>
      <c r="AF2364">
        <v>0</v>
      </c>
      <c r="AG2364">
        <v>0</v>
      </c>
      <c r="AH2364" t="s">
        <v>90</v>
      </c>
      <c r="AI2364" s="1">
        <v>44523.251840277779</v>
      </c>
      <c r="AJ2364">
        <v>140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7</v>
      </c>
      <c r="AQ2364">
        <v>0</v>
      </c>
      <c r="AR2364">
        <v>0</v>
      </c>
      <c r="AS2364">
        <v>0</v>
      </c>
      <c r="AT2364" t="s">
        <v>88</v>
      </c>
      <c r="AU2364" t="s">
        <v>88</v>
      </c>
      <c r="AV2364" t="s">
        <v>88</v>
      </c>
      <c r="AW2364" t="s">
        <v>88</v>
      </c>
      <c r="AX2364" t="s">
        <v>88</v>
      </c>
      <c r="AY2364" t="s">
        <v>88</v>
      </c>
      <c r="AZ2364" t="s">
        <v>88</v>
      </c>
      <c r="BA2364" t="s">
        <v>88</v>
      </c>
      <c r="BB2364" t="s">
        <v>88</v>
      </c>
      <c r="BC2364" t="s">
        <v>88</v>
      </c>
      <c r="BD2364" t="s">
        <v>88</v>
      </c>
      <c r="BE2364" t="s">
        <v>88</v>
      </c>
    </row>
    <row r="2365" spans="1:57">
      <c r="A2365" t="s">
        <v>4941</v>
      </c>
      <c r="B2365" t="s">
        <v>80</v>
      </c>
      <c r="C2365" t="s">
        <v>4939</v>
      </c>
      <c r="D2365" t="s">
        <v>82</v>
      </c>
      <c r="E2365" s="2" t="str">
        <f>HYPERLINK("capsilon://?command=openfolder&amp;siteaddress=FAM.docvelocity-na8.net&amp;folderid=FX5B3435D0-A1F4-952B-AF17-DFB787A42A2E","FX21119567")</f>
        <v>FX21119567</v>
      </c>
      <c r="F2365" t="s">
        <v>19</v>
      </c>
      <c r="G2365" t="s">
        <v>19</v>
      </c>
      <c r="H2365" t="s">
        <v>83</v>
      </c>
      <c r="I2365" t="s">
        <v>4942</v>
      </c>
      <c r="J2365">
        <v>28</v>
      </c>
      <c r="K2365" t="s">
        <v>85</v>
      </c>
      <c r="L2365" t="s">
        <v>86</v>
      </c>
      <c r="M2365" t="s">
        <v>87</v>
      </c>
      <c r="N2365">
        <v>1</v>
      </c>
      <c r="O2365" s="1">
        <v>44522.956423611111</v>
      </c>
      <c r="P2365" s="1">
        <v>44523.347604166665</v>
      </c>
      <c r="Q2365">
        <v>33612</v>
      </c>
      <c r="R2365">
        <v>186</v>
      </c>
      <c r="S2365" t="b">
        <v>0</v>
      </c>
      <c r="T2365" t="s">
        <v>88</v>
      </c>
      <c r="U2365" t="b">
        <v>0</v>
      </c>
      <c r="V2365" t="s">
        <v>190</v>
      </c>
      <c r="W2365" s="1">
        <v>44523.347604166665</v>
      </c>
      <c r="X2365">
        <v>115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28</v>
      </c>
      <c r="AE2365">
        <v>21</v>
      </c>
      <c r="AF2365">
        <v>0</v>
      </c>
      <c r="AG2365">
        <v>2</v>
      </c>
      <c r="AH2365" t="s">
        <v>88</v>
      </c>
      <c r="AI2365" t="s">
        <v>88</v>
      </c>
      <c r="AJ2365" t="s">
        <v>88</v>
      </c>
      <c r="AK2365" t="s">
        <v>88</v>
      </c>
      <c r="AL2365" t="s">
        <v>88</v>
      </c>
      <c r="AM2365" t="s">
        <v>88</v>
      </c>
      <c r="AN2365" t="s">
        <v>88</v>
      </c>
      <c r="AO2365" t="s">
        <v>88</v>
      </c>
      <c r="AP2365" t="s">
        <v>88</v>
      </c>
      <c r="AQ2365" t="s">
        <v>88</v>
      </c>
      <c r="AR2365" t="s">
        <v>88</v>
      </c>
      <c r="AS2365" t="s">
        <v>88</v>
      </c>
      <c r="AT2365" t="s">
        <v>88</v>
      </c>
      <c r="AU2365" t="s">
        <v>88</v>
      </c>
      <c r="AV2365" t="s">
        <v>88</v>
      </c>
      <c r="AW2365" t="s">
        <v>88</v>
      </c>
      <c r="AX2365" t="s">
        <v>88</v>
      </c>
      <c r="AY2365" t="s">
        <v>88</v>
      </c>
      <c r="AZ2365" t="s">
        <v>88</v>
      </c>
      <c r="BA2365" t="s">
        <v>88</v>
      </c>
      <c r="BB2365" t="s">
        <v>88</v>
      </c>
      <c r="BC2365" t="s">
        <v>88</v>
      </c>
      <c r="BD2365" t="s">
        <v>88</v>
      </c>
      <c r="BE2365" t="s">
        <v>88</v>
      </c>
    </row>
    <row r="2366" spans="1:57">
      <c r="A2366" t="s">
        <v>4943</v>
      </c>
      <c r="B2366" t="s">
        <v>80</v>
      </c>
      <c r="C2366" t="s">
        <v>4939</v>
      </c>
      <c r="D2366" t="s">
        <v>82</v>
      </c>
      <c r="E2366" s="2" t="str">
        <f>HYPERLINK("capsilon://?command=openfolder&amp;siteaddress=FAM.docvelocity-na8.net&amp;folderid=FX5B3435D0-A1F4-952B-AF17-DFB787A42A2E","FX21119567")</f>
        <v>FX21119567</v>
      </c>
      <c r="F2366" t="s">
        <v>19</v>
      </c>
      <c r="G2366" t="s">
        <v>19</v>
      </c>
      <c r="H2366" t="s">
        <v>83</v>
      </c>
      <c r="I2366" t="s">
        <v>4944</v>
      </c>
      <c r="J2366">
        <v>60</v>
      </c>
      <c r="K2366" t="s">
        <v>85</v>
      </c>
      <c r="L2366" t="s">
        <v>86</v>
      </c>
      <c r="M2366" t="s">
        <v>87</v>
      </c>
      <c r="N2366">
        <v>1</v>
      </c>
      <c r="O2366" s="1">
        <v>44522.95789351852</v>
      </c>
      <c r="P2366" s="1">
        <v>44523.355173611111</v>
      </c>
      <c r="Q2366">
        <v>33858</v>
      </c>
      <c r="R2366">
        <v>467</v>
      </c>
      <c r="S2366" t="b">
        <v>0</v>
      </c>
      <c r="T2366" t="s">
        <v>88</v>
      </c>
      <c r="U2366" t="b">
        <v>0</v>
      </c>
      <c r="V2366" t="s">
        <v>190</v>
      </c>
      <c r="W2366" s="1">
        <v>44523.355173611111</v>
      </c>
      <c r="X2366">
        <v>234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60</v>
      </c>
      <c r="AE2366">
        <v>55</v>
      </c>
      <c r="AF2366">
        <v>0</v>
      </c>
      <c r="AG2366">
        <v>2</v>
      </c>
      <c r="AH2366" t="s">
        <v>88</v>
      </c>
      <c r="AI2366" t="s">
        <v>88</v>
      </c>
      <c r="AJ2366" t="s">
        <v>88</v>
      </c>
      <c r="AK2366" t="s">
        <v>88</v>
      </c>
      <c r="AL2366" t="s">
        <v>88</v>
      </c>
      <c r="AM2366" t="s">
        <v>88</v>
      </c>
      <c r="AN2366" t="s">
        <v>88</v>
      </c>
      <c r="AO2366" t="s">
        <v>88</v>
      </c>
      <c r="AP2366" t="s">
        <v>88</v>
      </c>
      <c r="AQ2366" t="s">
        <v>88</v>
      </c>
      <c r="AR2366" t="s">
        <v>88</v>
      </c>
      <c r="AS2366" t="s">
        <v>88</v>
      </c>
      <c r="AT2366" t="s">
        <v>88</v>
      </c>
      <c r="AU2366" t="s">
        <v>88</v>
      </c>
      <c r="AV2366" t="s">
        <v>88</v>
      </c>
      <c r="AW2366" t="s">
        <v>88</v>
      </c>
      <c r="AX2366" t="s">
        <v>88</v>
      </c>
      <c r="AY2366" t="s">
        <v>88</v>
      </c>
      <c r="AZ2366" t="s">
        <v>88</v>
      </c>
      <c r="BA2366" t="s">
        <v>88</v>
      </c>
      <c r="BB2366" t="s">
        <v>88</v>
      </c>
      <c r="BC2366" t="s">
        <v>88</v>
      </c>
      <c r="BD2366" t="s">
        <v>88</v>
      </c>
      <c r="BE2366" t="s">
        <v>88</v>
      </c>
    </row>
    <row r="2367" spans="1:57">
      <c r="A2367" t="s">
        <v>4945</v>
      </c>
      <c r="B2367" t="s">
        <v>80</v>
      </c>
      <c r="C2367" t="s">
        <v>4939</v>
      </c>
      <c r="D2367" t="s">
        <v>82</v>
      </c>
      <c r="E2367" s="2" t="str">
        <f>HYPERLINK("capsilon://?command=openfolder&amp;siteaddress=FAM.docvelocity-na8.net&amp;folderid=FX5B3435D0-A1F4-952B-AF17-DFB787A42A2E","FX21119567")</f>
        <v>FX21119567</v>
      </c>
      <c r="F2367" t="s">
        <v>19</v>
      </c>
      <c r="G2367" t="s">
        <v>19</v>
      </c>
      <c r="H2367" t="s">
        <v>83</v>
      </c>
      <c r="I2367" t="s">
        <v>4946</v>
      </c>
      <c r="J2367">
        <v>60</v>
      </c>
      <c r="K2367" t="s">
        <v>85</v>
      </c>
      <c r="L2367" t="s">
        <v>86</v>
      </c>
      <c r="M2367" t="s">
        <v>87</v>
      </c>
      <c r="N2367">
        <v>2</v>
      </c>
      <c r="O2367" s="1">
        <v>44522.958472222221</v>
      </c>
      <c r="P2367" s="1">
        <v>44523.254340277781</v>
      </c>
      <c r="Q2367">
        <v>25205</v>
      </c>
      <c r="R2367">
        <v>358</v>
      </c>
      <c r="S2367" t="b">
        <v>0</v>
      </c>
      <c r="T2367" t="s">
        <v>88</v>
      </c>
      <c r="U2367" t="b">
        <v>0</v>
      </c>
      <c r="V2367" t="s">
        <v>89</v>
      </c>
      <c r="W2367" s="1">
        <v>44523.194837962961</v>
      </c>
      <c r="X2367">
        <v>143</v>
      </c>
      <c r="Y2367">
        <v>43</v>
      </c>
      <c r="Z2367">
        <v>0</v>
      </c>
      <c r="AA2367">
        <v>43</v>
      </c>
      <c r="AB2367">
        <v>0</v>
      </c>
      <c r="AC2367">
        <v>13</v>
      </c>
      <c r="AD2367">
        <v>17</v>
      </c>
      <c r="AE2367">
        <v>0</v>
      </c>
      <c r="AF2367">
        <v>0</v>
      </c>
      <c r="AG2367">
        <v>0</v>
      </c>
      <c r="AH2367" t="s">
        <v>90</v>
      </c>
      <c r="AI2367" s="1">
        <v>44523.254340277781</v>
      </c>
      <c r="AJ2367">
        <v>215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17</v>
      </c>
      <c r="AQ2367">
        <v>0</v>
      </c>
      <c r="AR2367">
        <v>0</v>
      </c>
      <c r="AS2367">
        <v>0</v>
      </c>
      <c r="AT2367" t="s">
        <v>88</v>
      </c>
      <c r="AU2367" t="s">
        <v>88</v>
      </c>
      <c r="AV2367" t="s">
        <v>88</v>
      </c>
      <c r="AW2367" t="s">
        <v>88</v>
      </c>
      <c r="AX2367" t="s">
        <v>88</v>
      </c>
      <c r="AY2367" t="s">
        <v>88</v>
      </c>
      <c r="AZ2367" t="s">
        <v>88</v>
      </c>
      <c r="BA2367" t="s">
        <v>88</v>
      </c>
      <c r="BB2367" t="s">
        <v>88</v>
      </c>
      <c r="BC2367" t="s">
        <v>88</v>
      </c>
      <c r="BD2367" t="s">
        <v>88</v>
      </c>
      <c r="BE2367" t="s">
        <v>88</v>
      </c>
    </row>
    <row r="2368" spans="1:57">
      <c r="A2368" t="s">
        <v>4947</v>
      </c>
      <c r="B2368" t="s">
        <v>80</v>
      </c>
      <c r="C2368" t="s">
        <v>4948</v>
      </c>
      <c r="D2368" t="s">
        <v>82</v>
      </c>
      <c r="E2368" s="2" t="str">
        <f>HYPERLINK("capsilon://?command=openfolder&amp;siteaddress=FAM.docvelocity-na8.net&amp;folderid=FXB7A8AE21-8DD3-D2F2-8F03-CEC20BC05575","FX211110136")</f>
        <v>FX211110136</v>
      </c>
      <c r="F2368" t="s">
        <v>19</v>
      </c>
      <c r="G2368" t="s">
        <v>19</v>
      </c>
      <c r="H2368" t="s">
        <v>83</v>
      </c>
      <c r="I2368" t="s">
        <v>4949</v>
      </c>
      <c r="J2368">
        <v>299</v>
      </c>
      <c r="K2368" t="s">
        <v>85</v>
      </c>
      <c r="L2368" t="s">
        <v>86</v>
      </c>
      <c r="M2368" t="s">
        <v>87</v>
      </c>
      <c r="N2368">
        <v>2</v>
      </c>
      <c r="O2368" s="1">
        <v>44523.002997685187</v>
      </c>
      <c r="P2368" s="1">
        <v>44523.275289351855</v>
      </c>
      <c r="Q2368">
        <v>20181</v>
      </c>
      <c r="R2368">
        <v>3345</v>
      </c>
      <c r="S2368" t="b">
        <v>0</v>
      </c>
      <c r="T2368" t="s">
        <v>88</v>
      </c>
      <c r="U2368" t="b">
        <v>0</v>
      </c>
      <c r="V2368" t="s">
        <v>89</v>
      </c>
      <c r="W2368" s="1">
        <v>44523.215173611112</v>
      </c>
      <c r="X2368">
        <v>1756</v>
      </c>
      <c r="Y2368">
        <v>271</v>
      </c>
      <c r="Z2368">
        <v>0</v>
      </c>
      <c r="AA2368">
        <v>271</v>
      </c>
      <c r="AB2368">
        <v>0</v>
      </c>
      <c r="AC2368">
        <v>114</v>
      </c>
      <c r="AD2368">
        <v>28</v>
      </c>
      <c r="AE2368">
        <v>0</v>
      </c>
      <c r="AF2368">
        <v>0</v>
      </c>
      <c r="AG2368">
        <v>0</v>
      </c>
      <c r="AH2368" t="s">
        <v>99</v>
      </c>
      <c r="AI2368" s="1">
        <v>44523.275289351855</v>
      </c>
      <c r="AJ2368">
        <v>1581</v>
      </c>
      <c r="AK2368">
        <v>3</v>
      </c>
      <c r="AL2368">
        <v>0</v>
      </c>
      <c r="AM2368">
        <v>3</v>
      </c>
      <c r="AN2368">
        <v>0</v>
      </c>
      <c r="AO2368">
        <v>3</v>
      </c>
      <c r="AP2368">
        <v>25</v>
      </c>
      <c r="AQ2368">
        <v>0</v>
      </c>
      <c r="AR2368">
        <v>0</v>
      </c>
      <c r="AS2368">
        <v>0</v>
      </c>
      <c r="AT2368" t="s">
        <v>88</v>
      </c>
      <c r="AU2368" t="s">
        <v>88</v>
      </c>
      <c r="AV2368" t="s">
        <v>88</v>
      </c>
      <c r="AW2368" t="s">
        <v>88</v>
      </c>
      <c r="AX2368" t="s">
        <v>88</v>
      </c>
      <c r="AY2368" t="s">
        <v>88</v>
      </c>
      <c r="AZ2368" t="s">
        <v>88</v>
      </c>
      <c r="BA2368" t="s">
        <v>88</v>
      </c>
      <c r="BB2368" t="s">
        <v>88</v>
      </c>
      <c r="BC2368" t="s">
        <v>88</v>
      </c>
      <c r="BD2368" t="s">
        <v>88</v>
      </c>
      <c r="BE2368" t="s">
        <v>88</v>
      </c>
    </row>
    <row r="2369" spans="1:57">
      <c r="A2369" t="s">
        <v>4950</v>
      </c>
      <c r="B2369" t="s">
        <v>80</v>
      </c>
      <c r="C2369" t="s">
        <v>4951</v>
      </c>
      <c r="D2369" t="s">
        <v>82</v>
      </c>
      <c r="E2369" s="2" t="str">
        <f>HYPERLINK("capsilon://?command=openfolder&amp;siteaddress=FAM.docvelocity-na8.net&amp;folderid=FX9210629A-6690-4A25-AFC2-6EB785122A18","FX211110016")</f>
        <v>FX211110016</v>
      </c>
      <c r="F2369" t="s">
        <v>19</v>
      </c>
      <c r="G2369" t="s">
        <v>19</v>
      </c>
      <c r="H2369" t="s">
        <v>83</v>
      </c>
      <c r="I2369" t="s">
        <v>4952</v>
      </c>
      <c r="J2369">
        <v>135</v>
      </c>
      <c r="K2369" t="s">
        <v>85</v>
      </c>
      <c r="L2369" t="s">
        <v>86</v>
      </c>
      <c r="M2369" t="s">
        <v>87</v>
      </c>
      <c r="N2369">
        <v>1</v>
      </c>
      <c r="O2369" s="1">
        <v>44523.023923611108</v>
      </c>
      <c r="P2369" s="1">
        <v>44523.361805555556</v>
      </c>
      <c r="Q2369">
        <v>28459</v>
      </c>
      <c r="R2369">
        <v>734</v>
      </c>
      <c r="S2369" t="b">
        <v>0</v>
      </c>
      <c r="T2369" t="s">
        <v>88</v>
      </c>
      <c r="U2369" t="b">
        <v>0</v>
      </c>
      <c r="V2369" t="s">
        <v>190</v>
      </c>
      <c r="W2369" s="1">
        <v>44523.361805555556</v>
      </c>
      <c r="X2369">
        <v>572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135</v>
      </c>
      <c r="AE2369">
        <v>111</v>
      </c>
      <c r="AF2369">
        <v>0</v>
      </c>
      <c r="AG2369">
        <v>9</v>
      </c>
      <c r="AH2369" t="s">
        <v>88</v>
      </c>
      <c r="AI2369" t="s">
        <v>88</v>
      </c>
      <c r="AJ2369" t="s">
        <v>88</v>
      </c>
      <c r="AK2369" t="s">
        <v>88</v>
      </c>
      <c r="AL2369" t="s">
        <v>88</v>
      </c>
      <c r="AM2369" t="s">
        <v>88</v>
      </c>
      <c r="AN2369" t="s">
        <v>88</v>
      </c>
      <c r="AO2369" t="s">
        <v>88</v>
      </c>
      <c r="AP2369" t="s">
        <v>88</v>
      </c>
      <c r="AQ2369" t="s">
        <v>88</v>
      </c>
      <c r="AR2369" t="s">
        <v>88</v>
      </c>
      <c r="AS2369" t="s">
        <v>88</v>
      </c>
      <c r="AT2369" t="s">
        <v>88</v>
      </c>
      <c r="AU2369" t="s">
        <v>88</v>
      </c>
      <c r="AV2369" t="s">
        <v>88</v>
      </c>
      <c r="AW2369" t="s">
        <v>88</v>
      </c>
      <c r="AX2369" t="s">
        <v>88</v>
      </c>
      <c r="AY2369" t="s">
        <v>88</v>
      </c>
      <c r="AZ2369" t="s">
        <v>88</v>
      </c>
      <c r="BA2369" t="s">
        <v>88</v>
      </c>
      <c r="BB2369" t="s">
        <v>88</v>
      </c>
      <c r="BC2369" t="s">
        <v>88</v>
      </c>
      <c r="BD2369" t="s">
        <v>88</v>
      </c>
      <c r="BE2369" t="s">
        <v>88</v>
      </c>
    </row>
    <row r="2370" spans="1:57">
      <c r="A2370" t="s">
        <v>4953</v>
      </c>
      <c r="B2370" t="s">
        <v>80</v>
      </c>
      <c r="C2370" t="s">
        <v>1829</v>
      </c>
      <c r="D2370" t="s">
        <v>82</v>
      </c>
      <c r="E2370" s="2" t="str">
        <f>HYPERLINK("capsilon://?command=openfolder&amp;siteaddress=FAM.docvelocity-na8.net&amp;folderid=FX8008CA1E-0646-A841-7D65-FFCADB4ABF9E","FX21112876")</f>
        <v>FX21112876</v>
      </c>
      <c r="F2370" t="s">
        <v>19</v>
      </c>
      <c r="G2370" t="s">
        <v>19</v>
      </c>
      <c r="H2370" t="s">
        <v>83</v>
      </c>
      <c r="I2370" t="s">
        <v>4954</v>
      </c>
      <c r="J2370">
        <v>66</v>
      </c>
      <c r="K2370" t="s">
        <v>85</v>
      </c>
      <c r="L2370" t="s">
        <v>86</v>
      </c>
      <c r="M2370" t="s">
        <v>87</v>
      </c>
      <c r="N2370">
        <v>1</v>
      </c>
      <c r="O2370" s="1">
        <v>44523.054097222222</v>
      </c>
      <c r="P2370" s="1">
        <v>44523.369444444441</v>
      </c>
      <c r="Q2370">
        <v>26604</v>
      </c>
      <c r="R2370">
        <v>642</v>
      </c>
      <c r="S2370" t="b">
        <v>0</v>
      </c>
      <c r="T2370" t="s">
        <v>88</v>
      </c>
      <c r="U2370" t="b">
        <v>0</v>
      </c>
      <c r="V2370" t="s">
        <v>190</v>
      </c>
      <c r="W2370" s="1">
        <v>44523.369444444441</v>
      </c>
      <c r="X2370">
        <v>599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66</v>
      </c>
      <c r="AE2370">
        <v>52</v>
      </c>
      <c r="AF2370">
        <v>0</v>
      </c>
      <c r="AG2370">
        <v>2</v>
      </c>
      <c r="AH2370" t="s">
        <v>88</v>
      </c>
      <c r="AI2370" t="s">
        <v>88</v>
      </c>
      <c r="AJ2370" t="s">
        <v>88</v>
      </c>
      <c r="AK2370" t="s">
        <v>88</v>
      </c>
      <c r="AL2370" t="s">
        <v>88</v>
      </c>
      <c r="AM2370" t="s">
        <v>88</v>
      </c>
      <c r="AN2370" t="s">
        <v>88</v>
      </c>
      <c r="AO2370" t="s">
        <v>88</v>
      </c>
      <c r="AP2370" t="s">
        <v>88</v>
      </c>
      <c r="AQ2370" t="s">
        <v>88</v>
      </c>
      <c r="AR2370" t="s">
        <v>88</v>
      </c>
      <c r="AS2370" t="s">
        <v>88</v>
      </c>
      <c r="AT2370" t="s">
        <v>88</v>
      </c>
      <c r="AU2370" t="s">
        <v>88</v>
      </c>
      <c r="AV2370" t="s">
        <v>88</v>
      </c>
      <c r="AW2370" t="s">
        <v>88</v>
      </c>
      <c r="AX2370" t="s">
        <v>88</v>
      </c>
      <c r="AY2370" t="s">
        <v>88</v>
      </c>
      <c r="AZ2370" t="s">
        <v>88</v>
      </c>
      <c r="BA2370" t="s">
        <v>88</v>
      </c>
      <c r="BB2370" t="s">
        <v>88</v>
      </c>
      <c r="BC2370" t="s">
        <v>88</v>
      </c>
      <c r="BD2370" t="s">
        <v>88</v>
      </c>
      <c r="BE2370" t="s">
        <v>88</v>
      </c>
    </row>
    <row r="2371" spans="1:57">
      <c r="A2371" t="s">
        <v>4955</v>
      </c>
      <c r="B2371" t="s">
        <v>80</v>
      </c>
      <c r="C2371" t="s">
        <v>4956</v>
      </c>
      <c r="D2371" t="s">
        <v>82</v>
      </c>
      <c r="E2371" s="2" t="str">
        <f>HYPERLINK("capsilon://?command=openfolder&amp;siteaddress=FAM.docvelocity-na8.net&amp;folderid=FX3B04FE8A-2B19-4F33-9C7A-23B2AF66CCD2","FX21119116")</f>
        <v>FX21119116</v>
      </c>
      <c r="F2371" t="s">
        <v>19</v>
      </c>
      <c r="G2371" t="s">
        <v>19</v>
      </c>
      <c r="H2371" t="s">
        <v>83</v>
      </c>
      <c r="I2371" t="s">
        <v>4957</v>
      </c>
      <c r="J2371">
        <v>28</v>
      </c>
      <c r="K2371" t="s">
        <v>85</v>
      </c>
      <c r="L2371" t="s">
        <v>86</v>
      </c>
      <c r="M2371" t="s">
        <v>87</v>
      </c>
      <c r="N2371">
        <v>1</v>
      </c>
      <c r="O2371" s="1">
        <v>44523.057303240741</v>
      </c>
      <c r="P2371" s="1">
        <v>44523.375381944446</v>
      </c>
      <c r="Q2371">
        <v>27294</v>
      </c>
      <c r="R2371">
        <v>188</v>
      </c>
      <c r="S2371" t="b">
        <v>0</v>
      </c>
      <c r="T2371" t="s">
        <v>88</v>
      </c>
      <c r="U2371" t="b">
        <v>0</v>
      </c>
      <c r="V2371" t="s">
        <v>190</v>
      </c>
      <c r="W2371" s="1">
        <v>44523.375381944446</v>
      </c>
      <c r="X2371">
        <v>166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28</v>
      </c>
      <c r="AE2371">
        <v>21</v>
      </c>
      <c r="AF2371">
        <v>0</v>
      </c>
      <c r="AG2371">
        <v>2</v>
      </c>
      <c r="AH2371" t="s">
        <v>88</v>
      </c>
      <c r="AI2371" t="s">
        <v>88</v>
      </c>
      <c r="AJ2371" t="s">
        <v>88</v>
      </c>
      <c r="AK2371" t="s">
        <v>88</v>
      </c>
      <c r="AL2371" t="s">
        <v>88</v>
      </c>
      <c r="AM2371" t="s">
        <v>88</v>
      </c>
      <c r="AN2371" t="s">
        <v>88</v>
      </c>
      <c r="AO2371" t="s">
        <v>88</v>
      </c>
      <c r="AP2371" t="s">
        <v>88</v>
      </c>
      <c r="AQ2371" t="s">
        <v>88</v>
      </c>
      <c r="AR2371" t="s">
        <v>88</v>
      </c>
      <c r="AS2371" t="s">
        <v>88</v>
      </c>
      <c r="AT2371" t="s">
        <v>88</v>
      </c>
      <c r="AU2371" t="s">
        <v>88</v>
      </c>
      <c r="AV2371" t="s">
        <v>88</v>
      </c>
      <c r="AW2371" t="s">
        <v>88</v>
      </c>
      <c r="AX2371" t="s">
        <v>88</v>
      </c>
      <c r="AY2371" t="s">
        <v>88</v>
      </c>
      <c r="AZ2371" t="s">
        <v>88</v>
      </c>
      <c r="BA2371" t="s">
        <v>88</v>
      </c>
      <c r="BB2371" t="s">
        <v>88</v>
      </c>
      <c r="BC2371" t="s">
        <v>88</v>
      </c>
      <c r="BD2371" t="s">
        <v>88</v>
      </c>
      <c r="BE2371" t="s">
        <v>88</v>
      </c>
    </row>
    <row r="2372" spans="1:57">
      <c r="A2372" t="s">
        <v>4958</v>
      </c>
      <c r="B2372" t="s">
        <v>80</v>
      </c>
      <c r="C2372" t="s">
        <v>4956</v>
      </c>
      <c r="D2372" t="s">
        <v>82</v>
      </c>
      <c r="E2372" s="2" t="str">
        <f>HYPERLINK("capsilon://?command=openfolder&amp;siteaddress=FAM.docvelocity-na8.net&amp;folderid=FX3B04FE8A-2B19-4F33-9C7A-23B2AF66CCD2","FX21119116")</f>
        <v>FX21119116</v>
      </c>
      <c r="F2372" t="s">
        <v>19</v>
      </c>
      <c r="G2372" t="s">
        <v>19</v>
      </c>
      <c r="H2372" t="s">
        <v>83</v>
      </c>
      <c r="I2372" t="s">
        <v>4959</v>
      </c>
      <c r="J2372">
        <v>28</v>
      </c>
      <c r="K2372" t="s">
        <v>85</v>
      </c>
      <c r="L2372" t="s">
        <v>86</v>
      </c>
      <c r="M2372" t="s">
        <v>87</v>
      </c>
      <c r="N2372">
        <v>1</v>
      </c>
      <c r="O2372" s="1">
        <v>44523.05741898148</v>
      </c>
      <c r="P2372" s="1">
        <v>44523.378009259257</v>
      </c>
      <c r="Q2372">
        <v>27443</v>
      </c>
      <c r="R2372">
        <v>256</v>
      </c>
      <c r="S2372" t="b">
        <v>0</v>
      </c>
      <c r="T2372" t="s">
        <v>88</v>
      </c>
      <c r="U2372" t="b">
        <v>0</v>
      </c>
      <c r="V2372" t="s">
        <v>190</v>
      </c>
      <c r="W2372" s="1">
        <v>44523.378009259257</v>
      </c>
      <c r="X2372">
        <v>226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28</v>
      </c>
      <c r="AE2372">
        <v>21</v>
      </c>
      <c r="AF2372">
        <v>0</v>
      </c>
      <c r="AG2372">
        <v>2</v>
      </c>
      <c r="AH2372" t="s">
        <v>88</v>
      </c>
      <c r="AI2372" t="s">
        <v>88</v>
      </c>
      <c r="AJ2372" t="s">
        <v>88</v>
      </c>
      <c r="AK2372" t="s">
        <v>88</v>
      </c>
      <c r="AL2372" t="s">
        <v>88</v>
      </c>
      <c r="AM2372" t="s">
        <v>88</v>
      </c>
      <c r="AN2372" t="s">
        <v>88</v>
      </c>
      <c r="AO2372" t="s">
        <v>88</v>
      </c>
      <c r="AP2372" t="s">
        <v>88</v>
      </c>
      <c r="AQ2372" t="s">
        <v>88</v>
      </c>
      <c r="AR2372" t="s">
        <v>88</v>
      </c>
      <c r="AS2372" t="s">
        <v>88</v>
      </c>
      <c r="AT2372" t="s">
        <v>88</v>
      </c>
      <c r="AU2372" t="s">
        <v>88</v>
      </c>
      <c r="AV2372" t="s">
        <v>88</v>
      </c>
      <c r="AW2372" t="s">
        <v>88</v>
      </c>
      <c r="AX2372" t="s">
        <v>88</v>
      </c>
      <c r="AY2372" t="s">
        <v>88</v>
      </c>
      <c r="AZ2372" t="s">
        <v>88</v>
      </c>
      <c r="BA2372" t="s">
        <v>88</v>
      </c>
      <c r="BB2372" t="s">
        <v>88</v>
      </c>
      <c r="BC2372" t="s">
        <v>88</v>
      </c>
      <c r="BD2372" t="s">
        <v>88</v>
      </c>
      <c r="BE2372" t="s">
        <v>88</v>
      </c>
    </row>
    <row r="2373" spans="1:57">
      <c r="A2373" t="s">
        <v>4960</v>
      </c>
      <c r="B2373" t="s">
        <v>80</v>
      </c>
      <c r="C2373" t="s">
        <v>4956</v>
      </c>
      <c r="D2373" t="s">
        <v>82</v>
      </c>
      <c r="E2373" s="2" t="str">
        <f>HYPERLINK("capsilon://?command=openfolder&amp;siteaddress=FAM.docvelocity-na8.net&amp;folderid=FX3B04FE8A-2B19-4F33-9C7A-23B2AF66CCD2","FX21119116")</f>
        <v>FX21119116</v>
      </c>
      <c r="F2373" t="s">
        <v>19</v>
      </c>
      <c r="G2373" t="s">
        <v>19</v>
      </c>
      <c r="H2373" t="s">
        <v>83</v>
      </c>
      <c r="I2373" t="s">
        <v>4961</v>
      </c>
      <c r="J2373">
        <v>49</v>
      </c>
      <c r="K2373" t="s">
        <v>85</v>
      </c>
      <c r="L2373" t="s">
        <v>86</v>
      </c>
      <c r="M2373" t="s">
        <v>87</v>
      </c>
      <c r="N2373">
        <v>1</v>
      </c>
      <c r="O2373" s="1">
        <v>44523.058379629627</v>
      </c>
      <c r="P2373" s="1">
        <v>44523.388229166667</v>
      </c>
      <c r="Q2373">
        <v>28362</v>
      </c>
      <c r="R2373">
        <v>137</v>
      </c>
      <c r="S2373" t="b">
        <v>0</v>
      </c>
      <c r="T2373" t="s">
        <v>88</v>
      </c>
      <c r="U2373" t="b">
        <v>0</v>
      </c>
      <c r="V2373" t="s">
        <v>190</v>
      </c>
      <c r="W2373" s="1">
        <v>44523.388229166667</v>
      </c>
      <c r="X2373">
        <v>137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49</v>
      </c>
      <c r="AE2373">
        <v>44</v>
      </c>
      <c r="AF2373">
        <v>0</v>
      </c>
      <c r="AG2373">
        <v>2</v>
      </c>
      <c r="AH2373" t="s">
        <v>88</v>
      </c>
      <c r="AI2373" t="s">
        <v>88</v>
      </c>
      <c r="AJ2373" t="s">
        <v>88</v>
      </c>
      <c r="AK2373" t="s">
        <v>88</v>
      </c>
      <c r="AL2373" t="s">
        <v>88</v>
      </c>
      <c r="AM2373" t="s">
        <v>88</v>
      </c>
      <c r="AN2373" t="s">
        <v>88</v>
      </c>
      <c r="AO2373" t="s">
        <v>88</v>
      </c>
      <c r="AP2373" t="s">
        <v>88</v>
      </c>
      <c r="AQ2373" t="s">
        <v>88</v>
      </c>
      <c r="AR2373" t="s">
        <v>88</v>
      </c>
      <c r="AS2373" t="s">
        <v>88</v>
      </c>
      <c r="AT2373" t="s">
        <v>88</v>
      </c>
      <c r="AU2373" t="s">
        <v>88</v>
      </c>
      <c r="AV2373" t="s">
        <v>88</v>
      </c>
      <c r="AW2373" t="s">
        <v>88</v>
      </c>
      <c r="AX2373" t="s">
        <v>88</v>
      </c>
      <c r="AY2373" t="s">
        <v>88</v>
      </c>
      <c r="AZ2373" t="s">
        <v>88</v>
      </c>
      <c r="BA2373" t="s">
        <v>88</v>
      </c>
      <c r="BB2373" t="s">
        <v>88</v>
      </c>
      <c r="BC2373" t="s">
        <v>88</v>
      </c>
      <c r="BD2373" t="s">
        <v>88</v>
      </c>
      <c r="BE2373" t="s">
        <v>88</v>
      </c>
    </row>
    <row r="2374" spans="1:57">
      <c r="A2374" t="s">
        <v>4962</v>
      </c>
      <c r="B2374" t="s">
        <v>80</v>
      </c>
      <c r="C2374" t="s">
        <v>4956</v>
      </c>
      <c r="D2374" t="s">
        <v>82</v>
      </c>
      <c r="E2374" s="2" t="str">
        <f>HYPERLINK("capsilon://?command=openfolder&amp;siteaddress=FAM.docvelocity-na8.net&amp;folderid=FX3B04FE8A-2B19-4F33-9C7A-23B2AF66CCD2","FX21119116")</f>
        <v>FX21119116</v>
      </c>
      <c r="F2374" t="s">
        <v>19</v>
      </c>
      <c r="G2374" t="s">
        <v>19</v>
      </c>
      <c r="H2374" t="s">
        <v>83</v>
      </c>
      <c r="I2374" t="s">
        <v>4963</v>
      </c>
      <c r="J2374">
        <v>65</v>
      </c>
      <c r="K2374" t="s">
        <v>85</v>
      </c>
      <c r="L2374" t="s">
        <v>86</v>
      </c>
      <c r="M2374" t="s">
        <v>87</v>
      </c>
      <c r="N2374">
        <v>1</v>
      </c>
      <c r="O2374" s="1">
        <v>44523.062939814816</v>
      </c>
      <c r="P2374" s="1">
        <v>44523.397638888891</v>
      </c>
      <c r="Q2374">
        <v>28105</v>
      </c>
      <c r="R2374">
        <v>813</v>
      </c>
      <c r="S2374" t="b">
        <v>0</v>
      </c>
      <c r="T2374" t="s">
        <v>88</v>
      </c>
      <c r="U2374" t="b">
        <v>0</v>
      </c>
      <c r="V2374" t="s">
        <v>190</v>
      </c>
      <c r="W2374" s="1">
        <v>44523.397638888891</v>
      </c>
      <c r="X2374">
        <v>813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65</v>
      </c>
      <c r="AE2374">
        <v>60</v>
      </c>
      <c r="AF2374">
        <v>0</v>
      </c>
      <c r="AG2374">
        <v>5</v>
      </c>
      <c r="AH2374" t="s">
        <v>88</v>
      </c>
      <c r="AI2374" t="s">
        <v>88</v>
      </c>
      <c r="AJ2374" t="s">
        <v>88</v>
      </c>
      <c r="AK2374" t="s">
        <v>88</v>
      </c>
      <c r="AL2374" t="s">
        <v>88</v>
      </c>
      <c r="AM2374" t="s">
        <v>88</v>
      </c>
      <c r="AN2374" t="s">
        <v>88</v>
      </c>
      <c r="AO2374" t="s">
        <v>88</v>
      </c>
      <c r="AP2374" t="s">
        <v>88</v>
      </c>
      <c r="AQ2374" t="s">
        <v>88</v>
      </c>
      <c r="AR2374" t="s">
        <v>88</v>
      </c>
      <c r="AS2374" t="s">
        <v>88</v>
      </c>
      <c r="AT2374" t="s">
        <v>88</v>
      </c>
      <c r="AU2374" t="s">
        <v>88</v>
      </c>
      <c r="AV2374" t="s">
        <v>88</v>
      </c>
      <c r="AW2374" t="s">
        <v>88</v>
      </c>
      <c r="AX2374" t="s">
        <v>88</v>
      </c>
      <c r="AY2374" t="s">
        <v>88</v>
      </c>
      <c r="AZ2374" t="s">
        <v>88</v>
      </c>
      <c r="BA2374" t="s">
        <v>88</v>
      </c>
      <c r="BB2374" t="s">
        <v>88</v>
      </c>
      <c r="BC2374" t="s">
        <v>88</v>
      </c>
      <c r="BD2374" t="s">
        <v>88</v>
      </c>
      <c r="BE2374" t="s">
        <v>88</v>
      </c>
    </row>
    <row r="2375" spans="1:57">
      <c r="A2375" t="s">
        <v>4964</v>
      </c>
      <c r="B2375" t="s">
        <v>80</v>
      </c>
      <c r="C2375" t="s">
        <v>4457</v>
      </c>
      <c r="D2375" t="s">
        <v>82</v>
      </c>
      <c r="E2375" s="2" t="str">
        <f>HYPERLINK("capsilon://?command=openfolder&amp;siteaddress=FAM.docvelocity-na8.net&amp;folderid=FX88E8C367-15B5-5EB5-23D7-536DC69B7683","FX21113219")</f>
        <v>FX21113219</v>
      </c>
      <c r="F2375" t="s">
        <v>19</v>
      </c>
      <c r="G2375" t="s">
        <v>19</v>
      </c>
      <c r="H2375" t="s">
        <v>83</v>
      </c>
      <c r="I2375" t="s">
        <v>4713</v>
      </c>
      <c r="J2375">
        <v>148</v>
      </c>
      <c r="K2375" t="s">
        <v>85</v>
      </c>
      <c r="L2375" t="s">
        <v>86</v>
      </c>
      <c r="M2375" t="s">
        <v>87</v>
      </c>
      <c r="N2375">
        <v>2</v>
      </c>
      <c r="O2375" s="1">
        <v>44523.192708333336</v>
      </c>
      <c r="P2375" s="1">
        <v>44523.230717592596</v>
      </c>
      <c r="Q2375">
        <v>322</v>
      </c>
      <c r="R2375">
        <v>2962</v>
      </c>
      <c r="S2375" t="b">
        <v>0</v>
      </c>
      <c r="T2375" t="s">
        <v>88</v>
      </c>
      <c r="U2375" t="b">
        <v>1</v>
      </c>
      <c r="V2375" t="s">
        <v>393</v>
      </c>
      <c r="W2375" s="1">
        <v>44523.211736111109</v>
      </c>
      <c r="X2375">
        <v>1617</v>
      </c>
      <c r="Y2375">
        <v>170</v>
      </c>
      <c r="Z2375">
        <v>0</v>
      </c>
      <c r="AA2375">
        <v>170</v>
      </c>
      <c r="AB2375">
        <v>0</v>
      </c>
      <c r="AC2375">
        <v>115</v>
      </c>
      <c r="AD2375">
        <v>-22</v>
      </c>
      <c r="AE2375">
        <v>0</v>
      </c>
      <c r="AF2375">
        <v>0</v>
      </c>
      <c r="AG2375">
        <v>0</v>
      </c>
      <c r="AH2375" t="s">
        <v>99</v>
      </c>
      <c r="AI2375" s="1">
        <v>44523.230717592596</v>
      </c>
      <c r="AJ2375">
        <v>1320</v>
      </c>
      <c r="AK2375">
        <v>2</v>
      </c>
      <c r="AL2375">
        <v>0</v>
      </c>
      <c r="AM2375">
        <v>2</v>
      </c>
      <c r="AN2375">
        <v>0</v>
      </c>
      <c r="AO2375">
        <v>3</v>
      </c>
      <c r="AP2375">
        <v>-24</v>
      </c>
      <c r="AQ2375">
        <v>0</v>
      </c>
      <c r="AR2375">
        <v>0</v>
      </c>
      <c r="AS2375">
        <v>0</v>
      </c>
      <c r="AT2375" t="s">
        <v>88</v>
      </c>
      <c r="AU2375" t="s">
        <v>88</v>
      </c>
      <c r="AV2375" t="s">
        <v>88</v>
      </c>
      <c r="AW2375" t="s">
        <v>88</v>
      </c>
      <c r="AX2375" t="s">
        <v>88</v>
      </c>
      <c r="AY2375" t="s">
        <v>88</v>
      </c>
      <c r="AZ2375" t="s">
        <v>88</v>
      </c>
      <c r="BA2375" t="s">
        <v>88</v>
      </c>
      <c r="BB2375" t="s">
        <v>88</v>
      </c>
      <c r="BC2375" t="s">
        <v>88</v>
      </c>
      <c r="BD2375" t="s">
        <v>88</v>
      </c>
      <c r="BE2375" t="s">
        <v>88</v>
      </c>
    </row>
    <row r="2376" spans="1:57">
      <c r="A2376" t="s">
        <v>4965</v>
      </c>
      <c r="B2376" t="s">
        <v>80</v>
      </c>
      <c r="C2376" t="s">
        <v>4715</v>
      </c>
      <c r="D2376" t="s">
        <v>82</v>
      </c>
      <c r="E2376" s="2" t="str">
        <f>HYPERLINK("capsilon://?command=openfolder&amp;siteaddress=FAM.docvelocity-na8.net&amp;folderid=FX2BF4EF46-E5F5-46B9-185B-01E837B81BAA","FX211110221")</f>
        <v>FX211110221</v>
      </c>
      <c r="F2376" t="s">
        <v>19</v>
      </c>
      <c r="G2376" t="s">
        <v>19</v>
      </c>
      <c r="H2376" t="s">
        <v>83</v>
      </c>
      <c r="I2376" t="s">
        <v>4716</v>
      </c>
      <c r="J2376">
        <v>440</v>
      </c>
      <c r="K2376" t="s">
        <v>85</v>
      </c>
      <c r="L2376" t="s">
        <v>86</v>
      </c>
      <c r="M2376" t="s">
        <v>87</v>
      </c>
      <c r="N2376">
        <v>2</v>
      </c>
      <c r="O2376" s="1">
        <v>44523.199699074074</v>
      </c>
      <c r="P2376" s="1">
        <v>44523.256990740738</v>
      </c>
      <c r="Q2376">
        <v>991</v>
      </c>
      <c r="R2376">
        <v>3959</v>
      </c>
      <c r="S2376" t="b">
        <v>0</v>
      </c>
      <c r="T2376" t="s">
        <v>88</v>
      </c>
      <c r="U2376" t="b">
        <v>1</v>
      </c>
      <c r="V2376" t="s">
        <v>393</v>
      </c>
      <c r="W2376" s="1">
        <v>44523.236516203702</v>
      </c>
      <c r="X2376">
        <v>2140</v>
      </c>
      <c r="Y2376">
        <v>414</v>
      </c>
      <c r="Z2376">
        <v>0</v>
      </c>
      <c r="AA2376">
        <v>414</v>
      </c>
      <c r="AB2376">
        <v>0</v>
      </c>
      <c r="AC2376">
        <v>115</v>
      </c>
      <c r="AD2376">
        <v>26</v>
      </c>
      <c r="AE2376">
        <v>0</v>
      </c>
      <c r="AF2376">
        <v>0</v>
      </c>
      <c r="AG2376">
        <v>0</v>
      </c>
      <c r="AH2376" t="s">
        <v>99</v>
      </c>
      <c r="AI2376" s="1">
        <v>44523.256990740738</v>
      </c>
      <c r="AJ2376">
        <v>1738</v>
      </c>
      <c r="AK2376">
        <v>13</v>
      </c>
      <c r="AL2376">
        <v>0</v>
      </c>
      <c r="AM2376">
        <v>13</v>
      </c>
      <c r="AN2376">
        <v>0</v>
      </c>
      <c r="AO2376">
        <v>13</v>
      </c>
      <c r="AP2376">
        <v>13</v>
      </c>
      <c r="AQ2376">
        <v>0</v>
      </c>
      <c r="AR2376">
        <v>0</v>
      </c>
      <c r="AS2376">
        <v>0</v>
      </c>
      <c r="AT2376" t="s">
        <v>88</v>
      </c>
      <c r="AU2376" t="s">
        <v>88</v>
      </c>
      <c r="AV2376" t="s">
        <v>88</v>
      </c>
      <c r="AW2376" t="s">
        <v>88</v>
      </c>
      <c r="AX2376" t="s">
        <v>88</v>
      </c>
      <c r="AY2376" t="s">
        <v>88</v>
      </c>
      <c r="AZ2376" t="s">
        <v>88</v>
      </c>
      <c r="BA2376" t="s">
        <v>88</v>
      </c>
      <c r="BB2376" t="s">
        <v>88</v>
      </c>
      <c r="BC2376" t="s">
        <v>88</v>
      </c>
      <c r="BD2376" t="s">
        <v>88</v>
      </c>
      <c r="BE2376" t="s">
        <v>88</v>
      </c>
    </row>
    <row r="2377" spans="1:57">
      <c r="A2377" t="s">
        <v>4966</v>
      </c>
      <c r="B2377" t="s">
        <v>80</v>
      </c>
      <c r="C2377" t="s">
        <v>4754</v>
      </c>
      <c r="D2377" t="s">
        <v>82</v>
      </c>
      <c r="E2377" s="2" t="str">
        <f>HYPERLINK("capsilon://?command=openfolder&amp;siteaddress=FAM.docvelocity-na8.net&amp;folderid=FX361A1FFB-687A-F011-D7D1-527E66D564C6","FX211111805")</f>
        <v>FX211111805</v>
      </c>
      <c r="F2377" t="s">
        <v>19</v>
      </c>
      <c r="G2377" t="s">
        <v>19</v>
      </c>
      <c r="H2377" t="s">
        <v>83</v>
      </c>
      <c r="I2377" t="s">
        <v>4755</v>
      </c>
      <c r="J2377">
        <v>204</v>
      </c>
      <c r="K2377" t="s">
        <v>85</v>
      </c>
      <c r="L2377" t="s">
        <v>86</v>
      </c>
      <c r="M2377" t="s">
        <v>87</v>
      </c>
      <c r="N2377">
        <v>2</v>
      </c>
      <c r="O2377" s="1">
        <v>44523.203692129631</v>
      </c>
      <c r="P2377" s="1">
        <v>44523.282754629632</v>
      </c>
      <c r="Q2377">
        <v>1895</v>
      </c>
      <c r="R2377">
        <v>4936</v>
      </c>
      <c r="S2377" t="b">
        <v>0</v>
      </c>
      <c r="T2377" t="s">
        <v>88</v>
      </c>
      <c r="U2377" t="b">
        <v>1</v>
      </c>
      <c r="V2377" t="s">
        <v>110</v>
      </c>
      <c r="W2377" s="1">
        <v>44523.264131944445</v>
      </c>
      <c r="X2377">
        <v>3653</v>
      </c>
      <c r="Y2377">
        <v>286</v>
      </c>
      <c r="Z2377">
        <v>0</v>
      </c>
      <c r="AA2377">
        <v>286</v>
      </c>
      <c r="AB2377">
        <v>0</v>
      </c>
      <c r="AC2377">
        <v>209</v>
      </c>
      <c r="AD2377">
        <v>-82</v>
      </c>
      <c r="AE2377">
        <v>0</v>
      </c>
      <c r="AF2377">
        <v>0</v>
      </c>
      <c r="AG2377">
        <v>0</v>
      </c>
      <c r="AH2377" t="s">
        <v>1043</v>
      </c>
      <c r="AI2377" s="1">
        <v>44523.282754629632</v>
      </c>
      <c r="AJ2377">
        <v>1150</v>
      </c>
      <c r="AK2377">
        <v>5</v>
      </c>
      <c r="AL2377">
        <v>0</v>
      </c>
      <c r="AM2377">
        <v>5</v>
      </c>
      <c r="AN2377">
        <v>0</v>
      </c>
      <c r="AO2377">
        <v>4</v>
      </c>
      <c r="AP2377">
        <v>-87</v>
      </c>
      <c r="AQ2377">
        <v>0</v>
      </c>
      <c r="AR2377">
        <v>0</v>
      </c>
      <c r="AS2377">
        <v>0</v>
      </c>
      <c r="AT2377" t="s">
        <v>88</v>
      </c>
      <c r="AU2377" t="s">
        <v>88</v>
      </c>
      <c r="AV2377" t="s">
        <v>88</v>
      </c>
      <c r="AW2377" t="s">
        <v>88</v>
      </c>
      <c r="AX2377" t="s">
        <v>88</v>
      </c>
      <c r="AY2377" t="s">
        <v>88</v>
      </c>
      <c r="AZ2377" t="s">
        <v>88</v>
      </c>
      <c r="BA2377" t="s">
        <v>88</v>
      </c>
      <c r="BB2377" t="s">
        <v>88</v>
      </c>
      <c r="BC2377" t="s">
        <v>88</v>
      </c>
      <c r="BD2377" t="s">
        <v>88</v>
      </c>
      <c r="BE2377" t="s">
        <v>88</v>
      </c>
    </row>
    <row r="2378" spans="1:57">
      <c r="A2378" t="s">
        <v>4967</v>
      </c>
      <c r="B2378" t="s">
        <v>80</v>
      </c>
      <c r="C2378" t="s">
        <v>4774</v>
      </c>
      <c r="D2378" t="s">
        <v>82</v>
      </c>
      <c r="E2378" s="2" t="str">
        <f>HYPERLINK("capsilon://?command=openfolder&amp;siteaddress=FAM.docvelocity-na8.net&amp;folderid=FXE1BACD92-9838-2B7B-01E9-D6C2A0E96C4F","FX21119808")</f>
        <v>FX21119808</v>
      </c>
      <c r="F2378" t="s">
        <v>19</v>
      </c>
      <c r="G2378" t="s">
        <v>19</v>
      </c>
      <c r="H2378" t="s">
        <v>83</v>
      </c>
      <c r="I2378" t="s">
        <v>4789</v>
      </c>
      <c r="J2378">
        <v>277</v>
      </c>
      <c r="K2378" t="s">
        <v>85</v>
      </c>
      <c r="L2378" t="s">
        <v>86</v>
      </c>
      <c r="M2378" t="s">
        <v>87</v>
      </c>
      <c r="N2378">
        <v>2</v>
      </c>
      <c r="O2378" s="1">
        <v>44523.210648148146</v>
      </c>
      <c r="P2378" s="1">
        <v>44523.312997685185</v>
      </c>
      <c r="Q2378">
        <v>3461</v>
      </c>
      <c r="R2378">
        <v>5382</v>
      </c>
      <c r="S2378" t="b">
        <v>0</v>
      </c>
      <c r="T2378" t="s">
        <v>88</v>
      </c>
      <c r="U2378" t="b">
        <v>1</v>
      </c>
      <c r="V2378" t="s">
        <v>393</v>
      </c>
      <c r="W2378" s="1">
        <v>44523.278425925928</v>
      </c>
      <c r="X2378">
        <v>3621</v>
      </c>
      <c r="Y2378">
        <v>299</v>
      </c>
      <c r="Z2378">
        <v>0</v>
      </c>
      <c r="AA2378">
        <v>299</v>
      </c>
      <c r="AB2378">
        <v>84</v>
      </c>
      <c r="AC2378">
        <v>200</v>
      </c>
      <c r="AD2378">
        <v>-22</v>
      </c>
      <c r="AE2378">
        <v>0</v>
      </c>
      <c r="AF2378">
        <v>0</v>
      </c>
      <c r="AG2378">
        <v>0</v>
      </c>
      <c r="AH2378" t="s">
        <v>99</v>
      </c>
      <c r="AI2378" s="1">
        <v>44523.312997685185</v>
      </c>
      <c r="AJ2378">
        <v>1698</v>
      </c>
      <c r="AK2378">
        <v>4</v>
      </c>
      <c r="AL2378">
        <v>0</v>
      </c>
      <c r="AM2378">
        <v>4</v>
      </c>
      <c r="AN2378">
        <v>84</v>
      </c>
      <c r="AO2378">
        <v>4</v>
      </c>
      <c r="AP2378">
        <v>-26</v>
      </c>
      <c r="AQ2378">
        <v>0</v>
      </c>
      <c r="AR2378">
        <v>0</v>
      </c>
      <c r="AS2378">
        <v>0</v>
      </c>
      <c r="AT2378" t="s">
        <v>88</v>
      </c>
      <c r="AU2378" t="s">
        <v>88</v>
      </c>
      <c r="AV2378" t="s">
        <v>88</v>
      </c>
      <c r="AW2378" t="s">
        <v>88</v>
      </c>
      <c r="AX2378" t="s">
        <v>88</v>
      </c>
      <c r="AY2378" t="s">
        <v>88</v>
      </c>
      <c r="AZ2378" t="s">
        <v>88</v>
      </c>
      <c r="BA2378" t="s">
        <v>88</v>
      </c>
      <c r="BB2378" t="s">
        <v>88</v>
      </c>
      <c r="BC2378" t="s">
        <v>88</v>
      </c>
      <c r="BD2378" t="s">
        <v>88</v>
      </c>
      <c r="BE2378" t="s">
        <v>88</v>
      </c>
    </row>
    <row r="2379" spans="1:57">
      <c r="A2379" t="s">
        <v>4968</v>
      </c>
      <c r="B2379" t="s">
        <v>80</v>
      </c>
      <c r="C2379" t="s">
        <v>4801</v>
      </c>
      <c r="D2379" t="s">
        <v>82</v>
      </c>
      <c r="E2379" s="2" t="str">
        <f>HYPERLINK("capsilon://?command=openfolder&amp;siteaddress=FAM.docvelocity-na8.net&amp;folderid=FX4157E4F4-0260-C1C2-2F65-8837C97BA491","FX21119802")</f>
        <v>FX21119802</v>
      </c>
      <c r="F2379" t="s">
        <v>19</v>
      </c>
      <c r="G2379" t="s">
        <v>19</v>
      </c>
      <c r="H2379" t="s">
        <v>83</v>
      </c>
      <c r="I2379" t="s">
        <v>4802</v>
      </c>
      <c r="J2379">
        <v>232</v>
      </c>
      <c r="K2379" t="s">
        <v>85</v>
      </c>
      <c r="L2379" t="s">
        <v>86</v>
      </c>
      <c r="M2379" t="s">
        <v>87</v>
      </c>
      <c r="N2379">
        <v>2</v>
      </c>
      <c r="O2379" s="1">
        <v>44523.216574074075</v>
      </c>
      <c r="P2379" s="1">
        <v>44523.293333333335</v>
      </c>
      <c r="Q2379">
        <v>2936</v>
      </c>
      <c r="R2379">
        <v>3696</v>
      </c>
      <c r="S2379" t="b">
        <v>0</v>
      </c>
      <c r="T2379" t="s">
        <v>88</v>
      </c>
      <c r="U2379" t="b">
        <v>1</v>
      </c>
      <c r="V2379" t="s">
        <v>89</v>
      </c>
      <c r="W2379" s="1">
        <v>44523.260775462964</v>
      </c>
      <c r="X2379">
        <v>2073</v>
      </c>
      <c r="Y2379">
        <v>184</v>
      </c>
      <c r="Z2379">
        <v>0</v>
      </c>
      <c r="AA2379">
        <v>184</v>
      </c>
      <c r="AB2379">
        <v>0</v>
      </c>
      <c r="AC2379">
        <v>129</v>
      </c>
      <c r="AD2379">
        <v>48</v>
      </c>
      <c r="AE2379">
        <v>0</v>
      </c>
      <c r="AF2379">
        <v>0</v>
      </c>
      <c r="AG2379">
        <v>0</v>
      </c>
      <c r="AH2379" t="s">
        <v>99</v>
      </c>
      <c r="AI2379" s="1">
        <v>44523.293333333335</v>
      </c>
      <c r="AJ2379">
        <v>1558</v>
      </c>
      <c r="AK2379">
        <v>7</v>
      </c>
      <c r="AL2379">
        <v>0</v>
      </c>
      <c r="AM2379">
        <v>7</v>
      </c>
      <c r="AN2379">
        <v>0</v>
      </c>
      <c r="AO2379">
        <v>7</v>
      </c>
      <c r="AP2379">
        <v>41</v>
      </c>
      <c r="AQ2379">
        <v>0</v>
      </c>
      <c r="AR2379">
        <v>0</v>
      </c>
      <c r="AS2379">
        <v>0</v>
      </c>
      <c r="AT2379" t="s">
        <v>88</v>
      </c>
      <c r="AU2379" t="s">
        <v>88</v>
      </c>
      <c r="AV2379" t="s">
        <v>88</v>
      </c>
      <c r="AW2379" t="s">
        <v>88</v>
      </c>
      <c r="AX2379" t="s">
        <v>88</v>
      </c>
      <c r="AY2379" t="s">
        <v>88</v>
      </c>
      <c r="AZ2379" t="s">
        <v>88</v>
      </c>
      <c r="BA2379" t="s">
        <v>88</v>
      </c>
      <c r="BB2379" t="s">
        <v>88</v>
      </c>
      <c r="BC2379" t="s">
        <v>88</v>
      </c>
      <c r="BD2379" t="s">
        <v>88</v>
      </c>
      <c r="BE2379" t="s">
        <v>88</v>
      </c>
    </row>
    <row r="2380" spans="1:57">
      <c r="A2380" t="s">
        <v>4969</v>
      </c>
      <c r="B2380" t="s">
        <v>80</v>
      </c>
      <c r="C2380" t="s">
        <v>4820</v>
      </c>
      <c r="D2380" t="s">
        <v>82</v>
      </c>
      <c r="E2380" s="2" t="str">
        <f>HYPERLINK("capsilon://?command=openfolder&amp;siteaddress=FAM.docvelocity-na8.net&amp;folderid=FX161010EC-3D29-C796-F85D-D7F02F602E61","FX21117667")</f>
        <v>FX21117667</v>
      </c>
      <c r="F2380" t="s">
        <v>19</v>
      </c>
      <c r="G2380" t="s">
        <v>19</v>
      </c>
      <c r="H2380" t="s">
        <v>83</v>
      </c>
      <c r="I2380" t="s">
        <v>4821</v>
      </c>
      <c r="J2380">
        <v>274</v>
      </c>
      <c r="K2380" t="s">
        <v>85</v>
      </c>
      <c r="L2380" t="s">
        <v>86</v>
      </c>
      <c r="M2380" t="s">
        <v>87</v>
      </c>
      <c r="N2380">
        <v>2</v>
      </c>
      <c r="O2380" s="1">
        <v>44523.223726851851</v>
      </c>
      <c r="P2380" s="1">
        <v>44523.314004629632</v>
      </c>
      <c r="Q2380">
        <v>3509</v>
      </c>
      <c r="R2380">
        <v>4291</v>
      </c>
      <c r="S2380" t="b">
        <v>0</v>
      </c>
      <c r="T2380" t="s">
        <v>88</v>
      </c>
      <c r="U2380" t="b">
        <v>1</v>
      </c>
      <c r="V2380" t="s">
        <v>1964</v>
      </c>
      <c r="W2380" s="1">
        <v>44523.295624999999</v>
      </c>
      <c r="X2380">
        <v>3149</v>
      </c>
      <c r="Y2380">
        <v>197</v>
      </c>
      <c r="Z2380">
        <v>0</v>
      </c>
      <c r="AA2380">
        <v>197</v>
      </c>
      <c r="AB2380">
        <v>54</v>
      </c>
      <c r="AC2380">
        <v>138</v>
      </c>
      <c r="AD2380">
        <v>77</v>
      </c>
      <c r="AE2380">
        <v>0</v>
      </c>
      <c r="AF2380">
        <v>0</v>
      </c>
      <c r="AG2380">
        <v>0</v>
      </c>
      <c r="AH2380" t="s">
        <v>1043</v>
      </c>
      <c r="AI2380" s="1">
        <v>44523.314004629632</v>
      </c>
      <c r="AJ2380">
        <v>1069</v>
      </c>
      <c r="AK2380">
        <v>0</v>
      </c>
      <c r="AL2380">
        <v>0</v>
      </c>
      <c r="AM2380">
        <v>0</v>
      </c>
      <c r="AN2380">
        <v>54</v>
      </c>
      <c r="AO2380">
        <v>0</v>
      </c>
      <c r="AP2380">
        <v>77</v>
      </c>
      <c r="AQ2380">
        <v>0</v>
      </c>
      <c r="AR2380">
        <v>0</v>
      </c>
      <c r="AS2380">
        <v>0</v>
      </c>
      <c r="AT2380" t="s">
        <v>88</v>
      </c>
      <c r="AU2380" t="s">
        <v>88</v>
      </c>
      <c r="AV2380" t="s">
        <v>88</v>
      </c>
      <c r="AW2380" t="s">
        <v>88</v>
      </c>
      <c r="AX2380" t="s">
        <v>88</v>
      </c>
      <c r="AY2380" t="s">
        <v>88</v>
      </c>
      <c r="AZ2380" t="s">
        <v>88</v>
      </c>
      <c r="BA2380" t="s">
        <v>88</v>
      </c>
      <c r="BB2380" t="s">
        <v>88</v>
      </c>
      <c r="BC2380" t="s">
        <v>88</v>
      </c>
      <c r="BD2380" t="s">
        <v>88</v>
      </c>
      <c r="BE2380" t="s">
        <v>88</v>
      </c>
    </row>
    <row r="2381" spans="1:57">
      <c r="A2381" t="s">
        <v>4970</v>
      </c>
      <c r="B2381" t="s">
        <v>80</v>
      </c>
      <c r="C2381" t="s">
        <v>4825</v>
      </c>
      <c r="D2381" t="s">
        <v>82</v>
      </c>
      <c r="E2381" s="2" t="str">
        <f>HYPERLINK("capsilon://?command=openfolder&amp;siteaddress=FAM.docvelocity-na8.net&amp;folderid=FX023D359B-BFEE-9528-1259-6A29D576CC45","FX211111804")</f>
        <v>FX211111804</v>
      </c>
      <c r="F2381" t="s">
        <v>19</v>
      </c>
      <c r="G2381" t="s">
        <v>19</v>
      </c>
      <c r="H2381" t="s">
        <v>83</v>
      </c>
      <c r="I2381" t="s">
        <v>4826</v>
      </c>
      <c r="J2381">
        <v>320</v>
      </c>
      <c r="K2381" t="s">
        <v>85</v>
      </c>
      <c r="L2381" t="s">
        <v>86</v>
      </c>
      <c r="M2381" t="s">
        <v>87</v>
      </c>
      <c r="N2381">
        <v>2</v>
      </c>
      <c r="O2381" s="1">
        <v>44523.232442129629</v>
      </c>
      <c r="P2381" s="1">
        <v>44523.331967592596</v>
      </c>
      <c r="Q2381">
        <v>3475</v>
      </c>
      <c r="R2381">
        <v>5124</v>
      </c>
      <c r="S2381" t="b">
        <v>0</v>
      </c>
      <c r="T2381" t="s">
        <v>88</v>
      </c>
      <c r="U2381" t="b">
        <v>1</v>
      </c>
      <c r="V2381" t="s">
        <v>89</v>
      </c>
      <c r="W2381" s="1">
        <v>44523.301111111112</v>
      </c>
      <c r="X2381">
        <v>3484</v>
      </c>
      <c r="Y2381">
        <v>445</v>
      </c>
      <c r="Z2381">
        <v>0</v>
      </c>
      <c r="AA2381">
        <v>445</v>
      </c>
      <c r="AB2381">
        <v>0</v>
      </c>
      <c r="AC2381">
        <v>229</v>
      </c>
      <c r="AD2381">
        <v>-125</v>
      </c>
      <c r="AE2381">
        <v>0</v>
      </c>
      <c r="AF2381">
        <v>0</v>
      </c>
      <c r="AG2381">
        <v>0</v>
      </c>
      <c r="AH2381" t="s">
        <v>1043</v>
      </c>
      <c r="AI2381" s="1">
        <v>44523.331967592596</v>
      </c>
      <c r="AJ2381">
        <v>1551</v>
      </c>
      <c r="AK2381">
        <v>2</v>
      </c>
      <c r="AL2381">
        <v>0</v>
      </c>
      <c r="AM2381">
        <v>2</v>
      </c>
      <c r="AN2381">
        <v>0</v>
      </c>
      <c r="AO2381">
        <v>1</v>
      </c>
      <c r="AP2381">
        <v>-127</v>
      </c>
      <c r="AQ2381">
        <v>0</v>
      </c>
      <c r="AR2381">
        <v>0</v>
      </c>
      <c r="AS2381">
        <v>0</v>
      </c>
      <c r="AT2381" t="s">
        <v>88</v>
      </c>
      <c r="AU2381" t="s">
        <v>88</v>
      </c>
      <c r="AV2381" t="s">
        <v>88</v>
      </c>
      <c r="AW2381" t="s">
        <v>88</v>
      </c>
      <c r="AX2381" t="s">
        <v>88</v>
      </c>
      <c r="AY2381" t="s">
        <v>88</v>
      </c>
      <c r="AZ2381" t="s">
        <v>88</v>
      </c>
      <c r="BA2381" t="s">
        <v>88</v>
      </c>
      <c r="BB2381" t="s">
        <v>88</v>
      </c>
      <c r="BC2381" t="s">
        <v>88</v>
      </c>
      <c r="BD2381" t="s">
        <v>88</v>
      </c>
      <c r="BE2381" t="s">
        <v>88</v>
      </c>
    </row>
    <row r="2382" spans="1:57">
      <c r="A2382" t="s">
        <v>4971</v>
      </c>
      <c r="B2382" t="s">
        <v>80</v>
      </c>
      <c r="C2382" t="s">
        <v>4834</v>
      </c>
      <c r="D2382" t="s">
        <v>82</v>
      </c>
      <c r="E2382" s="2" t="str">
        <f>HYPERLINK("capsilon://?command=openfolder&amp;siteaddress=FAM.docvelocity-na8.net&amp;folderid=FXF8979C12-4BA2-5D6A-43B8-58E046E1F001","FX211112006")</f>
        <v>FX211112006</v>
      </c>
      <c r="F2382" t="s">
        <v>19</v>
      </c>
      <c r="G2382" t="s">
        <v>19</v>
      </c>
      <c r="H2382" t="s">
        <v>83</v>
      </c>
      <c r="I2382" t="s">
        <v>4835</v>
      </c>
      <c r="J2382">
        <v>246</v>
      </c>
      <c r="K2382" t="s">
        <v>85</v>
      </c>
      <c r="L2382" t="s">
        <v>86</v>
      </c>
      <c r="M2382" t="s">
        <v>87</v>
      </c>
      <c r="N2382">
        <v>2</v>
      </c>
      <c r="O2382" s="1">
        <v>44523.238877314812</v>
      </c>
      <c r="P2382" s="1">
        <v>44523.330810185187</v>
      </c>
      <c r="Q2382">
        <v>3033</v>
      </c>
      <c r="R2382">
        <v>4910</v>
      </c>
      <c r="S2382" t="b">
        <v>0</v>
      </c>
      <c r="T2382" t="s">
        <v>88</v>
      </c>
      <c r="U2382" t="b">
        <v>1</v>
      </c>
      <c r="V2382" t="s">
        <v>388</v>
      </c>
      <c r="W2382" s="1">
        <v>44523.293437499997</v>
      </c>
      <c r="X2382">
        <v>2675</v>
      </c>
      <c r="Y2382">
        <v>222</v>
      </c>
      <c r="Z2382">
        <v>0</v>
      </c>
      <c r="AA2382">
        <v>222</v>
      </c>
      <c r="AB2382">
        <v>0</v>
      </c>
      <c r="AC2382">
        <v>99</v>
      </c>
      <c r="AD2382">
        <v>24</v>
      </c>
      <c r="AE2382">
        <v>0</v>
      </c>
      <c r="AF2382">
        <v>0</v>
      </c>
      <c r="AG2382">
        <v>0</v>
      </c>
      <c r="AH2382" t="s">
        <v>90</v>
      </c>
      <c r="AI2382" s="1">
        <v>44523.330810185187</v>
      </c>
      <c r="AJ2382">
        <v>2162</v>
      </c>
      <c r="AK2382">
        <v>3</v>
      </c>
      <c r="AL2382">
        <v>0</v>
      </c>
      <c r="AM2382">
        <v>3</v>
      </c>
      <c r="AN2382">
        <v>0</v>
      </c>
      <c r="AO2382">
        <v>4</v>
      </c>
      <c r="AP2382">
        <v>21</v>
      </c>
      <c r="AQ2382">
        <v>0</v>
      </c>
      <c r="AR2382">
        <v>0</v>
      </c>
      <c r="AS2382">
        <v>0</v>
      </c>
      <c r="AT2382" t="s">
        <v>88</v>
      </c>
      <c r="AU2382" t="s">
        <v>88</v>
      </c>
      <c r="AV2382" t="s">
        <v>88</v>
      </c>
      <c r="AW2382" t="s">
        <v>88</v>
      </c>
      <c r="AX2382" t="s">
        <v>88</v>
      </c>
      <c r="AY2382" t="s">
        <v>88</v>
      </c>
      <c r="AZ2382" t="s">
        <v>88</v>
      </c>
      <c r="BA2382" t="s">
        <v>88</v>
      </c>
      <c r="BB2382" t="s">
        <v>88</v>
      </c>
      <c r="BC2382" t="s">
        <v>88</v>
      </c>
      <c r="BD2382" t="s">
        <v>88</v>
      </c>
      <c r="BE2382" t="s">
        <v>88</v>
      </c>
    </row>
    <row r="2383" spans="1:57">
      <c r="A2383" t="s">
        <v>4972</v>
      </c>
      <c r="B2383" t="s">
        <v>80</v>
      </c>
      <c r="C2383" t="s">
        <v>4840</v>
      </c>
      <c r="D2383" t="s">
        <v>82</v>
      </c>
      <c r="E2383" s="2" t="str">
        <f>HYPERLINK("capsilon://?command=openfolder&amp;siteaddress=FAM.docvelocity-na8.net&amp;folderid=FX28EDDB07-DC54-6F09-7ABE-DC2AF0BD6239","FX21119783")</f>
        <v>FX21119783</v>
      </c>
      <c r="F2383" t="s">
        <v>19</v>
      </c>
      <c r="G2383" t="s">
        <v>19</v>
      </c>
      <c r="H2383" t="s">
        <v>83</v>
      </c>
      <c r="I2383" t="s">
        <v>4841</v>
      </c>
      <c r="J2383">
        <v>38</v>
      </c>
      <c r="K2383" t="s">
        <v>85</v>
      </c>
      <c r="L2383" t="s">
        <v>86</v>
      </c>
      <c r="M2383" t="s">
        <v>87</v>
      </c>
      <c r="N2383">
        <v>2</v>
      </c>
      <c r="O2383" s="1">
        <v>44523.241087962961</v>
      </c>
      <c r="P2383" s="1">
        <v>44523.33425925926</v>
      </c>
      <c r="Q2383">
        <v>7309</v>
      </c>
      <c r="R2383">
        <v>741</v>
      </c>
      <c r="S2383" t="b">
        <v>0</v>
      </c>
      <c r="T2383" t="s">
        <v>88</v>
      </c>
      <c r="U2383" t="b">
        <v>1</v>
      </c>
      <c r="V2383" t="s">
        <v>393</v>
      </c>
      <c r="W2383" s="1">
        <v>44523.282569444447</v>
      </c>
      <c r="X2383">
        <v>357</v>
      </c>
      <c r="Y2383">
        <v>37</v>
      </c>
      <c r="Z2383">
        <v>0</v>
      </c>
      <c r="AA2383">
        <v>37</v>
      </c>
      <c r="AB2383">
        <v>0</v>
      </c>
      <c r="AC2383">
        <v>22</v>
      </c>
      <c r="AD2383">
        <v>1</v>
      </c>
      <c r="AE2383">
        <v>0</v>
      </c>
      <c r="AF2383">
        <v>0</v>
      </c>
      <c r="AG2383">
        <v>0</v>
      </c>
      <c r="AH2383" t="s">
        <v>90</v>
      </c>
      <c r="AI2383" s="1">
        <v>44523.33425925926</v>
      </c>
      <c r="AJ2383">
        <v>297</v>
      </c>
      <c r="AK2383">
        <v>1</v>
      </c>
      <c r="AL2383">
        <v>0</v>
      </c>
      <c r="AM2383">
        <v>1</v>
      </c>
      <c r="AN2383">
        <v>0</v>
      </c>
      <c r="AO2383">
        <v>1</v>
      </c>
      <c r="AP2383">
        <v>0</v>
      </c>
      <c r="AQ2383">
        <v>0</v>
      </c>
      <c r="AR2383">
        <v>0</v>
      </c>
      <c r="AS2383">
        <v>0</v>
      </c>
      <c r="AT2383" t="s">
        <v>88</v>
      </c>
      <c r="AU2383" t="s">
        <v>88</v>
      </c>
      <c r="AV2383" t="s">
        <v>88</v>
      </c>
      <c r="AW2383" t="s">
        <v>88</v>
      </c>
      <c r="AX2383" t="s">
        <v>88</v>
      </c>
      <c r="AY2383" t="s">
        <v>88</v>
      </c>
      <c r="AZ2383" t="s">
        <v>88</v>
      </c>
      <c r="BA2383" t="s">
        <v>88</v>
      </c>
      <c r="BB2383" t="s">
        <v>88</v>
      </c>
      <c r="BC2383" t="s">
        <v>88</v>
      </c>
      <c r="BD2383" t="s">
        <v>88</v>
      </c>
      <c r="BE2383" t="s">
        <v>88</v>
      </c>
    </row>
    <row r="2384" spans="1:57">
      <c r="A2384" t="s">
        <v>4973</v>
      </c>
      <c r="B2384" t="s">
        <v>80</v>
      </c>
      <c r="C2384" t="s">
        <v>4853</v>
      </c>
      <c r="D2384" t="s">
        <v>82</v>
      </c>
      <c r="E2384" s="2" t="str">
        <f>HYPERLINK("capsilon://?command=openfolder&amp;siteaddress=FAM.docvelocity-na8.net&amp;folderid=FXE41F56EC-D879-DF9B-38C8-B7A1CD903180","FX211110217")</f>
        <v>FX211110217</v>
      </c>
      <c r="F2384" t="s">
        <v>19</v>
      </c>
      <c r="G2384" t="s">
        <v>19</v>
      </c>
      <c r="H2384" t="s">
        <v>83</v>
      </c>
      <c r="I2384" t="s">
        <v>4854</v>
      </c>
      <c r="J2384">
        <v>244</v>
      </c>
      <c r="K2384" t="s">
        <v>85</v>
      </c>
      <c r="L2384" t="s">
        <v>86</v>
      </c>
      <c r="M2384" t="s">
        <v>87</v>
      </c>
      <c r="N2384">
        <v>2</v>
      </c>
      <c r="O2384" s="1">
        <v>44523.249849537038</v>
      </c>
      <c r="P2384" s="1">
        <v>44523.350555555553</v>
      </c>
      <c r="Q2384">
        <v>3759</v>
      </c>
      <c r="R2384">
        <v>4942</v>
      </c>
      <c r="S2384" t="b">
        <v>0</v>
      </c>
      <c r="T2384" t="s">
        <v>88</v>
      </c>
      <c r="U2384" t="b">
        <v>1</v>
      </c>
      <c r="V2384" t="s">
        <v>110</v>
      </c>
      <c r="W2384" s="1">
        <v>44523.316886574074</v>
      </c>
      <c r="X2384">
        <v>3278</v>
      </c>
      <c r="Y2384">
        <v>367</v>
      </c>
      <c r="Z2384">
        <v>0</v>
      </c>
      <c r="AA2384">
        <v>367</v>
      </c>
      <c r="AB2384">
        <v>27</v>
      </c>
      <c r="AC2384">
        <v>264</v>
      </c>
      <c r="AD2384">
        <v>-123</v>
      </c>
      <c r="AE2384">
        <v>0</v>
      </c>
      <c r="AF2384">
        <v>0</v>
      </c>
      <c r="AG2384">
        <v>0</v>
      </c>
      <c r="AH2384" t="s">
        <v>1043</v>
      </c>
      <c r="AI2384" s="1">
        <v>44523.350555555553</v>
      </c>
      <c r="AJ2384">
        <v>1605</v>
      </c>
      <c r="AK2384">
        <v>0</v>
      </c>
      <c r="AL2384">
        <v>0</v>
      </c>
      <c r="AM2384">
        <v>0</v>
      </c>
      <c r="AN2384">
        <v>27</v>
      </c>
      <c r="AO2384">
        <v>0</v>
      </c>
      <c r="AP2384">
        <v>-123</v>
      </c>
      <c r="AQ2384">
        <v>0</v>
      </c>
      <c r="AR2384">
        <v>0</v>
      </c>
      <c r="AS2384">
        <v>0</v>
      </c>
      <c r="AT2384" t="s">
        <v>88</v>
      </c>
      <c r="AU2384" t="s">
        <v>88</v>
      </c>
      <c r="AV2384" t="s">
        <v>88</v>
      </c>
      <c r="AW2384" t="s">
        <v>88</v>
      </c>
      <c r="AX2384" t="s">
        <v>88</v>
      </c>
      <c r="AY2384" t="s">
        <v>88</v>
      </c>
      <c r="AZ2384" t="s">
        <v>88</v>
      </c>
      <c r="BA2384" t="s">
        <v>88</v>
      </c>
      <c r="BB2384" t="s">
        <v>88</v>
      </c>
      <c r="BC2384" t="s">
        <v>88</v>
      </c>
      <c r="BD2384" t="s">
        <v>88</v>
      </c>
      <c r="BE2384" t="s">
        <v>88</v>
      </c>
    </row>
    <row r="2385" spans="1:57">
      <c r="A2385" t="s">
        <v>4974</v>
      </c>
      <c r="B2385" t="s">
        <v>80</v>
      </c>
      <c r="C2385" t="s">
        <v>4856</v>
      </c>
      <c r="D2385" t="s">
        <v>82</v>
      </c>
      <c r="E2385" s="2" t="str">
        <f>HYPERLINK("capsilon://?command=openfolder&amp;siteaddress=FAM.docvelocity-na8.net&amp;folderid=FX1447DA76-1B09-C95C-2068-53B376AE117C","FX21118396")</f>
        <v>FX21118396</v>
      </c>
      <c r="F2385" t="s">
        <v>19</v>
      </c>
      <c r="G2385" t="s">
        <v>19</v>
      </c>
      <c r="H2385" t="s">
        <v>83</v>
      </c>
      <c r="I2385" t="s">
        <v>4857</v>
      </c>
      <c r="J2385">
        <v>286</v>
      </c>
      <c r="K2385" t="s">
        <v>85</v>
      </c>
      <c r="L2385" t="s">
        <v>86</v>
      </c>
      <c r="M2385" t="s">
        <v>87</v>
      </c>
      <c r="N2385">
        <v>2</v>
      </c>
      <c r="O2385" s="1">
        <v>44523.256631944445</v>
      </c>
      <c r="P2385" s="1">
        <v>44523.357094907406</v>
      </c>
      <c r="Q2385">
        <v>4145</v>
      </c>
      <c r="R2385">
        <v>4535</v>
      </c>
      <c r="S2385" t="b">
        <v>0</v>
      </c>
      <c r="T2385" t="s">
        <v>88</v>
      </c>
      <c r="U2385" t="b">
        <v>1</v>
      </c>
      <c r="V2385" t="s">
        <v>1964</v>
      </c>
      <c r="W2385" s="1">
        <v>44523.332939814813</v>
      </c>
      <c r="X2385">
        <v>3223</v>
      </c>
      <c r="Y2385">
        <v>231</v>
      </c>
      <c r="Z2385">
        <v>0</v>
      </c>
      <c r="AA2385">
        <v>231</v>
      </c>
      <c r="AB2385">
        <v>0</v>
      </c>
      <c r="AC2385">
        <v>138</v>
      </c>
      <c r="AD2385">
        <v>55</v>
      </c>
      <c r="AE2385">
        <v>0</v>
      </c>
      <c r="AF2385">
        <v>0</v>
      </c>
      <c r="AG2385">
        <v>0</v>
      </c>
      <c r="AH2385" t="s">
        <v>99</v>
      </c>
      <c r="AI2385" s="1">
        <v>44523.357094907406</v>
      </c>
      <c r="AJ2385">
        <v>1221</v>
      </c>
      <c r="AK2385">
        <v>1</v>
      </c>
      <c r="AL2385">
        <v>0</v>
      </c>
      <c r="AM2385">
        <v>1</v>
      </c>
      <c r="AN2385">
        <v>0</v>
      </c>
      <c r="AO2385">
        <v>0</v>
      </c>
      <c r="AP2385">
        <v>54</v>
      </c>
      <c r="AQ2385">
        <v>0</v>
      </c>
      <c r="AR2385">
        <v>0</v>
      </c>
      <c r="AS2385">
        <v>0</v>
      </c>
      <c r="AT2385" t="s">
        <v>88</v>
      </c>
      <c r="AU2385" t="s">
        <v>88</v>
      </c>
      <c r="AV2385" t="s">
        <v>88</v>
      </c>
      <c r="AW2385" t="s">
        <v>88</v>
      </c>
      <c r="AX2385" t="s">
        <v>88</v>
      </c>
      <c r="AY2385" t="s">
        <v>88</v>
      </c>
      <c r="AZ2385" t="s">
        <v>88</v>
      </c>
      <c r="BA2385" t="s">
        <v>88</v>
      </c>
      <c r="BB2385" t="s">
        <v>88</v>
      </c>
      <c r="BC2385" t="s">
        <v>88</v>
      </c>
      <c r="BD2385" t="s">
        <v>88</v>
      </c>
      <c r="BE2385" t="s">
        <v>88</v>
      </c>
    </row>
    <row r="2386" spans="1:57">
      <c r="A2386" t="s">
        <v>4975</v>
      </c>
      <c r="B2386" t="s">
        <v>80</v>
      </c>
      <c r="C2386" t="s">
        <v>4859</v>
      </c>
      <c r="D2386" t="s">
        <v>82</v>
      </c>
      <c r="E2386" s="2" t="str">
        <f>HYPERLINK("capsilon://?command=openfolder&amp;siteaddress=FAM.docvelocity-na8.net&amp;folderid=FX58167B96-0B33-48CB-108A-EDF66A297366","FX21117743")</f>
        <v>FX21117743</v>
      </c>
      <c r="F2386" t="s">
        <v>19</v>
      </c>
      <c r="G2386" t="s">
        <v>19</v>
      </c>
      <c r="H2386" t="s">
        <v>83</v>
      </c>
      <c r="I2386" t="s">
        <v>4860</v>
      </c>
      <c r="J2386">
        <v>138</v>
      </c>
      <c r="K2386" t="s">
        <v>85</v>
      </c>
      <c r="L2386" t="s">
        <v>86</v>
      </c>
      <c r="M2386" t="s">
        <v>87</v>
      </c>
      <c r="N2386">
        <v>2</v>
      </c>
      <c r="O2386" s="1">
        <v>44523.259930555556</v>
      </c>
      <c r="P2386" s="1">
        <v>44523.368287037039</v>
      </c>
      <c r="Q2386">
        <v>5132</v>
      </c>
      <c r="R2386">
        <v>4230</v>
      </c>
      <c r="S2386" t="b">
        <v>0</v>
      </c>
      <c r="T2386" t="s">
        <v>88</v>
      </c>
      <c r="U2386" t="b">
        <v>1</v>
      </c>
      <c r="V2386" t="s">
        <v>388</v>
      </c>
      <c r="W2386" s="1">
        <v>44523.325844907406</v>
      </c>
      <c r="X2386">
        <v>2230</v>
      </c>
      <c r="Y2386">
        <v>277</v>
      </c>
      <c r="Z2386">
        <v>0</v>
      </c>
      <c r="AA2386">
        <v>277</v>
      </c>
      <c r="AB2386">
        <v>0</v>
      </c>
      <c r="AC2386">
        <v>228</v>
      </c>
      <c r="AD2386">
        <v>-139</v>
      </c>
      <c r="AE2386">
        <v>0</v>
      </c>
      <c r="AF2386">
        <v>0</v>
      </c>
      <c r="AG2386">
        <v>0</v>
      </c>
      <c r="AH2386" t="s">
        <v>90</v>
      </c>
      <c r="AI2386" s="1">
        <v>44523.368287037039</v>
      </c>
      <c r="AJ2386">
        <v>1916</v>
      </c>
      <c r="AK2386">
        <v>6</v>
      </c>
      <c r="AL2386">
        <v>0</v>
      </c>
      <c r="AM2386">
        <v>6</v>
      </c>
      <c r="AN2386">
        <v>0</v>
      </c>
      <c r="AO2386">
        <v>9</v>
      </c>
      <c r="AP2386">
        <v>-145</v>
      </c>
      <c r="AQ2386">
        <v>0</v>
      </c>
      <c r="AR2386">
        <v>0</v>
      </c>
      <c r="AS2386">
        <v>0</v>
      </c>
      <c r="AT2386" t="s">
        <v>88</v>
      </c>
      <c r="AU2386" t="s">
        <v>88</v>
      </c>
      <c r="AV2386" t="s">
        <v>88</v>
      </c>
      <c r="AW2386" t="s">
        <v>88</v>
      </c>
      <c r="AX2386" t="s">
        <v>88</v>
      </c>
      <c r="AY2386" t="s">
        <v>88</v>
      </c>
      <c r="AZ2386" t="s">
        <v>88</v>
      </c>
      <c r="BA2386" t="s">
        <v>88</v>
      </c>
      <c r="BB2386" t="s">
        <v>88</v>
      </c>
      <c r="BC2386" t="s">
        <v>88</v>
      </c>
      <c r="BD2386" t="s">
        <v>88</v>
      </c>
      <c r="BE2386" t="s">
        <v>88</v>
      </c>
    </row>
    <row r="2387" spans="1:57">
      <c r="A2387" t="s">
        <v>4976</v>
      </c>
      <c r="B2387" t="s">
        <v>80</v>
      </c>
      <c r="C2387" t="s">
        <v>4859</v>
      </c>
      <c r="D2387" t="s">
        <v>82</v>
      </c>
      <c r="E2387" s="2" t="str">
        <f>HYPERLINK("capsilon://?command=openfolder&amp;siteaddress=FAM.docvelocity-na8.net&amp;folderid=FX58167B96-0B33-48CB-108A-EDF66A297366","FX21117743")</f>
        <v>FX21117743</v>
      </c>
      <c r="F2387" t="s">
        <v>19</v>
      </c>
      <c r="G2387" t="s">
        <v>19</v>
      </c>
      <c r="H2387" t="s">
        <v>83</v>
      </c>
      <c r="I2387" t="s">
        <v>4862</v>
      </c>
      <c r="J2387">
        <v>449</v>
      </c>
      <c r="K2387" t="s">
        <v>85</v>
      </c>
      <c r="L2387" t="s">
        <v>86</v>
      </c>
      <c r="M2387" t="s">
        <v>87</v>
      </c>
      <c r="N2387">
        <v>2</v>
      </c>
      <c r="O2387" s="1">
        <v>44523.262395833335</v>
      </c>
      <c r="P2387" s="1">
        <v>44523.367731481485</v>
      </c>
      <c r="Q2387">
        <v>6120</v>
      </c>
      <c r="R2387">
        <v>2981</v>
      </c>
      <c r="S2387" t="b">
        <v>0</v>
      </c>
      <c r="T2387" t="s">
        <v>88</v>
      </c>
      <c r="U2387" t="b">
        <v>1</v>
      </c>
      <c r="V2387" t="s">
        <v>89</v>
      </c>
      <c r="W2387" s="1">
        <v>44523.317118055558</v>
      </c>
      <c r="X2387">
        <v>1380</v>
      </c>
      <c r="Y2387">
        <v>401</v>
      </c>
      <c r="Z2387">
        <v>0</v>
      </c>
      <c r="AA2387">
        <v>401</v>
      </c>
      <c r="AB2387">
        <v>0</v>
      </c>
      <c r="AC2387">
        <v>223</v>
      </c>
      <c r="AD2387">
        <v>48</v>
      </c>
      <c r="AE2387">
        <v>0</v>
      </c>
      <c r="AF2387">
        <v>0</v>
      </c>
      <c r="AG2387">
        <v>0</v>
      </c>
      <c r="AH2387" t="s">
        <v>1043</v>
      </c>
      <c r="AI2387" s="1">
        <v>44523.367731481485</v>
      </c>
      <c r="AJ2387">
        <v>1483</v>
      </c>
      <c r="AK2387">
        <v>2</v>
      </c>
      <c r="AL2387">
        <v>0</v>
      </c>
      <c r="AM2387">
        <v>2</v>
      </c>
      <c r="AN2387">
        <v>0</v>
      </c>
      <c r="AO2387">
        <v>1</v>
      </c>
      <c r="AP2387">
        <v>46</v>
      </c>
      <c r="AQ2387">
        <v>0</v>
      </c>
      <c r="AR2387">
        <v>0</v>
      </c>
      <c r="AS2387">
        <v>0</v>
      </c>
      <c r="AT2387" t="s">
        <v>88</v>
      </c>
      <c r="AU2387" t="s">
        <v>88</v>
      </c>
      <c r="AV2387" t="s">
        <v>88</v>
      </c>
      <c r="AW2387" t="s">
        <v>88</v>
      </c>
      <c r="AX2387" t="s">
        <v>88</v>
      </c>
      <c r="AY2387" t="s">
        <v>88</v>
      </c>
      <c r="AZ2387" t="s">
        <v>88</v>
      </c>
      <c r="BA2387" t="s">
        <v>88</v>
      </c>
      <c r="BB2387" t="s">
        <v>88</v>
      </c>
      <c r="BC2387" t="s">
        <v>88</v>
      </c>
      <c r="BD2387" t="s">
        <v>88</v>
      </c>
      <c r="BE2387" t="s">
        <v>88</v>
      </c>
    </row>
    <row r="2388" spans="1:57">
      <c r="A2388" t="s">
        <v>4977</v>
      </c>
      <c r="B2388" t="s">
        <v>80</v>
      </c>
      <c r="C2388" t="s">
        <v>4859</v>
      </c>
      <c r="D2388" t="s">
        <v>82</v>
      </c>
      <c r="E2388" s="2" t="str">
        <f>HYPERLINK("capsilon://?command=openfolder&amp;siteaddress=FAM.docvelocity-na8.net&amp;folderid=FX58167B96-0B33-48CB-108A-EDF66A297366","FX21117743")</f>
        <v>FX21117743</v>
      </c>
      <c r="F2388" t="s">
        <v>19</v>
      </c>
      <c r="G2388" t="s">
        <v>19</v>
      </c>
      <c r="H2388" t="s">
        <v>83</v>
      </c>
      <c r="I2388" t="s">
        <v>4866</v>
      </c>
      <c r="J2388">
        <v>56</v>
      </c>
      <c r="K2388" t="s">
        <v>85</v>
      </c>
      <c r="L2388" t="s">
        <v>86</v>
      </c>
      <c r="M2388" t="s">
        <v>87</v>
      </c>
      <c r="N2388">
        <v>2</v>
      </c>
      <c r="O2388" s="1">
        <v>44523.265173611115</v>
      </c>
      <c r="P2388" s="1">
        <v>44523.361030092594</v>
      </c>
      <c r="Q2388">
        <v>7537</v>
      </c>
      <c r="R2388">
        <v>745</v>
      </c>
      <c r="S2388" t="b">
        <v>0</v>
      </c>
      <c r="T2388" t="s">
        <v>88</v>
      </c>
      <c r="U2388" t="b">
        <v>1</v>
      </c>
      <c r="V2388" t="s">
        <v>393</v>
      </c>
      <c r="W2388" s="1">
        <v>44523.320081018515</v>
      </c>
      <c r="X2388">
        <v>347</v>
      </c>
      <c r="Y2388">
        <v>42</v>
      </c>
      <c r="Z2388">
        <v>0</v>
      </c>
      <c r="AA2388">
        <v>42</v>
      </c>
      <c r="AB2388">
        <v>0</v>
      </c>
      <c r="AC2388">
        <v>7</v>
      </c>
      <c r="AD2388">
        <v>14</v>
      </c>
      <c r="AE2388">
        <v>0</v>
      </c>
      <c r="AF2388">
        <v>0</v>
      </c>
      <c r="AG2388">
        <v>0</v>
      </c>
      <c r="AH2388" t="s">
        <v>99</v>
      </c>
      <c r="AI2388" s="1">
        <v>44523.361030092594</v>
      </c>
      <c r="AJ2388">
        <v>339</v>
      </c>
      <c r="AK2388">
        <v>2</v>
      </c>
      <c r="AL2388">
        <v>0</v>
      </c>
      <c r="AM2388">
        <v>2</v>
      </c>
      <c r="AN2388">
        <v>0</v>
      </c>
      <c r="AO2388">
        <v>1</v>
      </c>
      <c r="AP2388">
        <v>12</v>
      </c>
      <c r="AQ2388">
        <v>0</v>
      </c>
      <c r="AR2388">
        <v>0</v>
      </c>
      <c r="AS2388">
        <v>0</v>
      </c>
      <c r="AT2388" t="s">
        <v>88</v>
      </c>
      <c r="AU2388" t="s">
        <v>88</v>
      </c>
      <c r="AV2388" t="s">
        <v>88</v>
      </c>
      <c r="AW2388" t="s">
        <v>88</v>
      </c>
      <c r="AX2388" t="s">
        <v>88</v>
      </c>
      <c r="AY2388" t="s">
        <v>88</v>
      </c>
      <c r="AZ2388" t="s">
        <v>88</v>
      </c>
      <c r="BA2388" t="s">
        <v>88</v>
      </c>
      <c r="BB2388" t="s">
        <v>88</v>
      </c>
      <c r="BC2388" t="s">
        <v>88</v>
      </c>
      <c r="BD2388" t="s">
        <v>88</v>
      </c>
      <c r="BE2388" t="s">
        <v>88</v>
      </c>
    </row>
    <row r="2389" spans="1:57">
      <c r="A2389" t="s">
        <v>4978</v>
      </c>
      <c r="B2389" t="s">
        <v>80</v>
      </c>
      <c r="C2389" t="s">
        <v>4880</v>
      </c>
      <c r="D2389" t="s">
        <v>82</v>
      </c>
      <c r="E2389" s="2" t="str">
        <f>HYPERLINK("capsilon://?command=openfolder&amp;siteaddress=FAM.docvelocity-na8.net&amp;folderid=FXDEFF9BBD-ABB3-205D-846E-F8799EDABE8D","FX211112088")</f>
        <v>FX211112088</v>
      </c>
      <c r="F2389" t="s">
        <v>19</v>
      </c>
      <c r="G2389" t="s">
        <v>19</v>
      </c>
      <c r="H2389" t="s">
        <v>83</v>
      </c>
      <c r="I2389" t="s">
        <v>4881</v>
      </c>
      <c r="J2389">
        <v>420</v>
      </c>
      <c r="K2389" t="s">
        <v>85</v>
      </c>
      <c r="L2389" t="s">
        <v>86</v>
      </c>
      <c r="M2389" t="s">
        <v>87</v>
      </c>
      <c r="N2389">
        <v>2</v>
      </c>
      <c r="O2389" s="1">
        <v>44523.283576388887</v>
      </c>
      <c r="P2389" s="1">
        <v>44523.406747685185</v>
      </c>
      <c r="Q2389">
        <v>3659</v>
      </c>
      <c r="R2389">
        <v>6983</v>
      </c>
      <c r="S2389" t="b">
        <v>0</v>
      </c>
      <c r="T2389" t="s">
        <v>88</v>
      </c>
      <c r="U2389" t="b">
        <v>1</v>
      </c>
      <c r="V2389" t="s">
        <v>110</v>
      </c>
      <c r="W2389" s="1">
        <v>44523.366331018522</v>
      </c>
      <c r="X2389">
        <v>4267</v>
      </c>
      <c r="Y2389">
        <v>347</v>
      </c>
      <c r="Z2389">
        <v>0</v>
      </c>
      <c r="AA2389">
        <v>347</v>
      </c>
      <c r="AB2389">
        <v>270</v>
      </c>
      <c r="AC2389">
        <v>244</v>
      </c>
      <c r="AD2389">
        <v>73</v>
      </c>
      <c r="AE2389">
        <v>0</v>
      </c>
      <c r="AF2389">
        <v>0</v>
      </c>
      <c r="AG2389">
        <v>0</v>
      </c>
      <c r="AH2389" t="s">
        <v>99</v>
      </c>
      <c r="AI2389" s="1">
        <v>44523.406747685185</v>
      </c>
      <c r="AJ2389">
        <v>2625</v>
      </c>
      <c r="AK2389">
        <v>7</v>
      </c>
      <c r="AL2389">
        <v>0</v>
      </c>
      <c r="AM2389">
        <v>7</v>
      </c>
      <c r="AN2389">
        <v>135</v>
      </c>
      <c r="AO2389">
        <v>9</v>
      </c>
      <c r="AP2389">
        <v>66</v>
      </c>
      <c r="AQ2389">
        <v>0</v>
      </c>
      <c r="AR2389">
        <v>0</v>
      </c>
      <c r="AS2389">
        <v>0</v>
      </c>
      <c r="AT2389" t="s">
        <v>88</v>
      </c>
      <c r="AU2389" t="s">
        <v>88</v>
      </c>
      <c r="AV2389" t="s">
        <v>88</v>
      </c>
      <c r="AW2389" t="s">
        <v>88</v>
      </c>
      <c r="AX2389" t="s">
        <v>88</v>
      </c>
      <c r="AY2389" t="s">
        <v>88</v>
      </c>
      <c r="AZ2389" t="s">
        <v>88</v>
      </c>
      <c r="BA2389" t="s">
        <v>88</v>
      </c>
      <c r="BB2389" t="s">
        <v>88</v>
      </c>
      <c r="BC2389" t="s">
        <v>88</v>
      </c>
      <c r="BD2389" t="s">
        <v>88</v>
      </c>
      <c r="BE2389" t="s">
        <v>88</v>
      </c>
    </row>
    <row r="2390" spans="1:57">
      <c r="A2390" t="s">
        <v>4979</v>
      </c>
      <c r="B2390" t="s">
        <v>80</v>
      </c>
      <c r="C2390" t="s">
        <v>4883</v>
      </c>
      <c r="D2390" t="s">
        <v>82</v>
      </c>
      <c r="E2390" s="2" t="str">
        <f>HYPERLINK("capsilon://?command=openfolder&amp;siteaddress=FAM.docvelocity-na8.net&amp;folderid=FXACE9E0CA-B0D8-1CEC-E8BF-7EE4FA9A8D69","FX21118226")</f>
        <v>FX21118226</v>
      </c>
      <c r="F2390" t="s">
        <v>19</v>
      </c>
      <c r="G2390" t="s">
        <v>19</v>
      </c>
      <c r="H2390" t="s">
        <v>83</v>
      </c>
      <c r="I2390" t="s">
        <v>4884</v>
      </c>
      <c r="J2390">
        <v>325</v>
      </c>
      <c r="K2390" t="s">
        <v>85</v>
      </c>
      <c r="L2390" t="s">
        <v>86</v>
      </c>
      <c r="M2390" t="s">
        <v>87</v>
      </c>
      <c r="N2390">
        <v>2</v>
      </c>
      <c r="O2390" s="1">
        <v>44523.287407407406</v>
      </c>
      <c r="P2390" s="1">
        <v>44523.374861111108</v>
      </c>
      <c r="Q2390">
        <v>5536</v>
      </c>
      <c r="R2390">
        <v>2020</v>
      </c>
      <c r="S2390" t="b">
        <v>0</v>
      </c>
      <c r="T2390" t="s">
        <v>88</v>
      </c>
      <c r="U2390" t="b">
        <v>1</v>
      </c>
      <c r="V2390" t="s">
        <v>89</v>
      </c>
      <c r="W2390" s="1">
        <v>44523.330277777779</v>
      </c>
      <c r="X2390">
        <v>754</v>
      </c>
      <c r="Y2390">
        <v>215</v>
      </c>
      <c r="Z2390">
        <v>0</v>
      </c>
      <c r="AA2390">
        <v>215</v>
      </c>
      <c r="AB2390">
        <v>0</v>
      </c>
      <c r="AC2390">
        <v>104</v>
      </c>
      <c r="AD2390">
        <v>110</v>
      </c>
      <c r="AE2390">
        <v>0</v>
      </c>
      <c r="AF2390">
        <v>0</v>
      </c>
      <c r="AG2390">
        <v>0</v>
      </c>
      <c r="AH2390" t="s">
        <v>99</v>
      </c>
      <c r="AI2390" s="1">
        <v>44523.374861111108</v>
      </c>
      <c r="AJ2390">
        <v>1195</v>
      </c>
      <c r="AK2390">
        <v>1</v>
      </c>
      <c r="AL2390">
        <v>0</v>
      </c>
      <c r="AM2390">
        <v>1</v>
      </c>
      <c r="AN2390">
        <v>0</v>
      </c>
      <c r="AO2390">
        <v>2</v>
      </c>
      <c r="AP2390">
        <v>109</v>
      </c>
      <c r="AQ2390">
        <v>0</v>
      </c>
      <c r="AR2390">
        <v>0</v>
      </c>
      <c r="AS2390">
        <v>0</v>
      </c>
      <c r="AT2390" t="s">
        <v>88</v>
      </c>
      <c r="AU2390" t="s">
        <v>88</v>
      </c>
      <c r="AV2390" t="s">
        <v>88</v>
      </c>
      <c r="AW2390" t="s">
        <v>88</v>
      </c>
      <c r="AX2390" t="s">
        <v>88</v>
      </c>
      <c r="AY2390" t="s">
        <v>88</v>
      </c>
      <c r="AZ2390" t="s">
        <v>88</v>
      </c>
      <c r="BA2390" t="s">
        <v>88</v>
      </c>
      <c r="BB2390" t="s">
        <v>88</v>
      </c>
      <c r="BC2390" t="s">
        <v>88</v>
      </c>
      <c r="BD2390" t="s">
        <v>88</v>
      </c>
      <c r="BE2390" t="s">
        <v>88</v>
      </c>
    </row>
    <row r="2391" spans="1:57">
      <c r="A2391" t="s">
        <v>4980</v>
      </c>
      <c r="B2391" t="s">
        <v>80</v>
      </c>
      <c r="C2391" t="s">
        <v>4809</v>
      </c>
      <c r="D2391" t="s">
        <v>82</v>
      </c>
      <c r="E2391" s="2" t="str">
        <f>HYPERLINK("capsilon://?command=openfolder&amp;siteaddress=FAM.docvelocity-na8.net&amp;folderid=FX0456AB1C-D12D-11B2-96ED-8BB4451A73B7","FX21119283")</f>
        <v>FX21119283</v>
      </c>
      <c r="F2391" t="s">
        <v>19</v>
      </c>
      <c r="G2391" t="s">
        <v>19</v>
      </c>
      <c r="H2391" t="s">
        <v>83</v>
      </c>
      <c r="I2391" t="s">
        <v>4889</v>
      </c>
      <c r="J2391">
        <v>56</v>
      </c>
      <c r="K2391" t="s">
        <v>85</v>
      </c>
      <c r="L2391" t="s">
        <v>86</v>
      </c>
      <c r="M2391" t="s">
        <v>87</v>
      </c>
      <c r="N2391">
        <v>2</v>
      </c>
      <c r="O2391" s="1">
        <v>44523.293900462966</v>
      </c>
      <c r="P2391" s="1">
        <v>44523.395416666666</v>
      </c>
      <c r="Q2391">
        <v>8268</v>
      </c>
      <c r="R2391">
        <v>503</v>
      </c>
      <c r="S2391" t="b">
        <v>0</v>
      </c>
      <c r="T2391" t="s">
        <v>88</v>
      </c>
      <c r="U2391" t="b">
        <v>1</v>
      </c>
      <c r="V2391" t="s">
        <v>190</v>
      </c>
      <c r="W2391" s="1">
        <v>44523.297129629631</v>
      </c>
      <c r="X2391">
        <v>245</v>
      </c>
      <c r="Y2391">
        <v>42</v>
      </c>
      <c r="Z2391">
        <v>0</v>
      </c>
      <c r="AA2391">
        <v>42</v>
      </c>
      <c r="AB2391">
        <v>0</v>
      </c>
      <c r="AC2391">
        <v>0</v>
      </c>
      <c r="AD2391">
        <v>14</v>
      </c>
      <c r="AE2391">
        <v>0</v>
      </c>
      <c r="AF2391">
        <v>0</v>
      </c>
      <c r="AG2391">
        <v>0</v>
      </c>
      <c r="AH2391" t="s">
        <v>118</v>
      </c>
      <c r="AI2391" s="1">
        <v>44523.395416666666</v>
      </c>
      <c r="AJ2391">
        <v>258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14</v>
      </c>
      <c r="AQ2391">
        <v>0</v>
      </c>
      <c r="AR2391">
        <v>0</v>
      </c>
      <c r="AS2391">
        <v>0</v>
      </c>
      <c r="AT2391" t="s">
        <v>88</v>
      </c>
      <c r="AU2391" t="s">
        <v>88</v>
      </c>
      <c r="AV2391" t="s">
        <v>88</v>
      </c>
      <c r="AW2391" t="s">
        <v>88</v>
      </c>
      <c r="AX2391" t="s">
        <v>88</v>
      </c>
      <c r="AY2391" t="s">
        <v>88</v>
      </c>
      <c r="AZ2391" t="s">
        <v>88</v>
      </c>
      <c r="BA2391" t="s">
        <v>88</v>
      </c>
      <c r="BB2391" t="s">
        <v>88</v>
      </c>
      <c r="BC2391" t="s">
        <v>88</v>
      </c>
      <c r="BD2391" t="s">
        <v>88</v>
      </c>
      <c r="BE2391" t="s">
        <v>88</v>
      </c>
    </row>
    <row r="2392" spans="1:57">
      <c r="A2392" t="s">
        <v>4981</v>
      </c>
      <c r="B2392" t="s">
        <v>80</v>
      </c>
      <c r="C2392" t="s">
        <v>4809</v>
      </c>
      <c r="D2392" t="s">
        <v>82</v>
      </c>
      <c r="E2392" s="2" t="str">
        <f>HYPERLINK("capsilon://?command=openfolder&amp;siteaddress=FAM.docvelocity-na8.net&amp;folderid=FX0456AB1C-D12D-11B2-96ED-8BB4451A73B7","FX21119283")</f>
        <v>FX21119283</v>
      </c>
      <c r="F2392" t="s">
        <v>19</v>
      </c>
      <c r="G2392" t="s">
        <v>19</v>
      </c>
      <c r="H2392" t="s">
        <v>83</v>
      </c>
      <c r="I2392" t="s">
        <v>4891</v>
      </c>
      <c r="J2392">
        <v>178</v>
      </c>
      <c r="K2392" t="s">
        <v>85</v>
      </c>
      <c r="L2392" t="s">
        <v>86</v>
      </c>
      <c r="M2392" t="s">
        <v>87</v>
      </c>
      <c r="N2392">
        <v>2</v>
      </c>
      <c r="O2392" s="1">
        <v>44523.299675925926</v>
      </c>
      <c r="P2392" s="1">
        <v>44523.401342592595</v>
      </c>
      <c r="Q2392">
        <v>7877</v>
      </c>
      <c r="R2392">
        <v>907</v>
      </c>
      <c r="S2392" t="b">
        <v>0</v>
      </c>
      <c r="T2392" t="s">
        <v>88</v>
      </c>
      <c r="U2392" t="b">
        <v>1</v>
      </c>
      <c r="V2392" t="s">
        <v>190</v>
      </c>
      <c r="W2392" s="1">
        <v>44523.305810185186</v>
      </c>
      <c r="X2392">
        <v>368</v>
      </c>
      <c r="Y2392">
        <v>132</v>
      </c>
      <c r="Z2392">
        <v>0</v>
      </c>
      <c r="AA2392">
        <v>132</v>
      </c>
      <c r="AB2392">
        <v>0</v>
      </c>
      <c r="AC2392">
        <v>32</v>
      </c>
      <c r="AD2392">
        <v>46</v>
      </c>
      <c r="AE2392">
        <v>0</v>
      </c>
      <c r="AF2392">
        <v>0</v>
      </c>
      <c r="AG2392">
        <v>0</v>
      </c>
      <c r="AH2392" t="s">
        <v>90</v>
      </c>
      <c r="AI2392" s="1">
        <v>44523.401342592595</v>
      </c>
      <c r="AJ2392">
        <v>539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46</v>
      </c>
      <c r="AQ2392">
        <v>0</v>
      </c>
      <c r="AR2392">
        <v>0</v>
      </c>
      <c r="AS2392">
        <v>0</v>
      </c>
      <c r="AT2392" t="s">
        <v>88</v>
      </c>
      <c r="AU2392" t="s">
        <v>88</v>
      </c>
      <c r="AV2392" t="s">
        <v>88</v>
      </c>
      <c r="AW2392" t="s">
        <v>88</v>
      </c>
      <c r="AX2392" t="s">
        <v>88</v>
      </c>
      <c r="AY2392" t="s">
        <v>88</v>
      </c>
      <c r="AZ2392" t="s">
        <v>88</v>
      </c>
      <c r="BA2392" t="s">
        <v>88</v>
      </c>
      <c r="BB2392" t="s">
        <v>88</v>
      </c>
      <c r="BC2392" t="s">
        <v>88</v>
      </c>
      <c r="BD2392" t="s">
        <v>88</v>
      </c>
      <c r="BE2392" t="s">
        <v>88</v>
      </c>
    </row>
    <row r="2393" spans="1:57">
      <c r="A2393" t="s">
        <v>4982</v>
      </c>
      <c r="B2393" t="s">
        <v>80</v>
      </c>
      <c r="C2393" t="s">
        <v>4898</v>
      </c>
      <c r="D2393" t="s">
        <v>82</v>
      </c>
      <c r="E2393" s="2" t="str">
        <f>HYPERLINK("capsilon://?command=openfolder&amp;siteaddress=FAM.docvelocity-na8.net&amp;folderid=FXE35BC858-12C8-4250-473A-0F19DA6E3A6F","FX211110012")</f>
        <v>FX211110012</v>
      </c>
      <c r="F2393" t="s">
        <v>19</v>
      </c>
      <c r="G2393" t="s">
        <v>19</v>
      </c>
      <c r="H2393" t="s">
        <v>83</v>
      </c>
      <c r="I2393" t="s">
        <v>4899</v>
      </c>
      <c r="J2393">
        <v>338</v>
      </c>
      <c r="K2393" t="s">
        <v>85</v>
      </c>
      <c r="L2393" t="s">
        <v>86</v>
      </c>
      <c r="M2393" t="s">
        <v>87</v>
      </c>
      <c r="N2393">
        <v>2</v>
      </c>
      <c r="O2393" s="1">
        <v>44523.303912037038</v>
      </c>
      <c r="P2393" s="1">
        <v>44523.405023148145</v>
      </c>
      <c r="Q2393">
        <v>6668</v>
      </c>
      <c r="R2393">
        <v>2068</v>
      </c>
      <c r="S2393" t="b">
        <v>0</v>
      </c>
      <c r="T2393" t="s">
        <v>88</v>
      </c>
      <c r="U2393" t="b">
        <v>1</v>
      </c>
      <c r="V2393" t="s">
        <v>393</v>
      </c>
      <c r="W2393" s="1">
        <v>44523.333738425928</v>
      </c>
      <c r="X2393">
        <v>1179</v>
      </c>
      <c r="Y2393">
        <v>194</v>
      </c>
      <c r="Z2393">
        <v>0</v>
      </c>
      <c r="AA2393">
        <v>194</v>
      </c>
      <c r="AB2393">
        <v>0</v>
      </c>
      <c r="AC2393">
        <v>82</v>
      </c>
      <c r="AD2393">
        <v>144</v>
      </c>
      <c r="AE2393">
        <v>0</v>
      </c>
      <c r="AF2393">
        <v>0</v>
      </c>
      <c r="AG2393">
        <v>0</v>
      </c>
      <c r="AH2393" t="s">
        <v>118</v>
      </c>
      <c r="AI2393" s="1">
        <v>44523.405023148145</v>
      </c>
      <c r="AJ2393">
        <v>829</v>
      </c>
      <c r="AK2393">
        <v>2</v>
      </c>
      <c r="AL2393">
        <v>0</v>
      </c>
      <c r="AM2393">
        <v>2</v>
      </c>
      <c r="AN2393">
        <v>0</v>
      </c>
      <c r="AO2393">
        <v>11</v>
      </c>
      <c r="AP2393">
        <v>142</v>
      </c>
      <c r="AQ2393">
        <v>0</v>
      </c>
      <c r="AR2393">
        <v>0</v>
      </c>
      <c r="AS2393">
        <v>0</v>
      </c>
      <c r="AT2393" t="s">
        <v>88</v>
      </c>
      <c r="AU2393" t="s">
        <v>88</v>
      </c>
      <c r="AV2393" t="s">
        <v>88</v>
      </c>
      <c r="AW2393" t="s">
        <v>88</v>
      </c>
      <c r="AX2393" t="s">
        <v>88</v>
      </c>
      <c r="AY2393" t="s">
        <v>88</v>
      </c>
      <c r="AZ2393" t="s">
        <v>88</v>
      </c>
      <c r="BA2393" t="s">
        <v>88</v>
      </c>
      <c r="BB2393" t="s">
        <v>88</v>
      </c>
      <c r="BC2393" t="s">
        <v>88</v>
      </c>
      <c r="BD2393" t="s">
        <v>88</v>
      </c>
      <c r="BE2393" t="s">
        <v>88</v>
      </c>
    </row>
    <row r="2394" spans="1:57">
      <c r="A2394" t="s">
        <v>4983</v>
      </c>
      <c r="B2394" t="s">
        <v>80</v>
      </c>
      <c r="C2394" t="s">
        <v>4893</v>
      </c>
      <c r="D2394" t="s">
        <v>82</v>
      </c>
      <c r="E2394" s="2" t="str">
        <f>HYPERLINK("capsilon://?command=openfolder&amp;siteaddress=FAM.docvelocity-na8.net&amp;folderid=FX794D3316-B6C9-23CD-A569-45A1E4A6E452","FX21118879")</f>
        <v>FX21118879</v>
      </c>
      <c r="F2394" t="s">
        <v>19</v>
      </c>
      <c r="G2394" t="s">
        <v>19</v>
      </c>
      <c r="H2394" t="s">
        <v>83</v>
      </c>
      <c r="I2394" t="s">
        <v>4905</v>
      </c>
      <c r="J2394">
        <v>56</v>
      </c>
      <c r="K2394" t="s">
        <v>85</v>
      </c>
      <c r="L2394" t="s">
        <v>86</v>
      </c>
      <c r="M2394" t="s">
        <v>87</v>
      </c>
      <c r="N2394">
        <v>2</v>
      </c>
      <c r="O2394" s="1">
        <v>44523.310046296298</v>
      </c>
      <c r="P2394" s="1">
        <v>44523.405300925922</v>
      </c>
      <c r="Q2394">
        <v>7166</v>
      </c>
      <c r="R2394">
        <v>1064</v>
      </c>
      <c r="S2394" t="b">
        <v>0</v>
      </c>
      <c r="T2394" t="s">
        <v>88</v>
      </c>
      <c r="U2394" t="b">
        <v>1</v>
      </c>
      <c r="V2394" t="s">
        <v>388</v>
      </c>
      <c r="W2394" s="1">
        <v>44523.333472222221</v>
      </c>
      <c r="X2394">
        <v>658</v>
      </c>
      <c r="Y2394">
        <v>42</v>
      </c>
      <c r="Z2394">
        <v>0</v>
      </c>
      <c r="AA2394">
        <v>42</v>
      </c>
      <c r="AB2394">
        <v>0</v>
      </c>
      <c r="AC2394">
        <v>17</v>
      </c>
      <c r="AD2394">
        <v>14</v>
      </c>
      <c r="AE2394">
        <v>0</v>
      </c>
      <c r="AF2394">
        <v>0</v>
      </c>
      <c r="AG2394">
        <v>0</v>
      </c>
      <c r="AH2394" t="s">
        <v>90</v>
      </c>
      <c r="AI2394" s="1">
        <v>44523.405300925922</v>
      </c>
      <c r="AJ2394">
        <v>341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14</v>
      </c>
      <c r="AQ2394">
        <v>0</v>
      </c>
      <c r="AR2394">
        <v>0</v>
      </c>
      <c r="AS2394">
        <v>0</v>
      </c>
      <c r="AT2394" t="s">
        <v>88</v>
      </c>
      <c r="AU2394" t="s">
        <v>88</v>
      </c>
      <c r="AV2394" t="s">
        <v>88</v>
      </c>
      <c r="AW2394" t="s">
        <v>88</v>
      </c>
      <c r="AX2394" t="s">
        <v>88</v>
      </c>
      <c r="AY2394" t="s">
        <v>88</v>
      </c>
      <c r="AZ2394" t="s">
        <v>88</v>
      </c>
      <c r="BA2394" t="s">
        <v>88</v>
      </c>
      <c r="BB2394" t="s">
        <v>88</v>
      </c>
      <c r="BC2394" t="s">
        <v>88</v>
      </c>
      <c r="BD2394" t="s">
        <v>88</v>
      </c>
      <c r="BE2394" t="s">
        <v>88</v>
      </c>
    </row>
    <row r="2395" spans="1:57">
      <c r="A2395" t="s">
        <v>4984</v>
      </c>
      <c r="B2395" t="s">
        <v>80</v>
      </c>
      <c r="C2395" t="s">
        <v>4909</v>
      </c>
      <c r="D2395" t="s">
        <v>82</v>
      </c>
      <c r="E2395" s="2" t="str">
        <f>HYPERLINK("capsilon://?command=openfolder&amp;siteaddress=FAM.docvelocity-na8.net&amp;folderid=FXEA8CC308-AA6C-F8DD-59FC-917431CFFD35","FX21118083")</f>
        <v>FX21118083</v>
      </c>
      <c r="F2395" t="s">
        <v>19</v>
      </c>
      <c r="G2395" t="s">
        <v>19</v>
      </c>
      <c r="H2395" t="s">
        <v>83</v>
      </c>
      <c r="I2395" t="s">
        <v>4910</v>
      </c>
      <c r="J2395">
        <v>174</v>
      </c>
      <c r="K2395" t="s">
        <v>85</v>
      </c>
      <c r="L2395" t="s">
        <v>86</v>
      </c>
      <c r="M2395" t="s">
        <v>87</v>
      </c>
      <c r="N2395">
        <v>2</v>
      </c>
      <c r="O2395" s="1">
        <v>44523.314317129632</v>
      </c>
      <c r="P2395" s="1">
        <v>44523.409560185188</v>
      </c>
      <c r="Q2395">
        <v>7184</v>
      </c>
      <c r="R2395">
        <v>1045</v>
      </c>
      <c r="S2395" t="b">
        <v>0</v>
      </c>
      <c r="T2395" t="s">
        <v>88</v>
      </c>
      <c r="U2395" t="b">
        <v>1</v>
      </c>
      <c r="V2395" t="s">
        <v>89</v>
      </c>
      <c r="W2395" s="1">
        <v>44523.337395833332</v>
      </c>
      <c r="X2395">
        <v>615</v>
      </c>
      <c r="Y2395">
        <v>159</v>
      </c>
      <c r="Z2395">
        <v>0</v>
      </c>
      <c r="AA2395">
        <v>159</v>
      </c>
      <c r="AB2395">
        <v>0</v>
      </c>
      <c r="AC2395">
        <v>87</v>
      </c>
      <c r="AD2395">
        <v>15</v>
      </c>
      <c r="AE2395">
        <v>0</v>
      </c>
      <c r="AF2395">
        <v>0</v>
      </c>
      <c r="AG2395">
        <v>0</v>
      </c>
      <c r="AH2395" t="s">
        <v>118</v>
      </c>
      <c r="AI2395" s="1">
        <v>44523.409560185188</v>
      </c>
      <c r="AJ2395">
        <v>392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15</v>
      </c>
      <c r="AQ2395">
        <v>0</v>
      </c>
      <c r="AR2395">
        <v>0</v>
      </c>
      <c r="AS2395">
        <v>0</v>
      </c>
      <c r="AT2395" t="s">
        <v>88</v>
      </c>
      <c r="AU2395" t="s">
        <v>88</v>
      </c>
      <c r="AV2395" t="s">
        <v>88</v>
      </c>
      <c r="AW2395" t="s">
        <v>88</v>
      </c>
      <c r="AX2395" t="s">
        <v>88</v>
      </c>
      <c r="AY2395" t="s">
        <v>88</v>
      </c>
      <c r="AZ2395" t="s">
        <v>88</v>
      </c>
      <c r="BA2395" t="s">
        <v>88</v>
      </c>
      <c r="BB2395" t="s">
        <v>88</v>
      </c>
      <c r="BC2395" t="s">
        <v>88</v>
      </c>
      <c r="BD2395" t="s">
        <v>88</v>
      </c>
      <c r="BE2395" t="s">
        <v>88</v>
      </c>
    </row>
    <row r="2396" spans="1:57">
      <c r="A2396" t="s">
        <v>4985</v>
      </c>
      <c r="B2396" t="s">
        <v>80</v>
      </c>
      <c r="C2396" t="s">
        <v>4915</v>
      </c>
      <c r="D2396" t="s">
        <v>82</v>
      </c>
      <c r="E2396" s="2" t="str">
        <f>HYPERLINK("capsilon://?command=openfolder&amp;siteaddress=FAM.docvelocity-na8.net&amp;folderid=FX232B4A83-C4E5-AD13-6520-30160BDDF4E6","FX21116729")</f>
        <v>FX21116729</v>
      </c>
      <c r="F2396" t="s">
        <v>19</v>
      </c>
      <c r="G2396" t="s">
        <v>19</v>
      </c>
      <c r="H2396" t="s">
        <v>83</v>
      </c>
      <c r="I2396" t="s">
        <v>4916</v>
      </c>
      <c r="J2396">
        <v>174</v>
      </c>
      <c r="K2396" t="s">
        <v>85</v>
      </c>
      <c r="L2396" t="s">
        <v>86</v>
      </c>
      <c r="M2396" t="s">
        <v>87</v>
      </c>
      <c r="N2396">
        <v>2</v>
      </c>
      <c r="O2396" s="1">
        <v>44523.319062499999</v>
      </c>
      <c r="P2396" s="1">
        <v>44523.412881944445</v>
      </c>
      <c r="Q2396">
        <v>6215</v>
      </c>
      <c r="R2396">
        <v>1891</v>
      </c>
      <c r="S2396" t="b">
        <v>0</v>
      </c>
      <c r="T2396" t="s">
        <v>88</v>
      </c>
      <c r="U2396" t="b">
        <v>1</v>
      </c>
      <c r="V2396" t="s">
        <v>1964</v>
      </c>
      <c r="W2396" s="1">
        <v>44523.346770833334</v>
      </c>
      <c r="X2396">
        <v>1194</v>
      </c>
      <c r="Y2396">
        <v>159</v>
      </c>
      <c r="Z2396">
        <v>0</v>
      </c>
      <c r="AA2396">
        <v>159</v>
      </c>
      <c r="AB2396">
        <v>0</v>
      </c>
      <c r="AC2396">
        <v>126</v>
      </c>
      <c r="AD2396">
        <v>15</v>
      </c>
      <c r="AE2396">
        <v>0</v>
      </c>
      <c r="AF2396">
        <v>0</v>
      </c>
      <c r="AG2396">
        <v>0</v>
      </c>
      <c r="AH2396" t="s">
        <v>90</v>
      </c>
      <c r="AI2396" s="1">
        <v>44523.412881944445</v>
      </c>
      <c r="AJ2396">
        <v>655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15</v>
      </c>
      <c r="AQ2396">
        <v>0</v>
      </c>
      <c r="AR2396">
        <v>0</v>
      </c>
      <c r="AS2396">
        <v>0</v>
      </c>
      <c r="AT2396" t="s">
        <v>88</v>
      </c>
      <c r="AU2396" t="s">
        <v>88</v>
      </c>
      <c r="AV2396" t="s">
        <v>88</v>
      </c>
      <c r="AW2396" t="s">
        <v>88</v>
      </c>
      <c r="AX2396" t="s">
        <v>88</v>
      </c>
      <c r="AY2396" t="s">
        <v>88</v>
      </c>
      <c r="AZ2396" t="s">
        <v>88</v>
      </c>
      <c r="BA2396" t="s">
        <v>88</v>
      </c>
      <c r="BB2396" t="s">
        <v>88</v>
      </c>
      <c r="BC2396" t="s">
        <v>88</v>
      </c>
      <c r="BD2396" t="s">
        <v>88</v>
      </c>
      <c r="BE2396" t="s">
        <v>88</v>
      </c>
    </row>
    <row r="2397" spans="1:57">
      <c r="A2397" t="s">
        <v>4986</v>
      </c>
      <c r="B2397" t="s">
        <v>80</v>
      </c>
      <c r="C2397" t="s">
        <v>4918</v>
      </c>
      <c r="D2397" t="s">
        <v>82</v>
      </c>
      <c r="E2397" s="2" t="str">
        <f>HYPERLINK("capsilon://?command=openfolder&amp;siteaddress=FAM.docvelocity-na8.net&amp;folderid=FX8CB23B95-137D-311A-F349-8CFC2F649513","FX211110223")</f>
        <v>FX211110223</v>
      </c>
      <c r="F2397" t="s">
        <v>19</v>
      </c>
      <c r="G2397" t="s">
        <v>19</v>
      </c>
      <c r="H2397" t="s">
        <v>83</v>
      </c>
      <c r="I2397" t="s">
        <v>4919</v>
      </c>
      <c r="J2397">
        <v>393</v>
      </c>
      <c r="K2397" t="s">
        <v>85</v>
      </c>
      <c r="L2397" t="s">
        <v>86</v>
      </c>
      <c r="M2397" t="s">
        <v>87</v>
      </c>
      <c r="N2397">
        <v>2</v>
      </c>
      <c r="O2397" s="1">
        <v>44523.325787037036</v>
      </c>
      <c r="P2397" s="1">
        <v>44523.426863425928</v>
      </c>
      <c r="Q2397">
        <v>4484</v>
      </c>
      <c r="R2397">
        <v>4249</v>
      </c>
      <c r="S2397" t="b">
        <v>0</v>
      </c>
      <c r="T2397" t="s">
        <v>88</v>
      </c>
      <c r="U2397" t="b">
        <v>1</v>
      </c>
      <c r="V2397" t="s">
        <v>388</v>
      </c>
      <c r="W2397" s="1">
        <v>44523.362199074072</v>
      </c>
      <c r="X2397">
        <v>2481</v>
      </c>
      <c r="Y2397">
        <v>338</v>
      </c>
      <c r="Z2397">
        <v>0</v>
      </c>
      <c r="AA2397">
        <v>338</v>
      </c>
      <c r="AB2397">
        <v>0</v>
      </c>
      <c r="AC2397">
        <v>161</v>
      </c>
      <c r="AD2397">
        <v>55</v>
      </c>
      <c r="AE2397">
        <v>0</v>
      </c>
      <c r="AF2397">
        <v>0</v>
      </c>
      <c r="AG2397">
        <v>0</v>
      </c>
      <c r="AH2397" t="s">
        <v>99</v>
      </c>
      <c r="AI2397" s="1">
        <v>44523.426863425928</v>
      </c>
      <c r="AJ2397">
        <v>1709</v>
      </c>
      <c r="AK2397">
        <v>4</v>
      </c>
      <c r="AL2397">
        <v>0</v>
      </c>
      <c r="AM2397">
        <v>4</v>
      </c>
      <c r="AN2397">
        <v>0</v>
      </c>
      <c r="AO2397">
        <v>4</v>
      </c>
      <c r="AP2397">
        <v>51</v>
      </c>
      <c r="AQ2397">
        <v>0</v>
      </c>
      <c r="AR2397">
        <v>0</v>
      </c>
      <c r="AS2397">
        <v>0</v>
      </c>
      <c r="AT2397" t="s">
        <v>88</v>
      </c>
      <c r="AU2397" t="s">
        <v>88</v>
      </c>
      <c r="AV2397" t="s">
        <v>88</v>
      </c>
      <c r="AW2397" t="s">
        <v>88</v>
      </c>
      <c r="AX2397" t="s">
        <v>88</v>
      </c>
      <c r="AY2397" t="s">
        <v>88</v>
      </c>
      <c r="AZ2397" t="s">
        <v>88</v>
      </c>
      <c r="BA2397" t="s">
        <v>88</v>
      </c>
      <c r="BB2397" t="s">
        <v>88</v>
      </c>
      <c r="BC2397" t="s">
        <v>88</v>
      </c>
      <c r="BD2397" t="s">
        <v>88</v>
      </c>
      <c r="BE2397" t="s">
        <v>88</v>
      </c>
    </row>
    <row r="2398" spans="1:57">
      <c r="A2398" t="s">
        <v>4987</v>
      </c>
      <c r="B2398" t="s">
        <v>80</v>
      </c>
      <c r="C2398" t="s">
        <v>4710</v>
      </c>
      <c r="D2398" t="s">
        <v>82</v>
      </c>
      <c r="E2398" s="2" t="str">
        <f>HYPERLINK("capsilon://?command=openfolder&amp;siteaddress=FAM.docvelocity-na8.net&amp;folderid=FXFECB08CA-B3A5-6319-C6C9-59992963228D","FX21118660")</f>
        <v>FX21118660</v>
      </c>
      <c r="F2398" t="s">
        <v>19</v>
      </c>
      <c r="G2398" t="s">
        <v>19</v>
      </c>
      <c r="H2398" t="s">
        <v>83</v>
      </c>
      <c r="I2398" t="s">
        <v>4921</v>
      </c>
      <c r="J2398">
        <v>56</v>
      </c>
      <c r="K2398" t="s">
        <v>85</v>
      </c>
      <c r="L2398" t="s">
        <v>86</v>
      </c>
      <c r="M2398" t="s">
        <v>87</v>
      </c>
      <c r="N2398">
        <v>2</v>
      </c>
      <c r="O2398" s="1">
        <v>44523.329189814816</v>
      </c>
      <c r="P2398" s="1">
        <v>44523.411574074074</v>
      </c>
      <c r="Q2398">
        <v>6139</v>
      </c>
      <c r="R2398">
        <v>979</v>
      </c>
      <c r="S2398" t="b">
        <v>0</v>
      </c>
      <c r="T2398" t="s">
        <v>88</v>
      </c>
      <c r="U2398" t="b">
        <v>1</v>
      </c>
      <c r="V2398" t="s">
        <v>393</v>
      </c>
      <c r="W2398" s="1">
        <v>44523.34306712963</v>
      </c>
      <c r="X2398">
        <v>805</v>
      </c>
      <c r="Y2398">
        <v>42</v>
      </c>
      <c r="Z2398">
        <v>0</v>
      </c>
      <c r="AA2398">
        <v>42</v>
      </c>
      <c r="AB2398">
        <v>0</v>
      </c>
      <c r="AC2398">
        <v>23</v>
      </c>
      <c r="AD2398">
        <v>14</v>
      </c>
      <c r="AE2398">
        <v>0</v>
      </c>
      <c r="AF2398">
        <v>0</v>
      </c>
      <c r="AG2398">
        <v>0</v>
      </c>
      <c r="AH2398" t="s">
        <v>118</v>
      </c>
      <c r="AI2398" s="1">
        <v>44523.411574074074</v>
      </c>
      <c r="AJ2398">
        <v>174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14</v>
      </c>
      <c r="AQ2398">
        <v>0</v>
      </c>
      <c r="AR2398">
        <v>0</v>
      </c>
      <c r="AS2398">
        <v>0</v>
      </c>
      <c r="AT2398" t="s">
        <v>88</v>
      </c>
      <c r="AU2398" t="s">
        <v>88</v>
      </c>
      <c r="AV2398" t="s">
        <v>88</v>
      </c>
      <c r="AW2398" t="s">
        <v>88</v>
      </c>
      <c r="AX2398" t="s">
        <v>88</v>
      </c>
      <c r="AY2398" t="s">
        <v>88</v>
      </c>
      <c r="AZ2398" t="s">
        <v>88</v>
      </c>
      <c r="BA2398" t="s">
        <v>88</v>
      </c>
      <c r="BB2398" t="s">
        <v>88</v>
      </c>
      <c r="BC2398" t="s">
        <v>88</v>
      </c>
      <c r="BD2398" t="s">
        <v>88</v>
      </c>
      <c r="BE2398" t="s">
        <v>88</v>
      </c>
    </row>
    <row r="2399" spans="1:57">
      <c r="A2399" t="s">
        <v>4988</v>
      </c>
      <c r="B2399" t="s">
        <v>80</v>
      </c>
      <c r="C2399" t="s">
        <v>4933</v>
      </c>
      <c r="D2399" t="s">
        <v>82</v>
      </c>
      <c r="E2399" s="2" t="str">
        <f>HYPERLINK("capsilon://?command=openfolder&amp;siteaddress=FAM.docvelocity-na8.net&amp;folderid=FXCDE0AA65-865E-3639-62FA-7AAA70BC563C","FX211112397")</f>
        <v>FX211112397</v>
      </c>
      <c r="F2399" t="s">
        <v>19</v>
      </c>
      <c r="G2399" t="s">
        <v>19</v>
      </c>
      <c r="H2399" t="s">
        <v>83</v>
      </c>
      <c r="I2399" t="s">
        <v>4934</v>
      </c>
      <c r="J2399">
        <v>379</v>
      </c>
      <c r="K2399" t="s">
        <v>85</v>
      </c>
      <c r="L2399" t="s">
        <v>86</v>
      </c>
      <c r="M2399" t="s">
        <v>87</v>
      </c>
      <c r="N2399">
        <v>2</v>
      </c>
      <c r="O2399" s="1">
        <v>44523.339606481481</v>
      </c>
      <c r="P2399" s="1">
        <v>44523.422337962962</v>
      </c>
      <c r="Q2399">
        <v>4692</v>
      </c>
      <c r="R2399">
        <v>2456</v>
      </c>
      <c r="S2399" t="b">
        <v>0</v>
      </c>
      <c r="T2399" t="s">
        <v>88</v>
      </c>
      <c r="U2399" t="b">
        <v>1</v>
      </c>
      <c r="V2399" t="s">
        <v>89</v>
      </c>
      <c r="W2399" s="1">
        <v>44523.357534722221</v>
      </c>
      <c r="X2399">
        <v>1526</v>
      </c>
      <c r="Y2399">
        <v>301</v>
      </c>
      <c r="Z2399">
        <v>0</v>
      </c>
      <c r="AA2399">
        <v>301</v>
      </c>
      <c r="AB2399">
        <v>27</v>
      </c>
      <c r="AC2399">
        <v>148</v>
      </c>
      <c r="AD2399">
        <v>78</v>
      </c>
      <c r="AE2399">
        <v>0</v>
      </c>
      <c r="AF2399">
        <v>0</v>
      </c>
      <c r="AG2399">
        <v>0</v>
      </c>
      <c r="AH2399" t="s">
        <v>118</v>
      </c>
      <c r="AI2399" s="1">
        <v>44523.422337962962</v>
      </c>
      <c r="AJ2399">
        <v>930</v>
      </c>
      <c r="AK2399">
        <v>0</v>
      </c>
      <c r="AL2399">
        <v>0</v>
      </c>
      <c r="AM2399">
        <v>0</v>
      </c>
      <c r="AN2399">
        <v>27</v>
      </c>
      <c r="AO2399">
        <v>0</v>
      </c>
      <c r="AP2399">
        <v>78</v>
      </c>
      <c r="AQ2399">
        <v>0</v>
      </c>
      <c r="AR2399">
        <v>0</v>
      </c>
      <c r="AS2399">
        <v>0</v>
      </c>
      <c r="AT2399" t="s">
        <v>88</v>
      </c>
      <c r="AU2399" t="s">
        <v>88</v>
      </c>
      <c r="AV2399" t="s">
        <v>88</v>
      </c>
      <c r="AW2399" t="s">
        <v>88</v>
      </c>
      <c r="AX2399" t="s">
        <v>88</v>
      </c>
      <c r="AY2399" t="s">
        <v>88</v>
      </c>
      <c r="AZ2399" t="s">
        <v>88</v>
      </c>
      <c r="BA2399" t="s">
        <v>88</v>
      </c>
      <c r="BB2399" t="s">
        <v>88</v>
      </c>
      <c r="BC2399" t="s">
        <v>88</v>
      </c>
      <c r="BD2399" t="s">
        <v>88</v>
      </c>
      <c r="BE2399" t="s">
        <v>88</v>
      </c>
    </row>
    <row r="2400" spans="1:57">
      <c r="A2400" t="s">
        <v>4989</v>
      </c>
      <c r="B2400" t="s">
        <v>80</v>
      </c>
      <c r="C2400" t="s">
        <v>4939</v>
      </c>
      <c r="D2400" t="s">
        <v>82</v>
      </c>
      <c r="E2400" s="2" t="str">
        <f>HYPERLINK("capsilon://?command=openfolder&amp;siteaddress=FAM.docvelocity-na8.net&amp;folderid=FX5B3435D0-A1F4-952B-AF17-DFB787A42A2E","FX21119567")</f>
        <v>FX21119567</v>
      </c>
      <c r="F2400" t="s">
        <v>19</v>
      </c>
      <c r="G2400" t="s">
        <v>19</v>
      </c>
      <c r="H2400" t="s">
        <v>83</v>
      </c>
      <c r="I2400" t="s">
        <v>4942</v>
      </c>
      <c r="J2400">
        <v>56</v>
      </c>
      <c r="K2400" t="s">
        <v>85</v>
      </c>
      <c r="L2400" t="s">
        <v>86</v>
      </c>
      <c r="M2400" t="s">
        <v>87</v>
      </c>
      <c r="N2400">
        <v>2</v>
      </c>
      <c r="O2400" s="1">
        <v>44523.347986111112</v>
      </c>
      <c r="P2400" s="1">
        <v>44523.417199074072</v>
      </c>
      <c r="Q2400">
        <v>5178</v>
      </c>
      <c r="R2400">
        <v>802</v>
      </c>
      <c r="S2400" t="b">
        <v>0</v>
      </c>
      <c r="T2400" t="s">
        <v>88</v>
      </c>
      <c r="U2400" t="b">
        <v>1</v>
      </c>
      <c r="V2400" t="s">
        <v>1964</v>
      </c>
      <c r="W2400" s="1">
        <v>44523.354363425926</v>
      </c>
      <c r="X2400">
        <v>429</v>
      </c>
      <c r="Y2400">
        <v>42</v>
      </c>
      <c r="Z2400">
        <v>0</v>
      </c>
      <c r="AA2400">
        <v>42</v>
      </c>
      <c r="AB2400">
        <v>0</v>
      </c>
      <c r="AC2400">
        <v>18</v>
      </c>
      <c r="AD2400">
        <v>14</v>
      </c>
      <c r="AE2400">
        <v>0</v>
      </c>
      <c r="AF2400">
        <v>0</v>
      </c>
      <c r="AG2400">
        <v>0</v>
      </c>
      <c r="AH2400" t="s">
        <v>90</v>
      </c>
      <c r="AI2400" s="1">
        <v>44523.417199074072</v>
      </c>
      <c r="AJ2400">
        <v>373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14</v>
      </c>
      <c r="AQ2400">
        <v>0</v>
      </c>
      <c r="AR2400">
        <v>0</v>
      </c>
      <c r="AS2400">
        <v>0</v>
      </c>
      <c r="AT2400" t="s">
        <v>88</v>
      </c>
      <c r="AU2400" t="s">
        <v>88</v>
      </c>
      <c r="AV2400" t="s">
        <v>88</v>
      </c>
      <c r="AW2400" t="s">
        <v>88</v>
      </c>
      <c r="AX2400" t="s">
        <v>88</v>
      </c>
      <c r="AY2400" t="s">
        <v>88</v>
      </c>
      <c r="AZ2400" t="s">
        <v>88</v>
      </c>
      <c r="BA2400" t="s">
        <v>88</v>
      </c>
      <c r="BB2400" t="s">
        <v>88</v>
      </c>
      <c r="BC2400" t="s">
        <v>88</v>
      </c>
      <c r="BD2400" t="s">
        <v>88</v>
      </c>
      <c r="BE2400" t="s">
        <v>88</v>
      </c>
    </row>
    <row r="2401" spans="1:57">
      <c r="A2401" t="s">
        <v>4990</v>
      </c>
      <c r="B2401" t="s">
        <v>80</v>
      </c>
      <c r="C2401" t="s">
        <v>4936</v>
      </c>
      <c r="D2401" t="s">
        <v>82</v>
      </c>
      <c r="E2401" s="2" t="str">
        <f>HYPERLINK("capsilon://?command=openfolder&amp;siteaddress=FAM.docvelocity-na8.net&amp;folderid=FX36A548A2-8DF9-25C9-D83A-61647C556EA2","FX211112491")</f>
        <v>FX211112491</v>
      </c>
      <c r="F2401" t="s">
        <v>19</v>
      </c>
      <c r="G2401" t="s">
        <v>19</v>
      </c>
      <c r="H2401" t="s">
        <v>83</v>
      </c>
      <c r="I2401" t="s">
        <v>4937</v>
      </c>
      <c r="J2401">
        <v>530</v>
      </c>
      <c r="K2401" t="s">
        <v>85</v>
      </c>
      <c r="L2401" t="s">
        <v>86</v>
      </c>
      <c r="M2401" t="s">
        <v>87</v>
      </c>
      <c r="N2401">
        <v>2</v>
      </c>
      <c r="O2401" s="1">
        <v>44523.348194444443</v>
      </c>
      <c r="P2401" s="1">
        <v>44523.456782407404</v>
      </c>
      <c r="Q2401">
        <v>1004</v>
      </c>
      <c r="R2401">
        <v>8378</v>
      </c>
      <c r="S2401" t="b">
        <v>0</v>
      </c>
      <c r="T2401" t="s">
        <v>88</v>
      </c>
      <c r="U2401" t="b">
        <v>1</v>
      </c>
      <c r="V2401" t="s">
        <v>89</v>
      </c>
      <c r="W2401" s="1">
        <v>44523.418032407404</v>
      </c>
      <c r="X2401">
        <v>5221</v>
      </c>
      <c r="Y2401">
        <v>457</v>
      </c>
      <c r="Z2401">
        <v>0</v>
      </c>
      <c r="AA2401">
        <v>457</v>
      </c>
      <c r="AB2401">
        <v>0</v>
      </c>
      <c r="AC2401">
        <v>290</v>
      </c>
      <c r="AD2401">
        <v>73</v>
      </c>
      <c r="AE2401">
        <v>0</v>
      </c>
      <c r="AF2401">
        <v>0</v>
      </c>
      <c r="AG2401">
        <v>0</v>
      </c>
      <c r="AH2401" t="s">
        <v>1043</v>
      </c>
      <c r="AI2401" s="1">
        <v>44523.456782407404</v>
      </c>
      <c r="AJ2401">
        <v>48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73</v>
      </c>
      <c r="AQ2401">
        <v>0</v>
      </c>
      <c r="AR2401">
        <v>0</v>
      </c>
      <c r="AS2401">
        <v>0</v>
      </c>
      <c r="AT2401" t="s">
        <v>88</v>
      </c>
      <c r="AU2401" t="s">
        <v>88</v>
      </c>
      <c r="AV2401" t="s">
        <v>88</v>
      </c>
      <c r="AW2401" t="s">
        <v>88</v>
      </c>
      <c r="AX2401" t="s">
        <v>88</v>
      </c>
      <c r="AY2401" t="s">
        <v>88</v>
      </c>
      <c r="AZ2401" t="s">
        <v>88</v>
      </c>
      <c r="BA2401" t="s">
        <v>88</v>
      </c>
      <c r="BB2401" t="s">
        <v>88</v>
      </c>
      <c r="BC2401" t="s">
        <v>88</v>
      </c>
      <c r="BD2401" t="s">
        <v>88</v>
      </c>
      <c r="BE2401" t="s">
        <v>88</v>
      </c>
    </row>
    <row r="2402" spans="1:57">
      <c r="A2402" t="s">
        <v>4991</v>
      </c>
      <c r="B2402" t="s">
        <v>80</v>
      </c>
      <c r="C2402" t="s">
        <v>4939</v>
      </c>
      <c r="D2402" t="s">
        <v>82</v>
      </c>
      <c r="E2402" s="2" t="str">
        <f>HYPERLINK("capsilon://?command=openfolder&amp;siteaddress=FAM.docvelocity-na8.net&amp;folderid=FX5B3435D0-A1F4-952B-AF17-DFB787A42A2E","FX21119567")</f>
        <v>FX21119567</v>
      </c>
      <c r="F2402" t="s">
        <v>19</v>
      </c>
      <c r="G2402" t="s">
        <v>19</v>
      </c>
      <c r="H2402" t="s">
        <v>83</v>
      </c>
      <c r="I2402" t="s">
        <v>4944</v>
      </c>
      <c r="J2402">
        <v>89</v>
      </c>
      <c r="K2402" t="s">
        <v>85</v>
      </c>
      <c r="L2402" t="s">
        <v>86</v>
      </c>
      <c r="M2402" t="s">
        <v>87</v>
      </c>
      <c r="N2402">
        <v>2</v>
      </c>
      <c r="O2402" s="1">
        <v>44523.356030092589</v>
      </c>
      <c r="P2402" s="1">
        <v>44523.423159722224</v>
      </c>
      <c r="Q2402">
        <v>3423</v>
      </c>
      <c r="R2402">
        <v>2377</v>
      </c>
      <c r="S2402" t="b">
        <v>0</v>
      </c>
      <c r="T2402" t="s">
        <v>88</v>
      </c>
      <c r="U2402" t="b">
        <v>1</v>
      </c>
      <c r="V2402" t="s">
        <v>388</v>
      </c>
      <c r="W2402" s="1">
        <v>44523.384131944447</v>
      </c>
      <c r="X2402">
        <v>1740</v>
      </c>
      <c r="Y2402">
        <v>102</v>
      </c>
      <c r="Z2402">
        <v>0</v>
      </c>
      <c r="AA2402">
        <v>102</v>
      </c>
      <c r="AB2402">
        <v>0</v>
      </c>
      <c r="AC2402">
        <v>92</v>
      </c>
      <c r="AD2402">
        <v>-13</v>
      </c>
      <c r="AE2402">
        <v>0</v>
      </c>
      <c r="AF2402">
        <v>0</v>
      </c>
      <c r="AG2402">
        <v>0</v>
      </c>
      <c r="AH2402" t="s">
        <v>1043</v>
      </c>
      <c r="AI2402" s="1">
        <v>44523.423159722224</v>
      </c>
      <c r="AJ2402">
        <v>578</v>
      </c>
      <c r="AK2402">
        <v>2</v>
      </c>
      <c r="AL2402">
        <v>0</v>
      </c>
      <c r="AM2402">
        <v>2</v>
      </c>
      <c r="AN2402">
        <v>0</v>
      </c>
      <c r="AO2402">
        <v>1</v>
      </c>
      <c r="AP2402">
        <v>-15</v>
      </c>
      <c r="AQ2402">
        <v>0</v>
      </c>
      <c r="AR2402">
        <v>0</v>
      </c>
      <c r="AS2402">
        <v>0</v>
      </c>
      <c r="AT2402" t="s">
        <v>88</v>
      </c>
      <c r="AU2402" t="s">
        <v>88</v>
      </c>
      <c r="AV2402" t="s">
        <v>88</v>
      </c>
      <c r="AW2402" t="s">
        <v>88</v>
      </c>
      <c r="AX2402" t="s">
        <v>88</v>
      </c>
      <c r="AY2402" t="s">
        <v>88</v>
      </c>
      <c r="AZ2402" t="s">
        <v>88</v>
      </c>
      <c r="BA2402" t="s">
        <v>88</v>
      </c>
      <c r="BB2402" t="s">
        <v>88</v>
      </c>
      <c r="BC2402" t="s">
        <v>88</v>
      </c>
      <c r="BD2402" t="s">
        <v>88</v>
      </c>
      <c r="BE2402" t="s">
        <v>88</v>
      </c>
    </row>
    <row r="2403" spans="1:57">
      <c r="A2403" t="s">
        <v>4992</v>
      </c>
      <c r="B2403" t="s">
        <v>80</v>
      </c>
      <c r="C2403" t="s">
        <v>4951</v>
      </c>
      <c r="D2403" t="s">
        <v>82</v>
      </c>
      <c r="E2403" s="2" t="str">
        <f>HYPERLINK("capsilon://?command=openfolder&amp;siteaddress=FAM.docvelocity-na8.net&amp;folderid=FX9210629A-6690-4A25-AFC2-6EB785122A18","FX211110016")</f>
        <v>FX211110016</v>
      </c>
      <c r="F2403" t="s">
        <v>19</v>
      </c>
      <c r="G2403" t="s">
        <v>19</v>
      </c>
      <c r="H2403" t="s">
        <v>83</v>
      </c>
      <c r="I2403" t="s">
        <v>4952</v>
      </c>
      <c r="J2403">
        <v>293</v>
      </c>
      <c r="K2403" t="s">
        <v>85</v>
      </c>
      <c r="L2403" t="s">
        <v>86</v>
      </c>
      <c r="M2403" t="s">
        <v>87</v>
      </c>
      <c r="N2403">
        <v>2</v>
      </c>
      <c r="O2403" s="1">
        <v>44523.362939814811</v>
      </c>
      <c r="P2403" s="1">
        <v>44523.45753472222</v>
      </c>
      <c r="Q2403">
        <v>2558</v>
      </c>
      <c r="R2403">
        <v>5615</v>
      </c>
      <c r="S2403" t="b">
        <v>0</v>
      </c>
      <c r="T2403" t="s">
        <v>88</v>
      </c>
      <c r="U2403" t="b">
        <v>1</v>
      </c>
      <c r="V2403" t="s">
        <v>110</v>
      </c>
      <c r="W2403" s="1">
        <v>44523.426932870374</v>
      </c>
      <c r="X2403">
        <v>3935</v>
      </c>
      <c r="Y2403">
        <v>275</v>
      </c>
      <c r="Z2403">
        <v>0</v>
      </c>
      <c r="AA2403">
        <v>275</v>
      </c>
      <c r="AB2403">
        <v>0</v>
      </c>
      <c r="AC2403">
        <v>214</v>
      </c>
      <c r="AD2403">
        <v>18</v>
      </c>
      <c r="AE2403">
        <v>0</v>
      </c>
      <c r="AF2403">
        <v>0</v>
      </c>
      <c r="AG2403">
        <v>0</v>
      </c>
      <c r="AH2403" t="s">
        <v>99</v>
      </c>
      <c r="AI2403" s="1">
        <v>44523.45753472222</v>
      </c>
      <c r="AJ2403">
        <v>1604</v>
      </c>
      <c r="AK2403">
        <v>3</v>
      </c>
      <c r="AL2403">
        <v>0</v>
      </c>
      <c r="AM2403">
        <v>3</v>
      </c>
      <c r="AN2403">
        <v>0</v>
      </c>
      <c r="AO2403">
        <v>3</v>
      </c>
      <c r="AP2403">
        <v>15</v>
      </c>
      <c r="AQ2403">
        <v>0</v>
      </c>
      <c r="AR2403">
        <v>0</v>
      </c>
      <c r="AS2403">
        <v>0</v>
      </c>
      <c r="AT2403" t="s">
        <v>88</v>
      </c>
      <c r="AU2403" t="s">
        <v>88</v>
      </c>
      <c r="AV2403" t="s">
        <v>88</v>
      </c>
      <c r="AW2403" t="s">
        <v>88</v>
      </c>
      <c r="AX2403" t="s">
        <v>88</v>
      </c>
      <c r="AY2403" t="s">
        <v>88</v>
      </c>
      <c r="AZ2403" t="s">
        <v>88</v>
      </c>
      <c r="BA2403" t="s">
        <v>88</v>
      </c>
      <c r="BB2403" t="s">
        <v>88</v>
      </c>
      <c r="BC2403" t="s">
        <v>88</v>
      </c>
      <c r="BD2403" t="s">
        <v>88</v>
      </c>
      <c r="BE2403" t="s">
        <v>88</v>
      </c>
    </row>
    <row r="2404" spans="1:57">
      <c r="A2404" t="s">
        <v>4993</v>
      </c>
      <c r="B2404" t="s">
        <v>80</v>
      </c>
      <c r="C2404" t="s">
        <v>1829</v>
      </c>
      <c r="D2404" t="s">
        <v>82</v>
      </c>
      <c r="E2404" s="2" t="str">
        <f>HYPERLINK("capsilon://?command=openfolder&amp;siteaddress=FAM.docvelocity-na8.net&amp;folderid=FX8008CA1E-0646-A841-7D65-FFCADB4ABF9E","FX21112876")</f>
        <v>FX21112876</v>
      </c>
      <c r="F2404" t="s">
        <v>19</v>
      </c>
      <c r="G2404" t="s">
        <v>19</v>
      </c>
      <c r="H2404" t="s">
        <v>83</v>
      </c>
      <c r="I2404" t="s">
        <v>4954</v>
      </c>
      <c r="J2404">
        <v>76</v>
      </c>
      <c r="K2404" t="s">
        <v>85</v>
      </c>
      <c r="L2404" t="s">
        <v>86</v>
      </c>
      <c r="M2404" t="s">
        <v>87</v>
      </c>
      <c r="N2404">
        <v>2</v>
      </c>
      <c r="O2404" s="1">
        <v>44523.369942129626</v>
      </c>
      <c r="P2404" s="1">
        <v>44523.43677083333</v>
      </c>
      <c r="Q2404">
        <v>2711</v>
      </c>
      <c r="R2404">
        <v>3063</v>
      </c>
      <c r="S2404" t="b">
        <v>0</v>
      </c>
      <c r="T2404" t="s">
        <v>88</v>
      </c>
      <c r="U2404" t="b">
        <v>1</v>
      </c>
      <c r="V2404" t="s">
        <v>388</v>
      </c>
      <c r="W2404" s="1">
        <v>44523.424861111111</v>
      </c>
      <c r="X2404">
        <v>1849</v>
      </c>
      <c r="Y2404">
        <v>74</v>
      </c>
      <c r="Z2404">
        <v>0</v>
      </c>
      <c r="AA2404">
        <v>74</v>
      </c>
      <c r="AB2404">
        <v>0</v>
      </c>
      <c r="AC2404">
        <v>58</v>
      </c>
      <c r="AD2404">
        <v>2</v>
      </c>
      <c r="AE2404">
        <v>0</v>
      </c>
      <c r="AF2404">
        <v>0</v>
      </c>
      <c r="AG2404">
        <v>0</v>
      </c>
      <c r="AH2404" t="s">
        <v>99</v>
      </c>
      <c r="AI2404" s="1">
        <v>44523.43677083333</v>
      </c>
      <c r="AJ2404">
        <v>855</v>
      </c>
      <c r="AK2404">
        <v>6</v>
      </c>
      <c r="AL2404">
        <v>0</v>
      </c>
      <c r="AM2404">
        <v>6</v>
      </c>
      <c r="AN2404">
        <v>0</v>
      </c>
      <c r="AO2404">
        <v>6</v>
      </c>
      <c r="AP2404">
        <v>-4</v>
      </c>
      <c r="AQ2404">
        <v>0</v>
      </c>
      <c r="AR2404">
        <v>0</v>
      </c>
      <c r="AS2404">
        <v>0</v>
      </c>
      <c r="AT2404" t="s">
        <v>88</v>
      </c>
      <c r="AU2404" t="s">
        <v>88</v>
      </c>
      <c r="AV2404" t="s">
        <v>88</v>
      </c>
      <c r="AW2404" t="s">
        <v>88</v>
      </c>
      <c r="AX2404" t="s">
        <v>88</v>
      </c>
      <c r="AY2404" t="s">
        <v>88</v>
      </c>
      <c r="AZ2404" t="s">
        <v>88</v>
      </c>
      <c r="BA2404" t="s">
        <v>88</v>
      </c>
      <c r="BB2404" t="s">
        <v>88</v>
      </c>
      <c r="BC2404" t="s">
        <v>88</v>
      </c>
      <c r="BD2404" t="s">
        <v>88</v>
      </c>
      <c r="BE2404" t="s">
        <v>88</v>
      </c>
    </row>
    <row r="2405" spans="1:57">
      <c r="A2405" t="s">
        <v>4994</v>
      </c>
      <c r="B2405" t="s">
        <v>80</v>
      </c>
      <c r="C2405" t="s">
        <v>4956</v>
      </c>
      <c r="D2405" t="s">
        <v>82</v>
      </c>
      <c r="E2405" s="2" t="str">
        <f>HYPERLINK("capsilon://?command=openfolder&amp;siteaddress=FAM.docvelocity-na8.net&amp;folderid=FX3B04FE8A-2B19-4F33-9C7A-23B2AF66CCD2","FX21119116")</f>
        <v>FX21119116</v>
      </c>
      <c r="F2405" t="s">
        <v>19</v>
      </c>
      <c r="G2405" t="s">
        <v>19</v>
      </c>
      <c r="H2405" t="s">
        <v>83</v>
      </c>
      <c r="I2405" t="s">
        <v>4957</v>
      </c>
      <c r="J2405">
        <v>56</v>
      </c>
      <c r="K2405" t="s">
        <v>85</v>
      </c>
      <c r="L2405" t="s">
        <v>86</v>
      </c>
      <c r="M2405" t="s">
        <v>87</v>
      </c>
      <c r="N2405">
        <v>2</v>
      </c>
      <c r="O2405" s="1">
        <v>44523.375798611109</v>
      </c>
      <c r="P2405" s="1">
        <v>44523.421157407407</v>
      </c>
      <c r="Q2405">
        <v>3303</v>
      </c>
      <c r="R2405">
        <v>616</v>
      </c>
      <c r="S2405" t="b">
        <v>0</v>
      </c>
      <c r="T2405" t="s">
        <v>88</v>
      </c>
      <c r="U2405" t="b">
        <v>1</v>
      </c>
      <c r="V2405" t="s">
        <v>190</v>
      </c>
      <c r="W2405" s="1">
        <v>44523.383703703701</v>
      </c>
      <c r="X2405">
        <v>241</v>
      </c>
      <c r="Y2405">
        <v>42</v>
      </c>
      <c r="Z2405">
        <v>0</v>
      </c>
      <c r="AA2405">
        <v>42</v>
      </c>
      <c r="AB2405">
        <v>0</v>
      </c>
      <c r="AC2405">
        <v>12</v>
      </c>
      <c r="AD2405">
        <v>14</v>
      </c>
      <c r="AE2405">
        <v>0</v>
      </c>
      <c r="AF2405">
        <v>0</v>
      </c>
      <c r="AG2405">
        <v>0</v>
      </c>
      <c r="AH2405" t="s">
        <v>90</v>
      </c>
      <c r="AI2405" s="1">
        <v>44523.421157407407</v>
      </c>
      <c r="AJ2405">
        <v>341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14</v>
      </c>
      <c r="AQ2405">
        <v>0</v>
      </c>
      <c r="AR2405">
        <v>0</v>
      </c>
      <c r="AS2405">
        <v>0</v>
      </c>
      <c r="AT2405" t="s">
        <v>88</v>
      </c>
      <c r="AU2405" t="s">
        <v>88</v>
      </c>
      <c r="AV2405" t="s">
        <v>88</v>
      </c>
      <c r="AW2405" t="s">
        <v>88</v>
      </c>
      <c r="AX2405" t="s">
        <v>88</v>
      </c>
      <c r="AY2405" t="s">
        <v>88</v>
      </c>
      <c r="AZ2405" t="s">
        <v>88</v>
      </c>
      <c r="BA2405" t="s">
        <v>88</v>
      </c>
      <c r="BB2405" t="s">
        <v>88</v>
      </c>
      <c r="BC2405" t="s">
        <v>88</v>
      </c>
      <c r="BD2405" t="s">
        <v>88</v>
      </c>
      <c r="BE2405" t="s">
        <v>88</v>
      </c>
    </row>
    <row r="2406" spans="1:57">
      <c r="A2406" t="s">
        <v>4995</v>
      </c>
      <c r="B2406" t="s">
        <v>80</v>
      </c>
      <c r="C2406" t="s">
        <v>4956</v>
      </c>
      <c r="D2406" t="s">
        <v>82</v>
      </c>
      <c r="E2406" s="2" t="str">
        <f>HYPERLINK("capsilon://?command=openfolder&amp;siteaddress=FAM.docvelocity-na8.net&amp;folderid=FX3B04FE8A-2B19-4F33-9C7A-23B2AF66CCD2","FX21119116")</f>
        <v>FX21119116</v>
      </c>
      <c r="F2406" t="s">
        <v>19</v>
      </c>
      <c r="G2406" t="s">
        <v>19</v>
      </c>
      <c r="H2406" t="s">
        <v>83</v>
      </c>
      <c r="I2406" t="s">
        <v>4959</v>
      </c>
      <c r="J2406">
        <v>56</v>
      </c>
      <c r="K2406" t="s">
        <v>85</v>
      </c>
      <c r="L2406" t="s">
        <v>86</v>
      </c>
      <c r="M2406" t="s">
        <v>87</v>
      </c>
      <c r="N2406">
        <v>2</v>
      </c>
      <c r="O2406" s="1">
        <v>44523.378391203703</v>
      </c>
      <c r="P2406" s="1">
        <v>44523.4609837963</v>
      </c>
      <c r="Q2406">
        <v>6522</v>
      </c>
      <c r="R2406">
        <v>614</v>
      </c>
      <c r="S2406" t="b">
        <v>0</v>
      </c>
      <c r="T2406" t="s">
        <v>88</v>
      </c>
      <c r="U2406" t="b">
        <v>1</v>
      </c>
      <c r="V2406" t="s">
        <v>190</v>
      </c>
      <c r="W2406" s="1">
        <v>44523.386631944442</v>
      </c>
      <c r="X2406">
        <v>252</v>
      </c>
      <c r="Y2406">
        <v>42</v>
      </c>
      <c r="Z2406">
        <v>0</v>
      </c>
      <c r="AA2406">
        <v>42</v>
      </c>
      <c r="AB2406">
        <v>0</v>
      </c>
      <c r="AC2406">
        <v>10</v>
      </c>
      <c r="AD2406">
        <v>14</v>
      </c>
      <c r="AE2406">
        <v>0</v>
      </c>
      <c r="AF2406">
        <v>0</v>
      </c>
      <c r="AG2406">
        <v>0</v>
      </c>
      <c r="AH2406" t="s">
        <v>1043</v>
      </c>
      <c r="AI2406" s="1">
        <v>44523.4609837963</v>
      </c>
      <c r="AJ2406">
        <v>362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14</v>
      </c>
      <c r="AQ2406">
        <v>0</v>
      </c>
      <c r="AR2406">
        <v>0</v>
      </c>
      <c r="AS2406">
        <v>0</v>
      </c>
      <c r="AT2406" t="s">
        <v>88</v>
      </c>
      <c r="AU2406" t="s">
        <v>88</v>
      </c>
      <c r="AV2406" t="s">
        <v>88</v>
      </c>
      <c r="AW2406" t="s">
        <v>88</v>
      </c>
      <c r="AX2406" t="s">
        <v>88</v>
      </c>
      <c r="AY2406" t="s">
        <v>88</v>
      </c>
      <c r="AZ2406" t="s">
        <v>88</v>
      </c>
      <c r="BA2406" t="s">
        <v>88</v>
      </c>
      <c r="BB2406" t="s">
        <v>88</v>
      </c>
      <c r="BC2406" t="s">
        <v>88</v>
      </c>
      <c r="BD2406" t="s">
        <v>88</v>
      </c>
      <c r="BE2406" t="s">
        <v>88</v>
      </c>
    </row>
    <row r="2407" spans="1:57">
      <c r="A2407" t="s">
        <v>4996</v>
      </c>
      <c r="B2407" t="s">
        <v>80</v>
      </c>
      <c r="C2407" t="s">
        <v>4956</v>
      </c>
      <c r="D2407" t="s">
        <v>82</v>
      </c>
      <c r="E2407" s="2" t="str">
        <f>HYPERLINK("capsilon://?command=openfolder&amp;siteaddress=FAM.docvelocity-na8.net&amp;folderid=FX3B04FE8A-2B19-4F33-9C7A-23B2AF66CCD2","FX21119116")</f>
        <v>FX21119116</v>
      </c>
      <c r="F2407" t="s">
        <v>19</v>
      </c>
      <c r="G2407" t="s">
        <v>19</v>
      </c>
      <c r="H2407" t="s">
        <v>83</v>
      </c>
      <c r="I2407" t="s">
        <v>4961</v>
      </c>
      <c r="J2407">
        <v>98</v>
      </c>
      <c r="K2407" t="s">
        <v>85</v>
      </c>
      <c r="L2407" t="s">
        <v>86</v>
      </c>
      <c r="M2407" t="s">
        <v>87</v>
      </c>
      <c r="N2407">
        <v>2</v>
      </c>
      <c r="O2407" s="1">
        <v>44523.389143518521</v>
      </c>
      <c r="P2407" s="1">
        <v>44523.462291666663</v>
      </c>
      <c r="Q2407">
        <v>5546</v>
      </c>
      <c r="R2407">
        <v>774</v>
      </c>
      <c r="S2407" t="b">
        <v>0</v>
      </c>
      <c r="T2407" t="s">
        <v>88</v>
      </c>
      <c r="U2407" t="b">
        <v>1</v>
      </c>
      <c r="V2407" t="s">
        <v>190</v>
      </c>
      <c r="W2407" s="1">
        <v>44523.406423611108</v>
      </c>
      <c r="X2407">
        <v>353</v>
      </c>
      <c r="Y2407">
        <v>82</v>
      </c>
      <c r="Z2407">
        <v>0</v>
      </c>
      <c r="AA2407">
        <v>82</v>
      </c>
      <c r="AB2407">
        <v>0</v>
      </c>
      <c r="AC2407">
        <v>12</v>
      </c>
      <c r="AD2407">
        <v>16</v>
      </c>
      <c r="AE2407">
        <v>0</v>
      </c>
      <c r="AF2407">
        <v>0</v>
      </c>
      <c r="AG2407">
        <v>0</v>
      </c>
      <c r="AH2407" t="s">
        <v>99</v>
      </c>
      <c r="AI2407" s="1">
        <v>44523.462291666663</v>
      </c>
      <c r="AJ2407">
        <v>410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16</v>
      </c>
      <c r="AQ2407">
        <v>0</v>
      </c>
      <c r="AR2407">
        <v>0</v>
      </c>
      <c r="AS2407">
        <v>0</v>
      </c>
      <c r="AT2407" t="s">
        <v>88</v>
      </c>
      <c r="AU2407" t="s">
        <v>88</v>
      </c>
      <c r="AV2407" t="s">
        <v>88</v>
      </c>
      <c r="AW2407" t="s">
        <v>88</v>
      </c>
      <c r="AX2407" t="s">
        <v>88</v>
      </c>
      <c r="AY2407" t="s">
        <v>88</v>
      </c>
      <c r="AZ2407" t="s">
        <v>88</v>
      </c>
      <c r="BA2407" t="s">
        <v>88</v>
      </c>
      <c r="BB2407" t="s">
        <v>88</v>
      </c>
      <c r="BC2407" t="s">
        <v>88</v>
      </c>
      <c r="BD2407" t="s">
        <v>88</v>
      </c>
      <c r="BE2407" t="s">
        <v>88</v>
      </c>
    </row>
    <row r="2408" spans="1:57">
      <c r="A2408" t="s">
        <v>4997</v>
      </c>
      <c r="B2408" t="s">
        <v>80</v>
      </c>
      <c r="C2408" t="s">
        <v>4956</v>
      </c>
      <c r="D2408" t="s">
        <v>82</v>
      </c>
      <c r="E2408" s="2" t="str">
        <f>HYPERLINK("capsilon://?command=openfolder&amp;siteaddress=FAM.docvelocity-na8.net&amp;folderid=FX3B04FE8A-2B19-4F33-9C7A-23B2AF66CCD2","FX21119116")</f>
        <v>FX21119116</v>
      </c>
      <c r="F2408" t="s">
        <v>19</v>
      </c>
      <c r="G2408" t="s">
        <v>19</v>
      </c>
      <c r="H2408" t="s">
        <v>83</v>
      </c>
      <c r="I2408" t="s">
        <v>4963</v>
      </c>
      <c r="J2408">
        <v>325</v>
      </c>
      <c r="K2408" t="s">
        <v>85</v>
      </c>
      <c r="L2408" t="s">
        <v>86</v>
      </c>
      <c r="M2408" t="s">
        <v>87</v>
      </c>
      <c r="N2408">
        <v>2</v>
      </c>
      <c r="O2408" s="1">
        <v>44523.398993055554</v>
      </c>
      <c r="P2408" s="1">
        <v>44523.502418981479</v>
      </c>
      <c r="Q2408">
        <v>4765</v>
      </c>
      <c r="R2408">
        <v>4171</v>
      </c>
      <c r="S2408" t="b">
        <v>0</v>
      </c>
      <c r="T2408" t="s">
        <v>88</v>
      </c>
      <c r="U2408" t="b">
        <v>1</v>
      </c>
      <c r="V2408" t="s">
        <v>89</v>
      </c>
      <c r="W2408" s="1">
        <v>44523.447314814817</v>
      </c>
      <c r="X2408">
        <v>2525</v>
      </c>
      <c r="Y2408">
        <v>312</v>
      </c>
      <c r="Z2408">
        <v>0</v>
      </c>
      <c r="AA2408">
        <v>312</v>
      </c>
      <c r="AB2408">
        <v>120</v>
      </c>
      <c r="AC2408">
        <v>240</v>
      </c>
      <c r="AD2408">
        <v>13</v>
      </c>
      <c r="AE2408">
        <v>0</v>
      </c>
      <c r="AF2408">
        <v>0</v>
      </c>
      <c r="AG2408">
        <v>0</v>
      </c>
      <c r="AH2408" t="s">
        <v>99</v>
      </c>
      <c r="AI2408" s="1">
        <v>44523.502418981479</v>
      </c>
      <c r="AJ2408">
        <v>1593</v>
      </c>
      <c r="AK2408">
        <v>13</v>
      </c>
      <c r="AL2408">
        <v>0</v>
      </c>
      <c r="AM2408">
        <v>13</v>
      </c>
      <c r="AN2408">
        <v>60</v>
      </c>
      <c r="AO2408">
        <v>14</v>
      </c>
      <c r="AP2408">
        <v>0</v>
      </c>
      <c r="AQ2408">
        <v>0</v>
      </c>
      <c r="AR2408">
        <v>0</v>
      </c>
      <c r="AS2408">
        <v>0</v>
      </c>
      <c r="AT2408" t="s">
        <v>88</v>
      </c>
      <c r="AU2408" t="s">
        <v>88</v>
      </c>
      <c r="AV2408" t="s">
        <v>88</v>
      </c>
      <c r="AW2408" t="s">
        <v>88</v>
      </c>
      <c r="AX2408" t="s">
        <v>88</v>
      </c>
      <c r="AY2408" t="s">
        <v>88</v>
      </c>
      <c r="AZ2408" t="s">
        <v>88</v>
      </c>
      <c r="BA2408" t="s">
        <v>88</v>
      </c>
      <c r="BB2408" t="s">
        <v>88</v>
      </c>
      <c r="BC2408" t="s">
        <v>88</v>
      </c>
      <c r="BD2408" t="s">
        <v>88</v>
      </c>
      <c r="BE2408" t="s">
        <v>88</v>
      </c>
    </row>
    <row r="2409" spans="1:57">
      <c r="A2409" t="s">
        <v>4998</v>
      </c>
      <c r="B2409" t="s">
        <v>80</v>
      </c>
      <c r="C2409" t="s">
        <v>1564</v>
      </c>
      <c r="D2409" t="s">
        <v>82</v>
      </c>
      <c r="E2409" s="2" t="str">
        <f>HYPERLINK("capsilon://?command=openfolder&amp;siteaddress=FAM.docvelocity-na8.net&amp;folderid=FXE977C38E-A317-6D87-C229-8E68F9373F42","FX21113181")</f>
        <v>FX21113181</v>
      </c>
      <c r="F2409" t="s">
        <v>19</v>
      </c>
      <c r="G2409" t="s">
        <v>19</v>
      </c>
      <c r="H2409" t="s">
        <v>83</v>
      </c>
      <c r="I2409" t="s">
        <v>4999</v>
      </c>
      <c r="J2409">
        <v>28</v>
      </c>
      <c r="K2409" t="s">
        <v>85</v>
      </c>
      <c r="L2409" t="s">
        <v>86</v>
      </c>
      <c r="M2409" t="s">
        <v>87</v>
      </c>
      <c r="N2409">
        <v>2</v>
      </c>
      <c r="O2409" s="1">
        <v>44523.405706018515</v>
      </c>
      <c r="P2409" s="1">
        <v>44523.48814814815</v>
      </c>
      <c r="Q2409">
        <v>6644</v>
      </c>
      <c r="R2409">
        <v>479</v>
      </c>
      <c r="S2409" t="b">
        <v>0</v>
      </c>
      <c r="T2409" t="s">
        <v>88</v>
      </c>
      <c r="U2409" t="b">
        <v>0</v>
      </c>
      <c r="V2409" t="s">
        <v>388</v>
      </c>
      <c r="W2409" s="1">
        <v>44523.42732638889</v>
      </c>
      <c r="X2409">
        <v>212</v>
      </c>
      <c r="Y2409">
        <v>21</v>
      </c>
      <c r="Z2409">
        <v>0</v>
      </c>
      <c r="AA2409">
        <v>21</v>
      </c>
      <c r="AB2409">
        <v>0</v>
      </c>
      <c r="AC2409">
        <v>3</v>
      </c>
      <c r="AD2409">
        <v>7</v>
      </c>
      <c r="AE2409">
        <v>0</v>
      </c>
      <c r="AF2409">
        <v>0</v>
      </c>
      <c r="AG2409">
        <v>0</v>
      </c>
      <c r="AH2409" t="s">
        <v>118</v>
      </c>
      <c r="AI2409" s="1">
        <v>44523.48814814815</v>
      </c>
      <c r="AJ2409">
        <v>259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7</v>
      </c>
      <c r="AQ2409">
        <v>0</v>
      </c>
      <c r="AR2409">
        <v>0</v>
      </c>
      <c r="AS2409">
        <v>0</v>
      </c>
      <c r="AT2409" t="s">
        <v>88</v>
      </c>
      <c r="AU2409" t="s">
        <v>88</v>
      </c>
      <c r="AV2409" t="s">
        <v>88</v>
      </c>
      <c r="AW2409" t="s">
        <v>88</v>
      </c>
      <c r="AX2409" t="s">
        <v>88</v>
      </c>
      <c r="AY2409" t="s">
        <v>88</v>
      </c>
      <c r="AZ2409" t="s">
        <v>88</v>
      </c>
      <c r="BA2409" t="s">
        <v>88</v>
      </c>
      <c r="BB2409" t="s">
        <v>88</v>
      </c>
      <c r="BC2409" t="s">
        <v>88</v>
      </c>
      <c r="BD2409" t="s">
        <v>88</v>
      </c>
      <c r="BE2409" t="s">
        <v>88</v>
      </c>
    </row>
    <row r="2410" spans="1:57">
      <c r="A2410" t="s">
        <v>5000</v>
      </c>
      <c r="B2410" t="s">
        <v>80</v>
      </c>
      <c r="C2410" t="s">
        <v>4886</v>
      </c>
      <c r="D2410" t="s">
        <v>82</v>
      </c>
      <c r="E2410" s="2" t="str">
        <f>HYPERLINK("capsilon://?command=openfolder&amp;siteaddress=FAM.docvelocity-na8.net&amp;folderid=FX2C96BB86-6E40-B046-B10F-A06C27400205","FX211011860")</f>
        <v>FX211011860</v>
      </c>
      <c r="F2410" t="s">
        <v>19</v>
      </c>
      <c r="G2410" t="s">
        <v>19</v>
      </c>
      <c r="H2410" t="s">
        <v>83</v>
      </c>
      <c r="I2410" t="s">
        <v>5001</v>
      </c>
      <c r="J2410">
        <v>26</v>
      </c>
      <c r="K2410" t="s">
        <v>85</v>
      </c>
      <c r="L2410" t="s">
        <v>86</v>
      </c>
      <c r="M2410" t="s">
        <v>87</v>
      </c>
      <c r="N2410">
        <v>2</v>
      </c>
      <c r="O2410" s="1">
        <v>44501.478229166663</v>
      </c>
      <c r="P2410" s="1">
        <v>44501.57234953704</v>
      </c>
      <c r="Q2410">
        <v>7616</v>
      </c>
      <c r="R2410">
        <v>516</v>
      </c>
      <c r="S2410" t="b">
        <v>0</v>
      </c>
      <c r="T2410" t="s">
        <v>88</v>
      </c>
      <c r="U2410" t="b">
        <v>0</v>
      </c>
      <c r="V2410" t="s">
        <v>284</v>
      </c>
      <c r="W2410" s="1">
        <v>44501.540405092594</v>
      </c>
      <c r="X2410">
        <v>367</v>
      </c>
      <c r="Y2410">
        <v>21</v>
      </c>
      <c r="Z2410">
        <v>0</v>
      </c>
      <c r="AA2410">
        <v>21</v>
      </c>
      <c r="AB2410">
        <v>0</v>
      </c>
      <c r="AC2410">
        <v>3</v>
      </c>
      <c r="AD2410">
        <v>5</v>
      </c>
      <c r="AE2410">
        <v>0</v>
      </c>
      <c r="AF2410">
        <v>0</v>
      </c>
      <c r="AG2410">
        <v>0</v>
      </c>
      <c r="AH2410" t="s">
        <v>118</v>
      </c>
      <c r="AI2410" s="1">
        <v>44501.57234953704</v>
      </c>
      <c r="AJ2410">
        <v>149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5</v>
      </c>
      <c r="AQ2410">
        <v>0</v>
      </c>
      <c r="AR2410">
        <v>0</v>
      </c>
      <c r="AS2410">
        <v>0</v>
      </c>
      <c r="AT2410" t="s">
        <v>88</v>
      </c>
      <c r="AU2410" t="s">
        <v>88</v>
      </c>
      <c r="AV2410" t="s">
        <v>88</v>
      </c>
      <c r="AW2410" t="s">
        <v>88</v>
      </c>
      <c r="AX2410" t="s">
        <v>88</v>
      </c>
      <c r="AY2410" t="s">
        <v>88</v>
      </c>
      <c r="AZ2410" t="s">
        <v>88</v>
      </c>
      <c r="BA2410" t="s">
        <v>88</v>
      </c>
      <c r="BB2410" t="s">
        <v>88</v>
      </c>
      <c r="BC2410" t="s">
        <v>88</v>
      </c>
      <c r="BD2410" t="s">
        <v>88</v>
      </c>
      <c r="BE2410" t="s">
        <v>88</v>
      </c>
    </row>
    <row r="2411" spans="1:57">
      <c r="A2411" t="s">
        <v>5002</v>
      </c>
      <c r="B2411" t="s">
        <v>80</v>
      </c>
      <c r="C2411" t="s">
        <v>2262</v>
      </c>
      <c r="D2411" t="s">
        <v>82</v>
      </c>
      <c r="E2411" s="2" t="str">
        <f>HYPERLINK("capsilon://?command=openfolder&amp;siteaddress=FAM.docvelocity-na8.net&amp;folderid=FXC12C4935-FE10-A638-EB36-7017D7D23085","FX21114965")</f>
        <v>FX21114965</v>
      </c>
      <c r="F2411" t="s">
        <v>19</v>
      </c>
      <c r="G2411" t="s">
        <v>19</v>
      </c>
      <c r="H2411" t="s">
        <v>83</v>
      </c>
      <c r="I2411" t="s">
        <v>5003</v>
      </c>
      <c r="J2411">
        <v>28</v>
      </c>
      <c r="K2411" t="s">
        <v>85</v>
      </c>
      <c r="L2411" t="s">
        <v>86</v>
      </c>
      <c r="M2411" t="s">
        <v>87</v>
      </c>
      <c r="N2411">
        <v>2</v>
      </c>
      <c r="O2411" s="1">
        <v>44523.417256944442</v>
      </c>
      <c r="P2411" s="1">
        <v>44523.491296296299</v>
      </c>
      <c r="Q2411">
        <v>5033</v>
      </c>
      <c r="R2411">
        <v>1364</v>
      </c>
      <c r="S2411" t="b">
        <v>0</v>
      </c>
      <c r="T2411" t="s">
        <v>88</v>
      </c>
      <c r="U2411" t="b">
        <v>0</v>
      </c>
      <c r="V2411" t="s">
        <v>388</v>
      </c>
      <c r="W2411" s="1">
        <v>44523.4375462963</v>
      </c>
      <c r="X2411">
        <v>883</v>
      </c>
      <c r="Y2411">
        <v>21</v>
      </c>
      <c r="Z2411">
        <v>0</v>
      </c>
      <c r="AA2411">
        <v>21</v>
      </c>
      <c r="AB2411">
        <v>0</v>
      </c>
      <c r="AC2411">
        <v>18</v>
      </c>
      <c r="AD2411">
        <v>7</v>
      </c>
      <c r="AE2411">
        <v>0</v>
      </c>
      <c r="AF2411">
        <v>0</v>
      </c>
      <c r="AG2411">
        <v>0</v>
      </c>
      <c r="AH2411" t="s">
        <v>90</v>
      </c>
      <c r="AI2411" s="1">
        <v>44523.491296296299</v>
      </c>
      <c r="AJ2411">
        <v>471</v>
      </c>
      <c r="AK2411">
        <v>1</v>
      </c>
      <c r="AL2411">
        <v>0</v>
      </c>
      <c r="AM2411">
        <v>1</v>
      </c>
      <c r="AN2411">
        <v>0</v>
      </c>
      <c r="AO2411">
        <v>1</v>
      </c>
      <c r="AP2411">
        <v>6</v>
      </c>
      <c r="AQ2411">
        <v>0</v>
      </c>
      <c r="AR2411">
        <v>0</v>
      </c>
      <c r="AS2411">
        <v>0</v>
      </c>
      <c r="AT2411" t="s">
        <v>88</v>
      </c>
      <c r="AU2411" t="s">
        <v>88</v>
      </c>
      <c r="AV2411" t="s">
        <v>88</v>
      </c>
      <c r="AW2411" t="s">
        <v>88</v>
      </c>
      <c r="AX2411" t="s">
        <v>88</v>
      </c>
      <c r="AY2411" t="s">
        <v>88</v>
      </c>
      <c r="AZ2411" t="s">
        <v>88</v>
      </c>
      <c r="BA2411" t="s">
        <v>88</v>
      </c>
      <c r="BB2411" t="s">
        <v>88</v>
      </c>
      <c r="BC2411" t="s">
        <v>88</v>
      </c>
      <c r="BD2411" t="s">
        <v>88</v>
      </c>
      <c r="BE2411" t="s">
        <v>88</v>
      </c>
    </row>
    <row r="2412" spans="1:57">
      <c r="A2412" t="s">
        <v>5004</v>
      </c>
      <c r="B2412" t="s">
        <v>80</v>
      </c>
      <c r="C2412" t="s">
        <v>4417</v>
      </c>
      <c r="D2412" t="s">
        <v>82</v>
      </c>
      <c r="E2412" s="2" t="str">
        <f>HYPERLINK("capsilon://?command=openfolder&amp;siteaddress=FAM.docvelocity-na8.net&amp;folderid=FX9E8096C5-CCB5-BE0A-8BF3-48D18CAB138C","FX21118805")</f>
        <v>FX21118805</v>
      </c>
      <c r="F2412" t="s">
        <v>19</v>
      </c>
      <c r="G2412" t="s">
        <v>19</v>
      </c>
      <c r="H2412" t="s">
        <v>83</v>
      </c>
      <c r="I2412" t="s">
        <v>5005</v>
      </c>
      <c r="J2412">
        <v>32</v>
      </c>
      <c r="K2412" t="s">
        <v>85</v>
      </c>
      <c r="L2412" t="s">
        <v>86</v>
      </c>
      <c r="M2412" t="s">
        <v>87</v>
      </c>
      <c r="N2412">
        <v>2</v>
      </c>
      <c r="O2412" s="1">
        <v>44523.418402777781</v>
      </c>
      <c r="P2412" s="1">
        <v>44523.488449074073</v>
      </c>
      <c r="Q2412">
        <v>5845</v>
      </c>
      <c r="R2412">
        <v>207</v>
      </c>
      <c r="S2412" t="b">
        <v>0</v>
      </c>
      <c r="T2412" t="s">
        <v>88</v>
      </c>
      <c r="U2412" t="b">
        <v>0</v>
      </c>
      <c r="V2412" t="s">
        <v>190</v>
      </c>
      <c r="W2412" s="1">
        <v>44523.434062499997</v>
      </c>
      <c r="X2412">
        <v>175</v>
      </c>
      <c r="Y2412">
        <v>0</v>
      </c>
      <c r="Z2412">
        <v>0</v>
      </c>
      <c r="AA2412">
        <v>0</v>
      </c>
      <c r="AB2412">
        <v>27</v>
      </c>
      <c r="AC2412">
        <v>0</v>
      </c>
      <c r="AD2412">
        <v>32</v>
      </c>
      <c r="AE2412">
        <v>0</v>
      </c>
      <c r="AF2412">
        <v>0</v>
      </c>
      <c r="AG2412">
        <v>0</v>
      </c>
      <c r="AH2412" t="s">
        <v>118</v>
      </c>
      <c r="AI2412" s="1">
        <v>44523.488449074073</v>
      </c>
      <c r="AJ2412">
        <v>25</v>
      </c>
      <c r="AK2412">
        <v>0</v>
      </c>
      <c r="AL2412">
        <v>0</v>
      </c>
      <c r="AM2412">
        <v>0</v>
      </c>
      <c r="AN2412">
        <v>27</v>
      </c>
      <c r="AO2412">
        <v>0</v>
      </c>
      <c r="AP2412">
        <v>32</v>
      </c>
      <c r="AQ2412">
        <v>0</v>
      </c>
      <c r="AR2412">
        <v>0</v>
      </c>
      <c r="AS2412">
        <v>0</v>
      </c>
      <c r="AT2412" t="s">
        <v>88</v>
      </c>
      <c r="AU2412" t="s">
        <v>88</v>
      </c>
      <c r="AV2412" t="s">
        <v>88</v>
      </c>
      <c r="AW2412" t="s">
        <v>88</v>
      </c>
      <c r="AX2412" t="s">
        <v>88</v>
      </c>
      <c r="AY2412" t="s">
        <v>88</v>
      </c>
      <c r="AZ2412" t="s">
        <v>88</v>
      </c>
      <c r="BA2412" t="s">
        <v>88</v>
      </c>
      <c r="BB2412" t="s">
        <v>88</v>
      </c>
      <c r="BC2412" t="s">
        <v>88</v>
      </c>
      <c r="BD2412" t="s">
        <v>88</v>
      </c>
      <c r="BE2412" t="s">
        <v>88</v>
      </c>
    </row>
    <row r="2413" spans="1:57">
      <c r="A2413" t="s">
        <v>5006</v>
      </c>
      <c r="B2413" t="s">
        <v>80</v>
      </c>
      <c r="C2413" t="s">
        <v>4886</v>
      </c>
      <c r="D2413" t="s">
        <v>82</v>
      </c>
      <c r="E2413" s="2" t="str">
        <f>HYPERLINK("capsilon://?command=openfolder&amp;siteaddress=FAM.docvelocity-na8.net&amp;folderid=FX2C96BB86-6E40-B046-B10F-A06C27400205","FX211011860")</f>
        <v>FX211011860</v>
      </c>
      <c r="F2413" t="s">
        <v>19</v>
      </c>
      <c r="G2413" t="s">
        <v>19</v>
      </c>
      <c r="H2413" t="s">
        <v>83</v>
      </c>
      <c r="I2413" t="s">
        <v>5007</v>
      </c>
      <c r="J2413">
        <v>116</v>
      </c>
      <c r="K2413" t="s">
        <v>85</v>
      </c>
      <c r="L2413" t="s">
        <v>86</v>
      </c>
      <c r="M2413" t="s">
        <v>87</v>
      </c>
      <c r="N2413">
        <v>2</v>
      </c>
      <c r="O2413" s="1">
        <v>44501.478333333333</v>
      </c>
      <c r="P2413" s="1">
        <v>44501.577361111114</v>
      </c>
      <c r="Q2413">
        <v>6954</v>
      </c>
      <c r="R2413">
        <v>1602</v>
      </c>
      <c r="S2413" t="b">
        <v>0</v>
      </c>
      <c r="T2413" t="s">
        <v>88</v>
      </c>
      <c r="U2413" t="b">
        <v>0</v>
      </c>
      <c r="V2413" t="s">
        <v>284</v>
      </c>
      <c r="W2413" s="1">
        <v>44501.553946759261</v>
      </c>
      <c r="X2413">
        <v>1169</v>
      </c>
      <c r="Y2413">
        <v>94</v>
      </c>
      <c r="Z2413">
        <v>0</v>
      </c>
      <c r="AA2413">
        <v>94</v>
      </c>
      <c r="AB2413">
        <v>0</v>
      </c>
      <c r="AC2413">
        <v>20</v>
      </c>
      <c r="AD2413">
        <v>22</v>
      </c>
      <c r="AE2413">
        <v>0</v>
      </c>
      <c r="AF2413">
        <v>0</v>
      </c>
      <c r="AG2413">
        <v>0</v>
      </c>
      <c r="AH2413" t="s">
        <v>118</v>
      </c>
      <c r="AI2413" s="1">
        <v>44501.577361111114</v>
      </c>
      <c r="AJ2413">
        <v>433</v>
      </c>
      <c r="AK2413">
        <v>1</v>
      </c>
      <c r="AL2413">
        <v>0</v>
      </c>
      <c r="AM2413">
        <v>1</v>
      </c>
      <c r="AN2413">
        <v>0</v>
      </c>
      <c r="AO2413">
        <v>1</v>
      </c>
      <c r="AP2413">
        <v>21</v>
      </c>
      <c r="AQ2413">
        <v>0</v>
      </c>
      <c r="AR2413">
        <v>0</v>
      </c>
      <c r="AS2413">
        <v>0</v>
      </c>
      <c r="AT2413" t="s">
        <v>88</v>
      </c>
      <c r="AU2413" t="s">
        <v>88</v>
      </c>
      <c r="AV2413" t="s">
        <v>88</v>
      </c>
      <c r="AW2413" t="s">
        <v>88</v>
      </c>
      <c r="AX2413" t="s">
        <v>88</v>
      </c>
      <c r="AY2413" t="s">
        <v>88</v>
      </c>
      <c r="AZ2413" t="s">
        <v>88</v>
      </c>
      <c r="BA2413" t="s">
        <v>88</v>
      </c>
      <c r="BB2413" t="s">
        <v>88</v>
      </c>
      <c r="BC2413" t="s">
        <v>88</v>
      </c>
      <c r="BD2413" t="s">
        <v>88</v>
      </c>
      <c r="BE2413" t="s">
        <v>88</v>
      </c>
    </row>
    <row r="2414" spans="1:57">
      <c r="A2414" t="s">
        <v>5008</v>
      </c>
      <c r="B2414" t="s">
        <v>80</v>
      </c>
      <c r="C2414" t="s">
        <v>5009</v>
      </c>
      <c r="D2414" t="s">
        <v>82</v>
      </c>
      <c r="E2414" s="2" t="str">
        <f>HYPERLINK("capsilon://?command=openfolder&amp;siteaddress=FAM.docvelocity-na8.net&amp;folderid=FX297F02C5-545F-317B-883A-ACBC7C115C0D","FX211112092")</f>
        <v>FX211112092</v>
      </c>
      <c r="F2414" t="s">
        <v>19</v>
      </c>
      <c r="G2414" t="s">
        <v>19</v>
      </c>
      <c r="H2414" t="s">
        <v>83</v>
      </c>
      <c r="I2414" t="s">
        <v>5010</v>
      </c>
      <c r="J2414">
        <v>226</v>
      </c>
      <c r="K2414" t="s">
        <v>85</v>
      </c>
      <c r="L2414" t="s">
        <v>86</v>
      </c>
      <c r="M2414" t="s">
        <v>87</v>
      </c>
      <c r="N2414">
        <v>1</v>
      </c>
      <c r="O2414" s="1">
        <v>44523.446886574071</v>
      </c>
      <c r="P2414" s="1">
        <v>44523.467268518521</v>
      </c>
      <c r="Q2414">
        <v>1055</v>
      </c>
      <c r="R2414">
        <v>706</v>
      </c>
      <c r="S2414" t="b">
        <v>0</v>
      </c>
      <c r="T2414" t="s">
        <v>88</v>
      </c>
      <c r="U2414" t="b">
        <v>0</v>
      </c>
      <c r="V2414" t="s">
        <v>190</v>
      </c>
      <c r="W2414" s="1">
        <v>44523.467268518521</v>
      </c>
      <c r="X2414">
        <v>566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226</v>
      </c>
      <c r="AE2414">
        <v>202</v>
      </c>
      <c r="AF2414">
        <v>0</v>
      </c>
      <c r="AG2414">
        <v>12</v>
      </c>
      <c r="AH2414" t="s">
        <v>88</v>
      </c>
      <c r="AI2414" t="s">
        <v>88</v>
      </c>
      <c r="AJ2414" t="s">
        <v>88</v>
      </c>
      <c r="AK2414" t="s">
        <v>88</v>
      </c>
      <c r="AL2414" t="s">
        <v>88</v>
      </c>
      <c r="AM2414" t="s">
        <v>88</v>
      </c>
      <c r="AN2414" t="s">
        <v>88</v>
      </c>
      <c r="AO2414" t="s">
        <v>88</v>
      </c>
      <c r="AP2414" t="s">
        <v>88</v>
      </c>
      <c r="AQ2414" t="s">
        <v>88</v>
      </c>
      <c r="AR2414" t="s">
        <v>88</v>
      </c>
      <c r="AS2414" t="s">
        <v>88</v>
      </c>
      <c r="AT2414" t="s">
        <v>88</v>
      </c>
      <c r="AU2414" t="s">
        <v>88</v>
      </c>
      <c r="AV2414" t="s">
        <v>88</v>
      </c>
      <c r="AW2414" t="s">
        <v>88</v>
      </c>
      <c r="AX2414" t="s">
        <v>88</v>
      </c>
      <c r="AY2414" t="s">
        <v>88</v>
      </c>
      <c r="AZ2414" t="s">
        <v>88</v>
      </c>
      <c r="BA2414" t="s">
        <v>88</v>
      </c>
      <c r="BB2414" t="s">
        <v>88</v>
      </c>
      <c r="BC2414" t="s">
        <v>88</v>
      </c>
      <c r="BD2414" t="s">
        <v>88</v>
      </c>
      <c r="BE2414" t="s">
        <v>88</v>
      </c>
    </row>
    <row r="2415" spans="1:57">
      <c r="A2415" t="s">
        <v>5011</v>
      </c>
      <c r="B2415" t="s">
        <v>80</v>
      </c>
      <c r="C2415" t="s">
        <v>4417</v>
      </c>
      <c r="D2415" t="s">
        <v>82</v>
      </c>
      <c r="E2415" s="2" t="str">
        <f>HYPERLINK("capsilon://?command=openfolder&amp;siteaddress=FAM.docvelocity-na8.net&amp;folderid=FX9E8096C5-CCB5-BE0A-8BF3-48D18CAB138C","FX21118805")</f>
        <v>FX21118805</v>
      </c>
      <c r="F2415" t="s">
        <v>19</v>
      </c>
      <c r="G2415" t="s">
        <v>19</v>
      </c>
      <c r="H2415" t="s">
        <v>83</v>
      </c>
      <c r="I2415" t="s">
        <v>5012</v>
      </c>
      <c r="J2415">
        <v>35</v>
      </c>
      <c r="K2415" t="s">
        <v>85</v>
      </c>
      <c r="L2415" t="s">
        <v>86</v>
      </c>
      <c r="M2415" t="s">
        <v>87</v>
      </c>
      <c r="N2415">
        <v>1</v>
      </c>
      <c r="O2415" s="1">
        <v>44523.447939814818</v>
      </c>
      <c r="P2415" s="1">
        <v>44523.476678240739</v>
      </c>
      <c r="Q2415">
        <v>1864</v>
      </c>
      <c r="R2415">
        <v>619</v>
      </c>
      <c r="S2415" t="b">
        <v>0</v>
      </c>
      <c r="T2415" t="s">
        <v>88</v>
      </c>
      <c r="U2415" t="b">
        <v>0</v>
      </c>
      <c r="V2415" t="s">
        <v>190</v>
      </c>
      <c r="W2415" s="1">
        <v>44523.476678240739</v>
      </c>
      <c r="X2415">
        <v>356</v>
      </c>
      <c r="Y2415">
        <v>0</v>
      </c>
      <c r="Z2415">
        <v>0</v>
      </c>
      <c r="AA2415">
        <v>0</v>
      </c>
      <c r="AB2415">
        <v>0</v>
      </c>
      <c r="AC2415">
        <v>1</v>
      </c>
      <c r="AD2415">
        <v>35</v>
      </c>
      <c r="AE2415">
        <v>30</v>
      </c>
      <c r="AF2415">
        <v>0</v>
      </c>
      <c r="AG2415">
        <v>4</v>
      </c>
      <c r="AH2415" t="s">
        <v>88</v>
      </c>
      <c r="AI2415" t="s">
        <v>88</v>
      </c>
      <c r="AJ2415" t="s">
        <v>88</v>
      </c>
      <c r="AK2415" t="s">
        <v>88</v>
      </c>
      <c r="AL2415" t="s">
        <v>88</v>
      </c>
      <c r="AM2415" t="s">
        <v>88</v>
      </c>
      <c r="AN2415" t="s">
        <v>88</v>
      </c>
      <c r="AO2415" t="s">
        <v>88</v>
      </c>
      <c r="AP2415" t="s">
        <v>88</v>
      </c>
      <c r="AQ2415" t="s">
        <v>88</v>
      </c>
      <c r="AR2415" t="s">
        <v>88</v>
      </c>
      <c r="AS2415" t="s">
        <v>88</v>
      </c>
      <c r="AT2415" t="s">
        <v>88</v>
      </c>
      <c r="AU2415" t="s">
        <v>88</v>
      </c>
      <c r="AV2415" t="s">
        <v>88</v>
      </c>
      <c r="AW2415" t="s">
        <v>88</v>
      </c>
      <c r="AX2415" t="s">
        <v>88</v>
      </c>
      <c r="AY2415" t="s">
        <v>88</v>
      </c>
      <c r="AZ2415" t="s">
        <v>88</v>
      </c>
      <c r="BA2415" t="s">
        <v>88</v>
      </c>
      <c r="BB2415" t="s">
        <v>88</v>
      </c>
      <c r="BC2415" t="s">
        <v>88</v>
      </c>
      <c r="BD2415" t="s">
        <v>88</v>
      </c>
      <c r="BE2415" t="s">
        <v>88</v>
      </c>
    </row>
    <row r="2416" spans="1:57">
      <c r="A2416" t="s">
        <v>5013</v>
      </c>
      <c r="B2416" t="s">
        <v>80</v>
      </c>
      <c r="C2416" t="s">
        <v>2065</v>
      </c>
      <c r="D2416" t="s">
        <v>82</v>
      </c>
      <c r="E2416" s="2" t="str">
        <f>HYPERLINK("capsilon://?command=openfolder&amp;siteaddress=FAM.docvelocity-na8.net&amp;folderid=FXFB534988-8894-D60A-CCCC-52A4F7AF6500","FX21115027")</f>
        <v>FX21115027</v>
      </c>
      <c r="F2416" t="s">
        <v>19</v>
      </c>
      <c r="G2416" t="s">
        <v>19</v>
      </c>
      <c r="H2416" t="s">
        <v>83</v>
      </c>
      <c r="I2416" t="s">
        <v>5014</v>
      </c>
      <c r="J2416">
        <v>38</v>
      </c>
      <c r="K2416" t="s">
        <v>85</v>
      </c>
      <c r="L2416" t="s">
        <v>86</v>
      </c>
      <c r="M2416" t="s">
        <v>87</v>
      </c>
      <c r="N2416">
        <v>2</v>
      </c>
      <c r="O2416" s="1">
        <v>44523.450914351852</v>
      </c>
      <c r="P2416" s="1">
        <v>44523.488622685189</v>
      </c>
      <c r="Q2416">
        <v>3195</v>
      </c>
      <c r="R2416">
        <v>63</v>
      </c>
      <c r="S2416" t="b">
        <v>0</v>
      </c>
      <c r="T2416" t="s">
        <v>88</v>
      </c>
      <c r="U2416" t="b">
        <v>0</v>
      </c>
      <c r="V2416" t="s">
        <v>117</v>
      </c>
      <c r="W2416" s="1">
        <v>44523.452094907407</v>
      </c>
      <c r="X2416">
        <v>49</v>
      </c>
      <c r="Y2416">
        <v>0</v>
      </c>
      <c r="Z2416">
        <v>0</v>
      </c>
      <c r="AA2416">
        <v>0</v>
      </c>
      <c r="AB2416">
        <v>37</v>
      </c>
      <c r="AC2416">
        <v>0</v>
      </c>
      <c r="AD2416">
        <v>38</v>
      </c>
      <c r="AE2416">
        <v>0</v>
      </c>
      <c r="AF2416">
        <v>0</v>
      </c>
      <c r="AG2416">
        <v>0</v>
      </c>
      <c r="AH2416" t="s">
        <v>118</v>
      </c>
      <c r="AI2416" s="1">
        <v>44523.488622685189</v>
      </c>
      <c r="AJ2416">
        <v>14</v>
      </c>
      <c r="AK2416">
        <v>0</v>
      </c>
      <c r="AL2416">
        <v>0</v>
      </c>
      <c r="AM2416">
        <v>0</v>
      </c>
      <c r="AN2416">
        <v>37</v>
      </c>
      <c r="AO2416">
        <v>0</v>
      </c>
      <c r="AP2416">
        <v>38</v>
      </c>
      <c r="AQ2416">
        <v>0</v>
      </c>
      <c r="AR2416">
        <v>0</v>
      </c>
      <c r="AS2416">
        <v>0</v>
      </c>
      <c r="AT2416" t="s">
        <v>88</v>
      </c>
      <c r="AU2416" t="s">
        <v>88</v>
      </c>
      <c r="AV2416" t="s">
        <v>88</v>
      </c>
      <c r="AW2416" t="s">
        <v>88</v>
      </c>
      <c r="AX2416" t="s">
        <v>88</v>
      </c>
      <c r="AY2416" t="s">
        <v>88</v>
      </c>
      <c r="AZ2416" t="s">
        <v>88</v>
      </c>
      <c r="BA2416" t="s">
        <v>88</v>
      </c>
      <c r="BB2416" t="s">
        <v>88</v>
      </c>
      <c r="BC2416" t="s">
        <v>88</v>
      </c>
      <c r="BD2416" t="s">
        <v>88</v>
      </c>
      <c r="BE2416" t="s">
        <v>88</v>
      </c>
    </row>
    <row r="2417" spans="1:57">
      <c r="A2417" t="s">
        <v>5015</v>
      </c>
      <c r="B2417" t="s">
        <v>80</v>
      </c>
      <c r="C2417" t="s">
        <v>5016</v>
      </c>
      <c r="D2417" t="s">
        <v>82</v>
      </c>
      <c r="E2417" s="2" t="str">
        <f>HYPERLINK("capsilon://?command=openfolder&amp;siteaddress=FAM.docvelocity-na8.net&amp;folderid=FX5BBC5892-7509-AE1C-1225-8DCD1DB78EF4","FX21118784")</f>
        <v>FX21118784</v>
      </c>
      <c r="F2417" t="s">
        <v>19</v>
      </c>
      <c r="G2417" t="s">
        <v>19</v>
      </c>
      <c r="H2417" t="s">
        <v>83</v>
      </c>
      <c r="I2417" t="s">
        <v>5017</v>
      </c>
      <c r="J2417">
        <v>214</v>
      </c>
      <c r="K2417" t="s">
        <v>85</v>
      </c>
      <c r="L2417" t="s">
        <v>86</v>
      </c>
      <c r="M2417" t="s">
        <v>87</v>
      </c>
      <c r="N2417">
        <v>1</v>
      </c>
      <c r="O2417" s="1">
        <v>44523.454085648147</v>
      </c>
      <c r="P2417" s="1">
        <v>44523.507627314815</v>
      </c>
      <c r="Q2417">
        <v>3330</v>
      </c>
      <c r="R2417">
        <v>1296</v>
      </c>
      <c r="S2417" t="b">
        <v>0</v>
      </c>
      <c r="T2417" t="s">
        <v>88</v>
      </c>
      <c r="U2417" t="b">
        <v>0</v>
      </c>
      <c r="V2417" t="s">
        <v>190</v>
      </c>
      <c r="W2417" s="1">
        <v>44523.507627314815</v>
      </c>
      <c r="X2417">
        <v>522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214</v>
      </c>
      <c r="AE2417">
        <v>192</v>
      </c>
      <c r="AF2417">
        <v>0</v>
      </c>
      <c r="AG2417">
        <v>6</v>
      </c>
      <c r="AH2417" t="s">
        <v>88</v>
      </c>
      <c r="AI2417" t="s">
        <v>88</v>
      </c>
      <c r="AJ2417" t="s">
        <v>88</v>
      </c>
      <c r="AK2417" t="s">
        <v>88</v>
      </c>
      <c r="AL2417" t="s">
        <v>88</v>
      </c>
      <c r="AM2417" t="s">
        <v>88</v>
      </c>
      <c r="AN2417" t="s">
        <v>88</v>
      </c>
      <c r="AO2417" t="s">
        <v>88</v>
      </c>
      <c r="AP2417" t="s">
        <v>88</v>
      </c>
      <c r="AQ2417" t="s">
        <v>88</v>
      </c>
      <c r="AR2417" t="s">
        <v>88</v>
      </c>
      <c r="AS2417" t="s">
        <v>88</v>
      </c>
      <c r="AT2417" t="s">
        <v>88</v>
      </c>
      <c r="AU2417" t="s">
        <v>88</v>
      </c>
      <c r="AV2417" t="s">
        <v>88</v>
      </c>
      <c r="AW2417" t="s">
        <v>88</v>
      </c>
      <c r="AX2417" t="s">
        <v>88</v>
      </c>
      <c r="AY2417" t="s">
        <v>88</v>
      </c>
      <c r="AZ2417" t="s">
        <v>88</v>
      </c>
      <c r="BA2417" t="s">
        <v>88</v>
      </c>
      <c r="BB2417" t="s">
        <v>88</v>
      </c>
      <c r="BC2417" t="s">
        <v>88</v>
      </c>
      <c r="BD2417" t="s">
        <v>88</v>
      </c>
      <c r="BE2417" t="s">
        <v>88</v>
      </c>
    </row>
    <row r="2418" spans="1:57">
      <c r="A2418" t="s">
        <v>5018</v>
      </c>
      <c r="B2418" t="s">
        <v>80</v>
      </c>
      <c r="C2418" t="s">
        <v>5019</v>
      </c>
      <c r="D2418" t="s">
        <v>82</v>
      </c>
      <c r="E2418" s="2" t="str">
        <f>HYPERLINK("capsilon://?command=openfolder&amp;siteaddress=FAM.docvelocity-na8.net&amp;folderid=FXC636F541-0D22-CB5A-62A4-67FEAF78B207","FX21119067")</f>
        <v>FX21119067</v>
      </c>
      <c r="F2418" t="s">
        <v>19</v>
      </c>
      <c r="G2418" t="s">
        <v>19</v>
      </c>
      <c r="H2418" t="s">
        <v>83</v>
      </c>
      <c r="I2418" t="s">
        <v>5020</v>
      </c>
      <c r="J2418">
        <v>142</v>
      </c>
      <c r="K2418" t="s">
        <v>85</v>
      </c>
      <c r="L2418" t="s">
        <v>86</v>
      </c>
      <c r="M2418" t="s">
        <v>87</v>
      </c>
      <c r="N2418">
        <v>1</v>
      </c>
      <c r="O2418" s="1">
        <v>44523.468136574076</v>
      </c>
      <c r="P2418" s="1">
        <v>44524.23400462963</v>
      </c>
      <c r="Q2418">
        <v>63906</v>
      </c>
      <c r="R2418">
        <v>2265</v>
      </c>
      <c r="S2418" t="b">
        <v>0</v>
      </c>
      <c r="T2418" t="s">
        <v>88</v>
      </c>
      <c r="U2418" t="b">
        <v>0</v>
      </c>
      <c r="V2418" t="s">
        <v>190</v>
      </c>
      <c r="W2418" s="1">
        <v>44524.23400462963</v>
      </c>
      <c r="X2418">
        <v>1553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142</v>
      </c>
      <c r="AE2418">
        <v>118</v>
      </c>
      <c r="AF2418">
        <v>0</v>
      </c>
      <c r="AG2418">
        <v>11</v>
      </c>
      <c r="AH2418" t="s">
        <v>88</v>
      </c>
      <c r="AI2418" t="s">
        <v>88</v>
      </c>
      <c r="AJ2418" t="s">
        <v>88</v>
      </c>
      <c r="AK2418" t="s">
        <v>88</v>
      </c>
      <c r="AL2418" t="s">
        <v>88</v>
      </c>
      <c r="AM2418" t="s">
        <v>88</v>
      </c>
      <c r="AN2418" t="s">
        <v>88</v>
      </c>
      <c r="AO2418" t="s">
        <v>88</v>
      </c>
      <c r="AP2418" t="s">
        <v>88</v>
      </c>
      <c r="AQ2418" t="s">
        <v>88</v>
      </c>
      <c r="AR2418" t="s">
        <v>88</v>
      </c>
      <c r="AS2418" t="s">
        <v>88</v>
      </c>
      <c r="AT2418" t="s">
        <v>88</v>
      </c>
      <c r="AU2418" t="s">
        <v>88</v>
      </c>
      <c r="AV2418" t="s">
        <v>88</v>
      </c>
      <c r="AW2418" t="s">
        <v>88</v>
      </c>
      <c r="AX2418" t="s">
        <v>88</v>
      </c>
      <c r="AY2418" t="s">
        <v>88</v>
      </c>
      <c r="AZ2418" t="s">
        <v>88</v>
      </c>
      <c r="BA2418" t="s">
        <v>88</v>
      </c>
      <c r="BB2418" t="s">
        <v>88</v>
      </c>
      <c r="BC2418" t="s">
        <v>88</v>
      </c>
      <c r="BD2418" t="s">
        <v>88</v>
      </c>
      <c r="BE2418" t="s">
        <v>88</v>
      </c>
    </row>
    <row r="2419" spans="1:57">
      <c r="A2419" t="s">
        <v>5021</v>
      </c>
      <c r="B2419" t="s">
        <v>80</v>
      </c>
      <c r="C2419" t="s">
        <v>5022</v>
      </c>
      <c r="D2419" t="s">
        <v>82</v>
      </c>
      <c r="E2419" s="2" t="str">
        <f>HYPERLINK("capsilon://?command=openfolder&amp;siteaddress=FAM.docvelocity-na8.net&amp;folderid=FX9C60FBB6-1FF1-C7FE-B5B6-A5004E1A02DB","FX211111134")</f>
        <v>FX211111134</v>
      </c>
      <c r="F2419" t="s">
        <v>19</v>
      </c>
      <c r="G2419" t="s">
        <v>19</v>
      </c>
      <c r="H2419" t="s">
        <v>83</v>
      </c>
      <c r="I2419" t="s">
        <v>5023</v>
      </c>
      <c r="J2419">
        <v>123</v>
      </c>
      <c r="K2419" t="s">
        <v>85</v>
      </c>
      <c r="L2419" t="s">
        <v>86</v>
      </c>
      <c r="M2419" t="s">
        <v>87</v>
      </c>
      <c r="N2419">
        <v>2</v>
      </c>
      <c r="O2419" s="1">
        <v>44523.469560185185</v>
      </c>
      <c r="P2419" s="1">
        <v>44523.494652777779</v>
      </c>
      <c r="Q2419">
        <v>1537</v>
      </c>
      <c r="R2419">
        <v>631</v>
      </c>
      <c r="S2419" t="b">
        <v>0</v>
      </c>
      <c r="T2419" t="s">
        <v>88</v>
      </c>
      <c r="U2419" t="b">
        <v>0</v>
      </c>
      <c r="V2419" t="s">
        <v>117</v>
      </c>
      <c r="W2419" s="1">
        <v>44523.472222222219</v>
      </c>
      <c r="X2419">
        <v>179</v>
      </c>
      <c r="Y2419">
        <v>61</v>
      </c>
      <c r="Z2419">
        <v>0</v>
      </c>
      <c r="AA2419">
        <v>61</v>
      </c>
      <c r="AB2419">
        <v>0</v>
      </c>
      <c r="AC2419">
        <v>2</v>
      </c>
      <c r="AD2419">
        <v>62</v>
      </c>
      <c r="AE2419">
        <v>0</v>
      </c>
      <c r="AF2419">
        <v>0</v>
      </c>
      <c r="AG2419">
        <v>0</v>
      </c>
      <c r="AH2419" t="s">
        <v>90</v>
      </c>
      <c r="AI2419" s="1">
        <v>44523.494652777779</v>
      </c>
      <c r="AJ2419">
        <v>452</v>
      </c>
      <c r="AK2419">
        <v>5</v>
      </c>
      <c r="AL2419">
        <v>0</v>
      </c>
      <c r="AM2419">
        <v>5</v>
      </c>
      <c r="AN2419">
        <v>0</v>
      </c>
      <c r="AO2419">
        <v>5</v>
      </c>
      <c r="AP2419">
        <v>57</v>
      </c>
      <c r="AQ2419">
        <v>0</v>
      </c>
      <c r="AR2419">
        <v>0</v>
      </c>
      <c r="AS2419">
        <v>0</v>
      </c>
      <c r="AT2419" t="s">
        <v>88</v>
      </c>
      <c r="AU2419" t="s">
        <v>88</v>
      </c>
      <c r="AV2419" t="s">
        <v>88</v>
      </c>
      <c r="AW2419" t="s">
        <v>88</v>
      </c>
      <c r="AX2419" t="s">
        <v>88</v>
      </c>
      <c r="AY2419" t="s">
        <v>88</v>
      </c>
      <c r="AZ2419" t="s">
        <v>88</v>
      </c>
      <c r="BA2419" t="s">
        <v>88</v>
      </c>
      <c r="BB2419" t="s">
        <v>88</v>
      </c>
      <c r="BC2419" t="s">
        <v>88</v>
      </c>
      <c r="BD2419" t="s">
        <v>88</v>
      </c>
      <c r="BE2419" t="s">
        <v>88</v>
      </c>
    </row>
    <row r="2420" spans="1:57">
      <c r="A2420" t="s">
        <v>5024</v>
      </c>
      <c r="B2420" t="s">
        <v>80</v>
      </c>
      <c r="C2420" t="s">
        <v>5009</v>
      </c>
      <c r="D2420" t="s">
        <v>82</v>
      </c>
      <c r="E2420" s="2" t="str">
        <f>HYPERLINK("capsilon://?command=openfolder&amp;siteaddress=FAM.docvelocity-na8.net&amp;folderid=FX297F02C5-545F-317B-883A-ACBC7C115C0D","FX211112092")</f>
        <v>FX211112092</v>
      </c>
      <c r="F2420" t="s">
        <v>19</v>
      </c>
      <c r="G2420" t="s">
        <v>19</v>
      </c>
      <c r="H2420" t="s">
        <v>83</v>
      </c>
      <c r="I2420" t="s">
        <v>5010</v>
      </c>
      <c r="J2420">
        <v>678</v>
      </c>
      <c r="K2420" t="s">
        <v>85</v>
      </c>
      <c r="L2420" t="s">
        <v>86</v>
      </c>
      <c r="M2420" t="s">
        <v>87</v>
      </c>
      <c r="N2420">
        <v>2</v>
      </c>
      <c r="O2420" s="1">
        <v>44523.469722222224</v>
      </c>
      <c r="P2420" s="1">
        <v>44523.50403935185</v>
      </c>
      <c r="Q2420">
        <v>19</v>
      </c>
      <c r="R2420">
        <v>2946</v>
      </c>
      <c r="S2420" t="b">
        <v>0</v>
      </c>
      <c r="T2420" t="s">
        <v>88</v>
      </c>
      <c r="U2420" t="b">
        <v>1</v>
      </c>
      <c r="V2420" t="s">
        <v>123</v>
      </c>
      <c r="W2420" s="1">
        <v>44523.488483796296</v>
      </c>
      <c r="X2420">
        <v>1615</v>
      </c>
      <c r="Y2420">
        <v>265</v>
      </c>
      <c r="Z2420">
        <v>0</v>
      </c>
      <c r="AA2420">
        <v>265</v>
      </c>
      <c r="AB2420">
        <v>282</v>
      </c>
      <c r="AC2420">
        <v>106</v>
      </c>
      <c r="AD2420">
        <v>413</v>
      </c>
      <c r="AE2420">
        <v>0</v>
      </c>
      <c r="AF2420">
        <v>0</v>
      </c>
      <c r="AG2420">
        <v>0</v>
      </c>
      <c r="AH2420" t="s">
        <v>118</v>
      </c>
      <c r="AI2420" s="1">
        <v>44523.50403935185</v>
      </c>
      <c r="AJ2420">
        <v>1331</v>
      </c>
      <c r="AK2420">
        <v>0</v>
      </c>
      <c r="AL2420">
        <v>0</v>
      </c>
      <c r="AM2420">
        <v>0</v>
      </c>
      <c r="AN2420">
        <v>282</v>
      </c>
      <c r="AO2420">
        <v>0</v>
      </c>
      <c r="AP2420">
        <v>413</v>
      </c>
      <c r="AQ2420">
        <v>0</v>
      </c>
      <c r="AR2420">
        <v>0</v>
      </c>
      <c r="AS2420">
        <v>0</v>
      </c>
      <c r="AT2420" t="s">
        <v>88</v>
      </c>
      <c r="AU2420" t="s">
        <v>88</v>
      </c>
      <c r="AV2420" t="s">
        <v>88</v>
      </c>
      <c r="AW2420" t="s">
        <v>88</v>
      </c>
      <c r="AX2420" t="s">
        <v>88</v>
      </c>
      <c r="AY2420" t="s">
        <v>88</v>
      </c>
      <c r="AZ2420" t="s">
        <v>88</v>
      </c>
      <c r="BA2420" t="s">
        <v>88</v>
      </c>
      <c r="BB2420" t="s">
        <v>88</v>
      </c>
      <c r="BC2420" t="s">
        <v>88</v>
      </c>
      <c r="BD2420" t="s">
        <v>88</v>
      </c>
      <c r="BE2420" t="s">
        <v>88</v>
      </c>
    </row>
    <row r="2421" spans="1:57">
      <c r="A2421" t="s">
        <v>5025</v>
      </c>
      <c r="B2421" t="s">
        <v>80</v>
      </c>
      <c r="C2421" t="s">
        <v>5022</v>
      </c>
      <c r="D2421" t="s">
        <v>82</v>
      </c>
      <c r="E2421" s="2" t="str">
        <f>HYPERLINK("capsilon://?command=openfolder&amp;siteaddress=FAM.docvelocity-na8.net&amp;folderid=FX9C60FBB6-1FF1-C7FE-B5B6-A5004E1A02DB","FX211111134")</f>
        <v>FX211111134</v>
      </c>
      <c r="F2421" t="s">
        <v>19</v>
      </c>
      <c r="G2421" t="s">
        <v>19</v>
      </c>
      <c r="H2421" t="s">
        <v>83</v>
      </c>
      <c r="I2421" t="s">
        <v>5026</v>
      </c>
      <c r="J2421">
        <v>123</v>
      </c>
      <c r="K2421" t="s">
        <v>85</v>
      </c>
      <c r="L2421" t="s">
        <v>86</v>
      </c>
      <c r="M2421" t="s">
        <v>87</v>
      </c>
      <c r="N2421">
        <v>2</v>
      </c>
      <c r="O2421" s="1">
        <v>44523.470625000002</v>
      </c>
      <c r="P2421" s="1">
        <v>44523.494988425926</v>
      </c>
      <c r="Q2421">
        <v>1453</v>
      </c>
      <c r="R2421">
        <v>652</v>
      </c>
      <c r="S2421" t="b">
        <v>0</v>
      </c>
      <c r="T2421" t="s">
        <v>88</v>
      </c>
      <c r="U2421" t="b">
        <v>0</v>
      </c>
      <c r="V2421" t="s">
        <v>388</v>
      </c>
      <c r="W2421" s="1">
        <v>44523.475138888891</v>
      </c>
      <c r="X2421">
        <v>334</v>
      </c>
      <c r="Y2421">
        <v>56</v>
      </c>
      <c r="Z2421">
        <v>0</v>
      </c>
      <c r="AA2421">
        <v>56</v>
      </c>
      <c r="AB2421">
        <v>0</v>
      </c>
      <c r="AC2421">
        <v>16</v>
      </c>
      <c r="AD2421">
        <v>67</v>
      </c>
      <c r="AE2421">
        <v>0</v>
      </c>
      <c r="AF2421">
        <v>0</v>
      </c>
      <c r="AG2421">
        <v>0</v>
      </c>
      <c r="AH2421" t="s">
        <v>90</v>
      </c>
      <c r="AI2421" s="1">
        <v>44523.494988425926</v>
      </c>
      <c r="AJ2421">
        <v>318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67</v>
      </c>
      <c r="AQ2421">
        <v>0</v>
      </c>
      <c r="AR2421">
        <v>0</v>
      </c>
      <c r="AS2421">
        <v>0</v>
      </c>
      <c r="AT2421" t="s">
        <v>88</v>
      </c>
      <c r="AU2421" t="s">
        <v>88</v>
      </c>
      <c r="AV2421" t="s">
        <v>88</v>
      </c>
      <c r="AW2421" t="s">
        <v>88</v>
      </c>
      <c r="AX2421" t="s">
        <v>88</v>
      </c>
      <c r="AY2421" t="s">
        <v>88</v>
      </c>
      <c r="AZ2421" t="s">
        <v>88</v>
      </c>
      <c r="BA2421" t="s">
        <v>88</v>
      </c>
      <c r="BB2421" t="s">
        <v>88</v>
      </c>
      <c r="BC2421" t="s">
        <v>88</v>
      </c>
      <c r="BD2421" t="s">
        <v>88</v>
      </c>
      <c r="BE2421" t="s">
        <v>88</v>
      </c>
    </row>
    <row r="2422" spans="1:57">
      <c r="A2422" t="s">
        <v>5027</v>
      </c>
      <c r="B2422" t="s">
        <v>80</v>
      </c>
      <c r="C2422" t="s">
        <v>5022</v>
      </c>
      <c r="D2422" t="s">
        <v>82</v>
      </c>
      <c r="E2422" s="2" t="str">
        <f>HYPERLINK("capsilon://?command=openfolder&amp;siteaddress=FAM.docvelocity-na8.net&amp;folderid=FX9C60FBB6-1FF1-C7FE-B5B6-A5004E1A02DB","FX211111134")</f>
        <v>FX211111134</v>
      </c>
      <c r="F2422" t="s">
        <v>19</v>
      </c>
      <c r="G2422" t="s">
        <v>19</v>
      </c>
      <c r="H2422" t="s">
        <v>83</v>
      </c>
      <c r="I2422" t="s">
        <v>5028</v>
      </c>
      <c r="J2422">
        <v>123</v>
      </c>
      <c r="K2422" t="s">
        <v>85</v>
      </c>
      <c r="L2422" t="s">
        <v>86</v>
      </c>
      <c r="M2422" t="s">
        <v>87</v>
      </c>
      <c r="N2422">
        <v>2</v>
      </c>
      <c r="O2422" s="1">
        <v>44523.470833333333</v>
      </c>
      <c r="P2422" s="1">
        <v>44523.502858796295</v>
      </c>
      <c r="Q2422">
        <v>1911</v>
      </c>
      <c r="R2422">
        <v>856</v>
      </c>
      <c r="S2422" t="b">
        <v>0</v>
      </c>
      <c r="T2422" t="s">
        <v>88</v>
      </c>
      <c r="U2422" t="b">
        <v>0</v>
      </c>
      <c r="V2422" t="s">
        <v>89</v>
      </c>
      <c r="W2422" s="1">
        <v>44523.473611111112</v>
      </c>
      <c r="X2422">
        <v>147</v>
      </c>
      <c r="Y2422">
        <v>56</v>
      </c>
      <c r="Z2422">
        <v>0</v>
      </c>
      <c r="AA2422">
        <v>56</v>
      </c>
      <c r="AB2422">
        <v>0</v>
      </c>
      <c r="AC2422">
        <v>19</v>
      </c>
      <c r="AD2422">
        <v>67</v>
      </c>
      <c r="AE2422">
        <v>0</v>
      </c>
      <c r="AF2422">
        <v>0</v>
      </c>
      <c r="AG2422">
        <v>0</v>
      </c>
      <c r="AH2422" t="s">
        <v>90</v>
      </c>
      <c r="AI2422" s="1">
        <v>44523.502858796295</v>
      </c>
      <c r="AJ2422">
        <v>709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67</v>
      </c>
      <c r="AQ2422">
        <v>0</v>
      </c>
      <c r="AR2422">
        <v>0</v>
      </c>
      <c r="AS2422">
        <v>0</v>
      </c>
      <c r="AT2422" t="s">
        <v>88</v>
      </c>
      <c r="AU2422" t="s">
        <v>88</v>
      </c>
      <c r="AV2422" t="s">
        <v>88</v>
      </c>
      <c r="AW2422" t="s">
        <v>88</v>
      </c>
      <c r="AX2422" t="s">
        <v>88</v>
      </c>
      <c r="AY2422" t="s">
        <v>88</v>
      </c>
      <c r="AZ2422" t="s">
        <v>88</v>
      </c>
      <c r="BA2422" t="s">
        <v>88</v>
      </c>
      <c r="BB2422" t="s">
        <v>88</v>
      </c>
      <c r="BC2422" t="s">
        <v>88</v>
      </c>
      <c r="BD2422" t="s">
        <v>88</v>
      </c>
      <c r="BE2422" t="s">
        <v>88</v>
      </c>
    </row>
    <row r="2423" spans="1:57">
      <c r="A2423" t="s">
        <v>5029</v>
      </c>
      <c r="B2423" t="s">
        <v>80</v>
      </c>
      <c r="C2423" t="s">
        <v>5022</v>
      </c>
      <c r="D2423" t="s">
        <v>82</v>
      </c>
      <c r="E2423" s="2" t="str">
        <f>HYPERLINK("capsilon://?command=openfolder&amp;siteaddress=FAM.docvelocity-na8.net&amp;folderid=FX9C60FBB6-1FF1-C7FE-B5B6-A5004E1A02DB","FX211111134")</f>
        <v>FX211111134</v>
      </c>
      <c r="F2423" t="s">
        <v>19</v>
      </c>
      <c r="G2423" t="s">
        <v>19</v>
      </c>
      <c r="H2423" t="s">
        <v>83</v>
      </c>
      <c r="I2423" t="s">
        <v>5030</v>
      </c>
      <c r="J2423">
        <v>28</v>
      </c>
      <c r="K2423" t="s">
        <v>85</v>
      </c>
      <c r="L2423" t="s">
        <v>86</v>
      </c>
      <c r="M2423" t="s">
        <v>87</v>
      </c>
      <c r="N2423">
        <v>2</v>
      </c>
      <c r="O2423" s="1">
        <v>44523.471273148149</v>
      </c>
      <c r="P2423" s="1">
        <v>44523.497418981482</v>
      </c>
      <c r="Q2423">
        <v>1907</v>
      </c>
      <c r="R2423">
        <v>352</v>
      </c>
      <c r="S2423" t="b">
        <v>0</v>
      </c>
      <c r="T2423" t="s">
        <v>88</v>
      </c>
      <c r="U2423" t="b">
        <v>0</v>
      </c>
      <c r="V2423" t="s">
        <v>117</v>
      </c>
      <c r="W2423" s="1">
        <v>44523.474502314813</v>
      </c>
      <c r="X2423">
        <v>143</v>
      </c>
      <c r="Y2423">
        <v>27</v>
      </c>
      <c r="Z2423">
        <v>0</v>
      </c>
      <c r="AA2423">
        <v>27</v>
      </c>
      <c r="AB2423">
        <v>0</v>
      </c>
      <c r="AC2423">
        <v>5</v>
      </c>
      <c r="AD2423">
        <v>1</v>
      </c>
      <c r="AE2423">
        <v>0</v>
      </c>
      <c r="AF2423">
        <v>0</v>
      </c>
      <c r="AG2423">
        <v>0</v>
      </c>
      <c r="AH2423" t="s">
        <v>90</v>
      </c>
      <c r="AI2423" s="1">
        <v>44523.497418981482</v>
      </c>
      <c r="AJ2423">
        <v>209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1</v>
      </c>
      <c r="AQ2423">
        <v>0</v>
      </c>
      <c r="AR2423">
        <v>0</v>
      </c>
      <c r="AS2423">
        <v>0</v>
      </c>
      <c r="AT2423" t="s">
        <v>88</v>
      </c>
      <c r="AU2423" t="s">
        <v>88</v>
      </c>
      <c r="AV2423" t="s">
        <v>88</v>
      </c>
      <c r="AW2423" t="s">
        <v>88</v>
      </c>
      <c r="AX2423" t="s">
        <v>88</v>
      </c>
      <c r="AY2423" t="s">
        <v>88</v>
      </c>
      <c r="AZ2423" t="s">
        <v>88</v>
      </c>
      <c r="BA2423" t="s">
        <v>88</v>
      </c>
      <c r="BB2423" t="s">
        <v>88</v>
      </c>
      <c r="BC2423" t="s">
        <v>88</v>
      </c>
      <c r="BD2423" t="s">
        <v>88</v>
      </c>
      <c r="BE2423" t="s">
        <v>88</v>
      </c>
    </row>
    <row r="2424" spans="1:57">
      <c r="A2424" t="s">
        <v>5031</v>
      </c>
      <c r="B2424" t="s">
        <v>80</v>
      </c>
      <c r="C2424" t="s">
        <v>5022</v>
      </c>
      <c r="D2424" t="s">
        <v>82</v>
      </c>
      <c r="E2424" s="2" t="str">
        <f>HYPERLINK("capsilon://?command=openfolder&amp;siteaddress=FAM.docvelocity-na8.net&amp;folderid=FX9C60FBB6-1FF1-C7FE-B5B6-A5004E1A02DB","FX211111134")</f>
        <v>FX211111134</v>
      </c>
      <c r="F2424" t="s">
        <v>19</v>
      </c>
      <c r="G2424" t="s">
        <v>19</v>
      </c>
      <c r="H2424" t="s">
        <v>83</v>
      </c>
      <c r="I2424" t="s">
        <v>5032</v>
      </c>
      <c r="J2424">
        <v>123</v>
      </c>
      <c r="K2424" t="s">
        <v>85</v>
      </c>
      <c r="L2424" t="s">
        <v>86</v>
      </c>
      <c r="M2424" t="s">
        <v>87</v>
      </c>
      <c r="N2424">
        <v>2</v>
      </c>
      <c r="O2424" s="1">
        <v>44523.471631944441</v>
      </c>
      <c r="P2424" s="1">
        <v>44523.499479166669</v>
      </c>
      <c r="Q2424">
        <v>1995</v>
      </c>
      <c r="R2424">
        <v>411</v>
      </c>
      <c r="S2424" t="b">
        <v>0</v>
      </c>
      <c r="T2424" t="s">
        <v>88</v>
      </c>
      <c r="U2424" t="b">
        <v>0</v>
      </c>
      <c r="V2424" t="s">
        <v>110</v>
      </c>
      <c r="W2424" s="1">
        <v>44523.475405092591</v>
      </c>
      <c r="X2424">
        <v>174</v>
      </c>
      <c r="Y2424">
        <v>56</v>
      </c>
      <c r="Z2424">
        <v>0</v>
      </c>
      <c r="AA2424">
        <v>56</v>
      </c>
      <c r="AB2424">
        <v>0</v>
      </c>
      <c r="AC2424">
        <v>6</v>
      </c>
      <c r="AD2424">
        <v>67</v>
      </c>
      <c r="AE2424">
        <v>0</v>
      </c>
      <c r="AF2424">
        <v>0</v>
      </c>
      <c r="AG2424">
        <v>0</v>
      </c>
      <c r="AH2424" t="s">
        <v>90</v>
      </c>
      <c r="AI2424" s="1">
        <v>44523.499479166669</v>
      </c>
      <c r="AJ2424">
        <v>178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67</v>
      </c>
      <c r="AQ2424">
        <v>0</v>
      </c>
      <c r="AR2424">
        <v>0</v>
      </c>
      <c r="AS2424">
        <v>0</v>
      </c>
      <c r="AT2424" t="s">
        <v>88</v>
      </c>
      <c r="AU2424" t="s">
        <v>88</v>
      </c>
      <c r="AV2424" t="s">
        <v>88</v>
      </c>
      <c r="AW2424" t="s">
        <v>88</v>
      </c>
      <c r="AX2424" t="s">
        <v>88</v>
      </c>
      <c r="AY2424" t="s">
        <v>88</v>
      </c>
      <c r="AZ2424" t="s">
        <v>88</v>
      </c>
      <c r="BA2424" t="s">
        <v>88</v>
      </c>
      <c r="BB2424" t="s">
        <v>88</v>
      </c>
      <c r="BC2424" t="s">
        <v>88</v>
      </c>
      <c r="BD2424" t="s">
        <v>88</v>
      </c>
      <c r="BE2424" t="s">
        <v>88</v>
      </c>
    </row>
    <row r="2425" spans="1:57">
      <c r="A2425" t="s">
        <v>5033</v>
      </c>
      <c r="B2425" t="s">
        <v>80</v>
      </c>
      <c r="C2425" t="s">
        <v>5022</v>
      </c>
      <c r="D2425" t="s">
        <v>82</v>
      </c>
      <c r="E2425" s="2" t="str">
        <f>HYPERLINK("capsilon://?command=openfolder&amp;siteaddress=FAM.docvelocity-na8.net&amp;folderid=FX9C60FBB6-1FF1-C7FE-B5B6-A5004E1A02DB","FX211111134")</f>
        <v>FX211111134</v>
      </c>
      <c r="F2425" t="s">
        <v>19</v>
      </c>
      <c r="G2425" t="s">
        <v>19</v>
      </c>
      <c r="H2425" t="s">
        <v>83</v>
      </c>
      <c r="I2425" t="s">
        <v>5034</v>
      </c>
      <c r="J2425">
        <v>28</v>
      </c>
      <c r="K2425" t="s">
        <v>85</v>
      </c>
      <c r="L2425" t="s">
        <v>86</v>
      </c>
      <c r="M2425" t="s">
        <v>87</v>
      </c>
      <c r="N2425">
        <v>2</v>
      </c>
      <c r="O2425" s="1">
        <v>44523.471712962964</v>
      </c>
      <c r="P2425" s="1">
        <v>44523.50476851852</v>
      </c>
      <c r="Q2425">
        <v>2545</v>
      </c>
      <c r="R2425">
        <v>311</v>
      </c>
      <c r="S2425" t="b">
        <v>0</v>
      </c>
      <c r="T2425" t="s">
        <v>88</v>
      </c>
      <c r="U2425" t="b">
        <v>0</v>
      </c>
      <c r="V2425" t="s">
        <v>89</v>
      </c>
      <c r="W2425" s="1">
        <v>44523.47483796296</v>
      </c>
      <c r="X2425">
        <v>105</v>
      </c>
      <c r="Y2425">
        <v>21</v>
      </c>
      <c r="Z2425">
        <v>0</v>
      </c>
      <c r="AA2425">
        <v>21</v>
      </c>
      <c r="AB2425">
        <v>0</v>
      </c>
      <c r="AC2425">
        <v>9</v>
      </c>
      <c r="AD2425">
        <v>7</v>
      </c>
      <c r="AE2425">
        <v>0</v>
      </c>
      <c r="AF2425">
        <v>0</v>
      </c>
      <c r="AG2425">
        <v>0</v>
      </c>
      <c r="AH2425" t="s">
        <v>99</v>
      </c>
      <c r="AI2425" s="1">
        <v>44523.50476851852</v>
      </c>
      <c r="AJ2425">
        <v>202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7</v>
      </c>
      <c r="AQ2425">
        <v>0</v>
      </c>
      <c r="AR2425">
        <v>0</v>
      </c>
      <c r="AS2425">
        <v>0</v>
      </c>
      <c r="AT2425" t="s">
        <v>88</v>
      </c>
      <c r="AU2425" t="s">
        <v>88</v>
      </c>
      <c r="AV2425" t="s">
        <v>88</v>
      </c>
      <c r="AW2425" t="s">
        <v>88</v>
      </c>
      <c r="AX2425" t="s">
        <v>88</v>
      </c>
      <c r="AY2425" t="s">
        <v>88</v>
      </c>
      <c r="AZ2425" t="s">
        <v>88</v>
      </c>
      <c r="BA2425" t="s">
        <v>88</v>
      </c>
      <c r="BB2425" t="s">
        <v>88</v>
      </c>
      <c r="BC2425" t="s">
        <v>88</v>
      </c>
      <c r="BD2425" t="s">
        <v>88</v>
      </c>
      <c r="BE2425" t="s">
        <v>88</v>
      </c>
    </row>
    <row r="2426" spans="1:57">
      <c r="A2426" t="s">
        <v>5035</v>
      </c>
      <c r="B2426" t="s">
        <v>80</v>
      </c>
      <c r="C2426" t="s">
        <v>4417</v>
      </c>
      <c r="D2426" t="s">
        <v>82</v>
      </c>
      <c r="E2426" s="2" t="str">
        <f>HYPERLINK("capsilon://?command=openfolder&amp;siteaddress=FAM.docvelocity-na8.net&amp;folderid=FX9E8096C5-CCB5-BE0A-8BF3-48D18CAB138C","FX21118805")</f>
        <v>FX21118805</v>
      </c>
      <c r="F2426" t="s">
        <v>19</v>
      </c>
      <c r="G2426" t="s">
        <v>19</v>
      </c>
      <c r="H2426" t="s">
        <v>83</v>
      </c>
      <c r="I2426" t="s">
        <v>5012</v>
      </c>
      <c r="J2426">
        <v>131</v>
      </c>
      <c r="K2426" t="s">
        <v>85</v>
      </c>
      <c r="L2426" t="s">
        <v>86</v>
      </c>
      <c r="M2426" t="s">
        <v>87</v>
      </c>
      <c r="N2426">
        <v>2</v>
      </c>
      <c r="O2426" s="1">
        <v>44523.478067129632</v>
      </c>
      <c r="P2426" s="1">
        <v>44523.553217592591</v>
      </c>
      <c r="Q2426">
        <v>130</v>
      </c>
      <c r="R2426">
        <v>6363</v>
      </c>
      <c r="S2426" t="b">
        <v>0</v>
      </c>
      <c r="T2426" t="s">
        <v>88</v>
      </c>
      <c r="U2426" t="b">
        <v>1</v>
      </c>
      <c r="V2426" t="s">
        <v>388</v>
      </c>
      <c r="W2426" s="1">
        <v>44523.523738425924</v>
      </c>
      <c r="X2426">
        <v>3938</v>
      </c>
      <c r="Y2426">
        <v>316</v>
      </c>
      <c r="Z2426">
        <v>0</v>
      </c>
      <c r="AA2426">
        <v>316</v>
      </c>
      <c r="AB2426">
        <v>0</v>
      </c>
      <c r="AC2426">
        <v>206</v>
      </c>
      <c r="AD2426">
        <v>-185</v>
      </c>
      <c r="AE2426">
        <v>0</v>
      </c>
      <c r="AF2426">
        <v>0</v>
      </c>
      <c r="AG2426">
        <v>0</v>
      </c>
      <c r="AH2426" t="s">
        <v>118</v>
      </c>
      <c r="AI2426" s="1">
        <v>44523.553217592591</v>
      </c>
      <c r="AJ2426">
        <v>2425</v>
      </c>
      <c r="AK2426">
        <v>17</v>
      </c>
      <c r="AL2426">
        <v>0</v>
      </c>
      <c r="AM2426">
        <v>17</v>
      </c>
      <c r="AN2426">
        <v>0</v>
      </c>
      <c r="AO2426">
        <v>17</v>
      </c>
      <c r="AP2426">
        <v>-202</v>
      </c>
      <c r="AQ2426">
        <v>0</v>
      </c>
      <c r="AR2426">
        <v>0</v>
      </c>
      <c r="AS2426">
        <v>0</v>
      </c>
      <c r="AT2426" t="s">
        <v>88</v>
      </c>
      <c r="AU2426" t="s">
        <v>88</v>
      </c>
      <c r="AV2426" t="s">
        <v>88</v>
      </c>
      <c r="AW2426" t="s">
        <v>88</v>
      </c>
      <c r="AX2426" t="s">
        <v>88</v>
      </c>
      <c r="AY2426" t="s">
        <v>88</v>
      </c>
      <c r="AZ2426" t="s">
        <v>88</v>
      </c>
      <c r="BA2426" t="s">
        <v>88</v>
      </c>
      <c r="BB2426" t="s">
        <v>88</v>
      </c>
      <c r="BC2426" t="s">
        <v>88</v>
      </c>
      <c r="BD2426" t="s">
        <v>88</v>
      </c>
      <c r="BE2426" t="s">
        <v>88</v>
      </c>
    </row>
    <row r="2427" spans="1:57">
      <c r="A2427" t="s">
        <v>5036</v>
      </c>
      <c r="B2427" t="s">
        <v>80</v>
      </c>
      <c r="C2427" t="s">
        <v>5037</v>
      </c>
      <c r="D2427" t="s">
        <v>82</v>
      </c>
      <c r="E2427" s="2" t="str">
        <f>HYPERLINK("capsilon://?command=openfolder&amp;siteaddress=FAM.docvelocity-na8.net&amp;folderid=FX3890FCED-EBC3-A51E-DBDB-8B94F7D21B4D","FX211110066")</f>
        <v>FX211110066</v>
      </c>
      <c r="F2427" t="s">
        <v>19</v>
      </c>
      <c r="G2427" t="s">
        <v>19</v>
      </c>
      <c r="H2427" t="s">
        <v>83</v>
      </c>
      <c r="I2427" t="s">
        <v>5038</v>
      </c>
      <c r="J2427">
        <v>114</v>
      </c>
      <c r="K2427" t="s">
        <v>85</v>
      </c>
      <c r="L2427" t="s">
        <v>86</v>
      </c>
      <c r="M2427" t="s">
        <v>87</v>
      </c>
      <c r="N2427">
        <v>1</v>
      </c>
      <c r="O2427" s="1">
        <v>44523.490763888891</v>
      </c>
      <c r="P2427" s="1">
        <v>44523.514594907407</v>
      </c>
      <c r="Q2427">
        <v>1241</v>
      </c>
      <c r="R2427">
        <v>818</v>
      </c>
      <c r="S2427" t="b">
        <v>0</v>
      </c>
      <c r="T2427" t="s">
        <v>88</v>
      </c>
      <c r="U2427" t="b">
        <v>0</v>
      </c>
      <c r="V2427" t="s">
        <v>190</v>
      </c>
      <c r="W2427" s="1">
        <v>44523.514594907407</v>
      </c>
      <c r="X2427">
        <v>601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114</v>
      </c>
      <c r="AE2427">
        <v>102</v>
      </c>
      <c r="AF2427">
        <v>0</v>
      </c>
      <c r="AG2427">
        <v>6</v>
      </c>
      <c r="AH2427" t="s">
        <v>88</v>
      </c>
      <c r="AI2427" t="s">
        <v>88</v>
      </c>
      <c r="AJ2427" t="s">
        <v>88</v>
      </c>
      <c r="AK2427" t="s">
        <v>88</v>
      </c>
      <c r="AL2427" t="s">
        <v>88</v>
      </c>
      <c r="AM2427" t="s">
        <v>88</v>
      </c>
      <c r="AN2427" t="s">
        <v>88</v>
      </c>
      <c r="AO2427" t="s">
        <v>88</v>
      </c>
      <c r="AP2427" t="s">
        <v>88</v>
      </c>
      <c r="AQ2427" t="s">
        <v>88</v>
      </c>
      <c r="AR2427" t="s">
        <v>88</v>
      </c>
      <c r="AS2427" t="s">
        <v>88</v>
      </c>
      <c r="AT2427" t="s">
        <v>88</v>
      </c>
      <c r="AU2427" t="s">
        <v>88</v>
      </c>
      <c r="AV2427" t="s">
        <v>88</v>
      </c>
      <c r="AW2427" t="s">
        <v>88</v>
      </c>
      <c r="AX2427" t="s">
        <v>88</v>
      </c>
      <c r="AY2427" t="s">
        <v>88</v>
      </c>
      <c r="AZ2427" t="s">
        <v>88</v>
      </c>
      <c r="BA2427" t="s">
        <v>88</v>
      </c>
      <c r="BB2427" t="s">
        <v>88</v>
      </c>
      <c r="BC2427" t="s">
        <v>88</v>
      </c>
      <c r="BD2427" t="s">
        <v>88</v>
      </c>
      <c r="BE2427" t="s">
        <v>88</v>
      </c>
    </row>
    <row r="2428" spans="1:57">
      <c r="A2428" t="s">
        <v>5039</v>
      </c>
      <c r="B2428" t="s">
        <v>80</v>
      </c>
      <c r="C2428" t="s">
        <v>5040</v>
      </c>
      <c r="D2428" t="s">
        <v>82</v>
      </c>
      <c r="E2428" s="2" t="str">
        <f>HYPERLINK("capsilon://?command=openfolder&amp;siteaddress=FAM.docvelocity-na8.net&amp;folderid=FX834C2293-77D3-34F6-F37C-1E662DF4669A","FX211110201")</f>
        <v>FX211110201</v>
      </c>
      <c r="F2428" t="s">
        <v>19</v>
      </c>
      <c r="G2428" t="s">
        <v>19</v>
      </c>
      <c r="H2428" t="s">
        <v>83</v>
      </c>
      <c r="I2428" t="s">
        <v>5041</v>
      </c>
      <c r="J2428">
        <v>42</v>
      </c>
      <c r="K2428" t="s">
        <v>85</v>
      </c>
      <c r="L2428" t="s">
        <v>86</v>
      </c>
      <c r="M2428" t="s">
        <v>87</v>
      </c>
      <c r="N2428">
        <v>2</v>
      </c>
      <c r="O2428" s="1">
        <v>44523.495995370373</v>
      </c>
      <c r="P2428" s="1">
        <v>44523.511076388888</v>
      </c>
      <c r="Q2428">
        <v>286</v>
      </c>
      <c r="R2428">
        <v>1017</v>
      </c>
      <c r="S2428" t="b">
        <v>0</v>
      </c>
      <c r="T2428" t="s">
        <v>88</v>
      </c>
      <c r="U2428" t="b">
        <v>0</v>
      </c>
      <c r="V2428" t="s">
        <v>1964</v>
      </c>
      <c r="W2428" s="1">
        <v>44523.499594907407</v>
      </c>
      <c r="X2428">
        <v>308</v>
      </c>
      <c r="Y2428">
        <v>46</v>
      </c>
      <c r="Z2428">
        <v>0</v>
      </c>
      <c r="AA2428">
        <v>46</v>
      </c>
      <c r="AB2428">
        <v>0</v>
      </c>
      <c r="AC2428">
        <v>29</v>
      </c>
      <c r="AD2428">
        <v>-4</v>
      </c>
      <c r="AE2428">
        <v>0</v>
      </c>
      <c r="AF2428">
        <v>0</v>
      </c>
      <c r="AG2428">
        <v>0</v>
      </c>
      <c r="AH2428" t="s">
        <v>90</v>
      </c>
      <c r="AI2428" s="1">
        <v>44523.511076388888</v>
      </c>
      <c r="AJ2428">
        <v>709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-4</v>
      </c>
      <c r="AQ2428">
        <v>0</v>
      </c>
      <c r="AR2428">
        <v>0</v>
      </c>
      <c r="AS2428">
        <v>0</v>
      </c>
      <c r="AT2428" t="s">
        <v>88</v>
      </c>
      <c r="AU2428" t="s">
        <v>88</v>
      </c>
      <c r="AV2428" t="s">
        <v>88</v>
      </c>
      <c r="AW2428" t="s">
        <v>88</v>
      </c>
      <c r="AX2428" t="s">
        <v>88</v>
      </c>
      <c r="AY2428" t="s">
        <v>88</v>
      </c>
      <c r="AZ2428" t="s">
        <v>88</v>
      </c>
      <c r="BA2428" t="s">
        <v>88</v>
      </c>
      <c r="BB2428" t="s">
        <v>88</v>
      </c>
      <c r="BC2428" t="s">
        <v>88</v>
      </c>
      <c r="BD2428" t="s">
        <v>88</v>
      </c>
      <c r="BE2428" t="s">
        <v>88</v>
      </c>
    </row>
    <row r="2429" spans="1:57">
      <c r="A2429" t="s">
        <v>5042</v>
      </c>
      <c r="B2429" t="s">
        <v>80</v>
      </c>
      <c r="C2429" t="s">
        <v>5040</v>
      </c>
      <c r="D2429" t="s">
        <v>82</v>
      </c>
      <c r="E2429" s="2" t="str">
        <f>HYPERLINK("capsilon://?command=openfolder&amp;siteaddress=FAM.docvelocity-na8.net&amp;folderid=FX834C2293-77D3-34F6-F37C-1E662DF4669A","FX211110201")</f>
        <v>FX211110201</v>
      </c>
      <c r="F2429" t="s">
        <v>19</v>
      </c>
      <c r="G2429" t="s">
        <v>19</v>
      </c>
      <c r="H2429" t="s">
        <v>83</v>
      </c>
      <c r="I2429" t="s">
        <v>5043</v>
      </c>
      <c r="J2429">
        <v>42</v>
      </c>
      <c r="K2429" t="s">
        <v>85</v>
      </c>
      <c r="L2429" t="s">
        <v>86</v>
      </c>
      <c r="M2429" t="s">
        <v>87</v>
      </c>
      <c r="N2429">
        <v>2</v>
      </c>
      <c r="O2429" s="1">
        <v>44523.496030092596</v>
      </c>
      <c r="P2429" s="1">
        <v>44523.506620370368</v>
      </c>
      <c r="Q2429">
        <v>385</v>
      </c>
      <c r="R2429">
        <v>530</v>
      </c>
      <c r="S2429" t="b">
        <v>0</v>
      </c>
      <c r="T2429" t="s">
        <v>88</v>
      </c>
      <c r="U2429" t="b">
        <v>0</v>
      </c>
      <c r="V2429" t="s">
        <v>393</v>
      </c>
      <c r="W2429" s="1">
        <v>44523.498761574076</v>
      </c>
      <c r="X2429">
        <v>229</v>
      </c>
      <c r="Y2429">
        <v>46</v>
      </c>
      <c r="Z2429">
        <v>0</v>
      </c>
      <c r="AA2429">
        <v>46</v>
      </c>
      <c r="AB2429">
        <v>0</v>
      </c>
      <c r="AC2429">
        <v>22</v>
      </c>
      <c r="AD2429">
        <v>-4</v>
      </c>
      <c r="AE2429">
        <v>0</v>
      </c>
      <c r="AF2429">
        <v>0</v>
      </c>
      <c r="AG2429">
        <v>0</v>
      </c>
      <c r="AH2429" t="s">
        <v>90</v>
      </c>
      <c r="AI2429" s="1">
        <v>44523.506620370368</v>
      </c>
      <c r="AJ2429">
        <v>301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-4</v>
      </c>
      <c r="AQ2429">
        <v>0</v>
      </c>
      <c r="AR2429">
        <v>0</v>
      </c>
      <c r="AS2429">
        <v>0</v>
      </c>
      <c r="AT2429" t="s">
        <v>88</v>
      </c>
      <c r="AU2429" t="s">
        <v>88</v>
      </c>
      <c r="AV2429" t="s">
        <v>88</v>
      </c>
      <c r="AW2429" t="s">
        <v>88</v>
      </c>
      <c r="AX2429" t="s">
        <v>88</v>
      </c>
      <c r="AY2429" t="s">
        <v>88</v>
      </c>
      <c r="AZ2429" t="s">
        <v>88</v>
      </c>
      <c r="BA2429" t="s">
        <v>88</v>
      </c>
      <c r="BB2429" t="s">
        <v>88</v>
      </c>
      <c r="BC2429" t="s">
        <v>88</v>
      </c>
      <c r="BD2429" t="s">
        <v>88</v>
      </c>
      <c r="BE2429" t="s">
        <v>88</v>
      </c>
    </row>
    <row r="2430" spans="1:57">
      <c r="A2430" t="s">
        <v>5044</v>
      </c>
      <c r="B2430" t="s">
        <v>80</v>
      </c>
      <c r="C2430" t="s">
        <v>5040</v>
      </c>
      <c r="D2430" t="s">
        <v>82</v>
      </c>
      <c r="E2430" s="2" t="str">
        <f>HYPERLINK("capsilon://?command=openfolder&amp;siteaddress=FAM.docvelocity-na8.net&amp;folderid=FX834C2293-77D3-34F6-F37C-1E662DF4669A","FX211110201")</f>
        <v>FX211110201</v>
      </c>
      <c r="F2430" t="s">
        <v>19</v>
      </c>
      <c r="G2430" t="s">
        <v>19</v>
      </c>
      <c r="H2430" t="s">
        <v>83</v>
      </c>
      <c r="I2430" t="s">
        <v>5045</v>
      </c>
      <c r="J2430">
        <v>42</v>
      </c>
      <c r="K2430" t="s">
        <v>85</v>
      </c>
      <c r="L2430" t="s">
        <v>86</v>
      </c>
      <c r="M2430" t="s">
        <v>87</v>
      </c>
      <c r="N2430">
        <v>2</v>
      </c>
      <c r="O2430" s="1">
        <v>44523.496979166666</v>
      </c>
      <c r="P2430" s="1">
        <v>44523.506851851853</v>
      </c>
      <c r="Q2430">
        <v>476</v>
      </c>
      <c r="R2430">
        <v>377</v>
      </c>
      <c r="S2430" t="b">
        <v>0</v>
      </c>
      <c r="T2430" t="s">
        <v>88</v>
      </c>
      <c r="U2430" t="b">
        <v>0</v>
      </c>
      <c r="V2430" t="s">
        <v>186</v>
      </c>
      <c r="W2430" s="1">
        <v>44523.498564814814</v>
      </c>
      <c r="X2430">
        <v>134</v>
      </c>
      <c r="Y2430">
        <v>46</v>
      </c>
      <c r="Z2430">
        <v>0</v>
      </c>
      <c r="AA2430">
        <v>46</v>
      </c>
      <c r="AB2430">
        <v>0</v>
      </c>
      <c r="AC2430">
        <v>23</v>
      </c>
      <c r="AD2430">
        <v>-4</v>
      </c>
      <c r="AE2430">
        <v>0</v>
      </c>
      <c r="AF2430">
        <v>0</v>
      </c>
      <c r="AG2430">
        <v>0</v>
      </c>
      <c r="AH2430" t="s">
        <v>118</v>
      </c>
      <c r="AI2430" s="1">
        <v>44523.506851851853</v>
      </c>
      <c r="AJ2430">
        <v>243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-4</v>
      </c>
      <c r="AQ2430">
        <v>0</v>
      </c>
      <c r="AR2430">
        <v>0</v>
      </c>
      <c r="AS2430">
        <v>0</v>
      </c>
      <c r="AT2430" t="s">
        <v>88</v>
      </c>
      <c r="AU2430" t="s">
        <v>88</v>
      </c>
      <c r="AV2430" t="s">
        <v>88</v>
      </c>
      <c r="AW2430" t="s">
        <v>88</v>
      </c>
      <c r="AX2430" t="s">
        <v>88</v>
      </c>
      <c r="AY2430" t="s">
        <v>88</v>
      </c>
      <c r="AZ2430" t="s">
        <v>88</v>
      </c>
      <c r="BA2430" t="s">
        <v>88</v>
      </c>
      <c r="BB2430" t="s">
        <v>88</v>
      </c>
      <c r="BC2430" t="s">
        <v>88</v>
      </c>
      <c r="BD2430" t="s">
        <v>88</v>
      </c>
      <c r="BE2430" t="s">
        <v>88</v>
      </c>
    </row>
    <row r="2431" spans="1:57">
      <c r="A2431" t="s">
        <v>5046</v>
      </c>
      <c r="B2431" t="s">
        <v>80</v>
      </c>
      <c r="C2431" t="s">
        <v>5040</v>
      </c>
      <c r="D2431" t="s">
        <v>82</v>
      </c>
      <c r="E2431" s="2" t="str">
        <f>HYPERLINK("capsilon://?command=openfolder&amp;siteaddress=FAM.docvelocity-na8.net&amp;folderid=FX834C2293-77D3-34F6-F37C-1E662DF4669A","FX211110201")</f>
        <v>FX211110201</v>
      </c>
      <c r="F2431" t="s">
        <v>19</v>
      </c>
      <c r="G2431" t="s">
        <v>19</v>
      </c>
      <c r="H2431" t="s">
        <v>83</v>
      </c>
      <c r="I2431" t="s">
        <v>5047</v>
      </c>
      <c r="J2431">
        <v>42</v>
      </c>
      <c r="K2431" t="s">
        <v>85</v>
      </c>
      <c r="L2431" t="s">
        <v>86</v>
      </c>
      <c r="M2431" t="s">
        <v>87</v>
      </c>
      <c r="N2431">
        <v>2</v>
      </c>
      <c r="O2431" s="1">
        <v>44523.497013888889</v>
      </c>
      <c r="P2431" s="1">
        <v>44523.5075462963</v>
      </c>
      <c r="Q2431">
        <v>242</v>
      </c>
      <c r="R2431">
        <v>668</v>
      </c>
      <c r="S2431" t="b">
        <v>0</v>
      </c>
      <c r="T2431" t="s">
        <v>88</v>
      </c>
      <c r="U2431" t="b">
        <v>0</v>
      </c>
      <c r="V2431" t="s">
        <v>89</v>
      </c>
      <c r="W2431" s="1">
        <v>44523.501562500001</v>
      </c>
      <c r="X2431">
        <v>378</v>
      </c>
      <c r="Y2431">
        <v>46</v>
      </c>
      <c r="Z2431">
        <v>0</v>
      </c>
      <c r="AA2431">
        <v>46</v>
      </c>
      <c r="AB2431">
        <v>0</v>
      </c>
      <c r="AC2431">
        <v>26</v>
      </c>
      <c r="AD2431">
        <v>-4</v>
      </c>
      <c r="AE2431">
        <v>0</v>
      </c>
      <c r="AF2431">
        <v>0</v>
      </c>
      <c r="AG2431">
        <v>0</v>
      </c>
      <c r="AH2431" t="s">
        <v>606</v>
      </c>
      <c r="AI2431" s="1">
        <v>44523.5075462963</v>
      </c>
      <c r="AJ2431">
        <v>290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-4</v>
      </c>
      <c r="AQ2431">
        <v>0</v>
      </c>
      <c r="AR2431">
        <v>0</v>
      </c>
      <c r="AS2431">
        <v>0</v>
      </c>
      <c r="AT2431" t="s">
        <v>88</v>
      </c>
      <c r="AU2431" t="s">
        <v>88</v>
      </c>
      <c r="AV2431" t="s">
        <v>88</v>
      </c>
      <c r="AW2431" t="s">
        <v>88</v>
      </c>
      <c r="AX2431" t="s">
        <v>88</v>
      </c>
      <c r="AY2431" t="s">
        <v>88</v>
      </c>
      <c r="AZ2431" t="s">
        <v>88</v>
      </c>
      <c r="BA2431" t="s">
        <v>88</v>
      </c>
      <c r="BB2431" t="s">
        <v>88</v>
      </c>
      <c r="BC2431" t="s">
        <v>88</v>
      </c>
      <c r="BD2431" t="s">
        <v>88</v>
      </c>
      <c r="BE2431" t="s">
        <v>88</v>
      </c>
    </row>
    <row r="2432" spans="1:57">
      <c r="A2432" t="s">
        <v>5048</v>
      </c>
      <c r="B2432" t="s">
        <v>80</v>
      </c>
      <c r="C2432" t="s">
        <v>5040</v>
      </c>
      <c r="D2432" t="s">
        <v>82</v>
      </c>
      <c r="E2432" s="2" t="str">
        <f>HYPERLINK("capsilon://?command=openfolder&amp;siteaddress=FAM.docvelocity-na8.net&amp;folderid=FX834C2293-77D3-34F6-F37C-1E662DF4669A","FX211110201")</f>
        <v>FX211110201</v>
      </c>
      <c r="F2432" t="s">
        <v>19</v>
      </c>
      <c r="G2432" t="s">
        <v>19</v>
      </c>
      <c r="H2432" t="s">
        <v>83</v>
      </c>
      <c r="I2432" t="s">
        <v>5049</v>
      </c>
      <c r="J2432">
        <v>82</v>
      </c>
      <c r="K2432" t="s">
        <v>85</v>
      </c>
      <c r="L2432" t="s">
        <v>86</v>
      </c>
      <c r="M2432" t="s">
        <v>87</v>
      </c>
      <c r="N2432">
        <v>2</v>
      </c>
      <c r="O2432" s="1">
        <v>44523.497835648152</v>
      </c>
      <c r="P2432" s="1">
        <v>44523.516944444447</v>
      </c>
      <c r="Q2432">
        <v>368</v>
      </c>
      <c r="R2432">
        <v>1283</v>
      </c>
      <c r="S2432" t="b">
        <v>0</v>
      </c>
      <c r="T2432" t="s">
        <v>88</v>
      </c>
      <c r="U2432" t="b">
        <v>0</v>
      </c>
      <c r="V2432" t="s">
        <v>117</v>
      </c>
      <c r="W2432" s="1">
        <v>44523.508506944447</v>
      </c>
      <c r="X2432">
        <v>916</v>
      </c>
      <c r="Y2432">
        <v>86</v>
      </c>
      <c r="Z2432">
        <v>0</v>
      </c>
      <c r="AA2432">
        <v>86</v>
      </c>
      <c r="AB2432">
        <v>0</v>
      </c>
      <c r="AC2432">
        <v>66</v>
      </c>
      <c r="AD2432">
        <v>-4</v>
      </c>
      <c r="AE2432">
        <v>0</v>
      </c>
      <c r="AF2432">
        <v>0</v>
      </c>
      <c r="AG2432">
        <v>0</v>
      </c>
      <c r="AH2432" t="s">
        <v>118</v>
      </c>
      <c r="AI2432" s="1">
        <v>44523.516944444447</v>
      </c>
      <c r="AJ2432">
        <v>347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-4</v>
      </c>
      <c r="AQ2432">
        <v>0</v>
      </c>
      <c r="AR2432">
        <v>0</v>
      </c>
      <c r="AS2432">
        <v>0</v>
      </c>
      <c r="AT2432" t="s">
        <v>88</v>
      </c>
      <c r="AU2432" t="s">
        <v>88</v>
      </c>
      <c r="AV2432" t="s">
        <v>88</v>
      </c>
      <c r="AW2432" t="s">
        <v>88</v>
      </c>
      <c r="AX2432" t="s">
        <v>88</v>
      </c>
      <c r="AY2432" t="s">
        <v>88</v>
      </c>
      <c r="AZ2432" t="s">
        <v>88</v>
      </c>
      <c r="BA2432" t="s">
        <v>88</v>
      </c>
      <c r="BB2432" t="s">
        <v>88</v>
      </c>
      <c r="BC2432" t="s">
        <v>88</v>
      </c>
      <c r="BD2432" t="s">
        <v>88</v>
      </c>
      <c r="BE2432" t="s">
        <v>88</v>
      </c>
    </row>
    <row r="2433" spans="1:57">
      <c r="A2433" t="s">
        <v>5050</v>
      </c>
      <c r="B2433" t="s">
        <v>80</v>
      </c>
      <c r="C2433" t="s">
        <v>5040</v>
      </c>
      <c r="D2433" t="s">
        <v>82</v>
      </c>
      <c r="E2433" s="2" t="str">
        <f>HYPERLINK("capsilon://?command=openfolder&amp;siteaddress=FAM.docvelocity-na8.net&amp;folderid=FX834C2293-77D3-34F6-F37C-1E662DF4669A","FX211110201")</f>
        <v>FX211110201</v>
      </c>
      <c r="F2433" t="s">
        <v>19</v>
      </c>
      <c r="G2433" t="s">
        <v>19</v>
      </c>
      <c r="H2433" t="s">
        <v>83</v>
      </c>
      <c r="I2433" t="s">
        <v>5051</v>
      </c>
      <c r="J2433">
        <v>28</v>
      </c>
      <c r="K2433" t="s">
        <v>85</v>
      </c>
      <c r="L2433" t="s">
        <v>86</v>
      </c>
      <c r="M2433" t="s">
        <v>87</v>
      </c>
      <c r="N2433">
        <v>2</v>
      </c>
      <c r="O2433" s="1">
        <v>44523.498472222222</v>
      </c>
      <c r="P2433" s="1">
        <v>44523.507094907407</v>
      </c>
      <c r="Q2433">
        <v>319</v>
      </c>
      <c r="R2433">
        <v>426</v>
      </c>
      <c r="S2433" t="b">
        <v>0</v>
      </c>
      <c r="T2433" t="s">
        <v>88</v>
      </c>
      <c r="U2433" t="b">
        <v>0</v>
      </c>
      <c r="V2433" t="s">
        <v>123</v>
      </c>
      <c r="W2433" s="1">
        <v>44523.501134259262</v>
      </c>
      <c r="X2433">
        <v>226</v>
      </c>
      <c r="Y2433">
        <v>21</v>
      </c>
      <c r="Z2433">
        <v>0</v>
      </c>
      <c r="AA2433">
        <v>21</v>
      </c>
      <c r="AB2433">
        <v>0</v>
      </c>
      <c r="AC2433">
        <v>14</v>
      </c>
      <c r="AD2433">
        <v>7</v>
      </c>
      <c r="AE2433">
        <v>0</v>
      </c>
      <c r="AF2433">
        <v>0</v>
      </c>
      <c r="AG2433">
        <v>0</v>
      </c>
      <c r="AH2433" t="s">
        <v>99</v>
      </c>
      <c r="AI2433" s="1">
        <v>44523.507094907407</v>
      </c>
      <c r="AJ2433">
        <v>200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7</v>
      </c>
      <c r="AQ2433">
        <v>0</v>
      </c>
      <c r="AR2433">
        <v>0</v>
      </c>
      <c r="AS2433">
        <v>0</v>
      </c>
      <c r="AT2433" t="s">
        <v>88</v>
      </c>
      <c r="AU2433" t="s">
        <v>88</v>
      </c>
      <c r="AV2433" t="s">
        <v>88</v>
      </c>
      <c r="AW2433" t="s">
        <v>88</v>
      </c>
      <c r="AX2433" t="s">
        <v>88</v>
      </c>
      <c r="AY2433" t="s">
        <v>88</v>
      </c>
      <c r="AZ2433" t="s">
        <v>88</v>
      </c>
      <c r="BA2433" t="s">
        <v>88</v>
      </c>
      <c r="BB2433" t="s">
        <v>88</v>
      </c>
      <c r="BC2433" t="s">
        <v>88</v>
      </c>
      <c r="BD2433" t="s">
        <v>88</v>
      </c>
      <c r="BE2433" t="s">
        <v>88</v>
      </c>
    </row>
    <row r="2434" spans="1:57">
      <c r="A2434" t="s">
        <v>5052</v>
      </c>
      <c r="B2434" t="s">
        <v>80</v>
      </c>
      <c r="C2434" t="s">
        <v>5040</v>
      </c>
      <c r="D2434" t="s">
        <v>82</v>
      </c>
      <c r="E2434" s="2" t="str">
        <f>HYPERLINK("capsilon://?command=openfolder&amp;siteaddress=FAM.docvelocity-na8.net&amp;folderid=FX834C2293-77D3-34F6-F37C-1E662DF4669A","FX211110201")</f>
        <v>FX211110201</v>
      </c>
      <c r="F2434" t="s">
        <v>19</v>
      </c>
      <c r="G2434" t="s">
        <v>19</v>
      </c>
      <c r="H2434" t="s">
        <v>83</v>
      </c>
      <c r="I2434" t="s">
        <v>5053</v>
      </c>
      <c r="J2434">
        <v>28</v>
      </c>
      <c r="K2434" t="s">
        <v>85</v>
      </c>
      <c r="L2434" t="s">
        <v>86</v>
      </c>
      <c r="M2434" t="s">
        <v>87</v>
      </c>
      <c r="N2434">
        <v>2</v>
      </c>
      <c r="O2434" s="1">
        <v>44523.498888888891</v>
      </c>
      <c r="P2434" s="1">
        <v>44523.508553240739</v>
      </c>
      <c r="Q2434">
        <v>392</v>
      </c>
      <c r="R2434">
        <v>443</v>
      </c>
      <c r="S2434" t="b">
        <v>0</v>
      </c>
      <c r="T2434" t="s">
        <v>88</v>
      </c>
      <c r="U2434" t="b">
        <v>0</v>
      </c>
      <c r="V2434" t="s">
        <v>393</v>
      </c>
      <c r="W2434" s="1">
        <v>44523.502141203702</v>
      </c>
      <c r="X2434">
        <v>276</v>
      </c>
      <c r="Y2434">
        <v>21</v>
      </c>
      <c r="Z2434">
        <v>0</v>
      </c>
      <c r="AA2434">
        <v>21</v>
      </c>
      <c r="AB2434">
        <v>0</v>
      </c>
      <c r="AC2434">
        <v>8</v>
      </c>
      <c r="AD2434">
        <v>7</v>
      </c>
      <c r="AE2434">
        <v>0</v>
      </c>
      <c r="AF2434">
        <v>0</v>
      </c>
      <c r="AG2434">
        <v>0</v>
      </c>
      <c r="AH2434" t="s">
        <v>90</v>
      </c>
      <c r="AI2434" s="1">
        <v>44523.508553240739</v>
      </c>
      <c r="AJ2434">
        <v>167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7</v>
      </c>
      <c r="AQ2434">
        <v>0</v>
      </c>
      <c r="AR2434">
        <v>0</v>
      </c>
      <c r="AS2434">
        <v>0</v>
      </c>
      <c r="AT2434" t="s">
        <v>88</v>
      </c>
      <c r="AU2434" t="s">
        <v>88</v>
      </c>
      <c r="AV2434" t="s">
        <v>88</v>
      </c>
      <c r="AW2434" t="s">
        <v>88</v>
      </c>
      <c r="AX2434" t="s">
        <v>88</v>
      </c>
      <c r="AY2434" t="s">
        <v>88</v>
      </c>
      <c r="AZ2434" t="s">
        <v>88</v>
      </c>
      <c r="BA2434" t="s">
        <v>88</v>
      </c>
      <c r="BB2434" t="s">
        <v>88</v>
      </c>
      <c r="BC2434" t="s">
        <v>88</v>
      </c>
      <c r="BD2434" t="s">
        <v>88</v>
      </c>
      <c r="BE2434" t="s">
        <v>88</v>
      </c>
    </row>
    <row r="2435" spans="1:57">
      <c r="A2435" t="s">
        <v>5054</v>
      </c>
      <c r="B2435" t="s">
        <v>80</v>
      </c>
      <c r="C2435" t="s">
        <v>5040</v>
      </c>
      <c r="D2435" t="s">
        <v>82</v>
      </c>
      <c r="E2435" s="2" t="str">
        <f>HYPERLINK("capsilon://?command=openfolder&amp;siteaddress=FAM.docvelocity-na8.net&amp;folderid=FX834C2293-77D3-34F6-F37C-1E662DF4669A","FX211110201")</f>
        <v>FX211110201</v>
      </c>
      <c r="F2435" t="s">
        <v>19</v>
      </c>
      <c r="G2435" t="s">
        <v>19</v>
      </c>
      <c r="H2435" t="s">
        <v>83</v>
      </c>
      <c r="I2435" t="s">
        <v>5055</v>
      </c>
      <c r="J2435">
        <v>77</v>
      </c>
      <c r="K2435" t="s">
        <v>85</v>
      </c>
      <c r="L2435" t="s">
        <v>86</v>
      </c>
      <c r="M2435" t="s">
        <v>87</v>
      </c>
      <c r="N2435">
        <v>2</v>
      </c>
      <c r="O2435" s="1">
        <v>44523.499155092592</v>
      </c>
      <c r="P2435" s="1">
        <v>44523.512916666667</v>
      </c>
      <c r="Q2435">
        <v>116</v>
      </c>
      <c r="R2435">
        <v>1073</v>
      </c>
      <c r="S2435" t="b">
        <v>0</v>
      </c>
      <c r="T2435" t="s">
        <v>88</v>
      </c>
      <c r="U2435" t="b">
        <v>0</v>
      </c>
      <c r="V2435" t="s">
        <v>1964</v>
      </c>
      <c r="W2435" s="1">
        <v>44523.507673611108</v>
      </c>
      <c r="X2435">
        <v>697</v>
      </c>
      <c r="Y2435">
        <v>81</v>
      </c>
      <c r="Z2435">
        <v>0</v>
      </c>
      <c r="AA2435">
        <v>81</v>
      </c>
      <c r="AB2435">
        <v>0</v>
      </c>
      <c r="AC2435">
        <v>60</v>
      </c>
      <c r="AD2435">
        <v>-4</v>
      </c>
      <c r="AE2435">
        <v>0</v>
      </c>
      <c r="AF2435">
        <v>0</v>
      </c>
      <c r="AG2435">
        <v>0</v>
      </c>
      <c r="AH2435" t="s">
        <v>118</v>
      </c>
      <c r="AI2435" s="1">
        <v>44523.512916666667</v>
      </c>
      <c r="AJ2435">
        <v>376</v>
      </c>
      <c r="AK2435">
        <v>5</v>
      </c>
      <c r="AL2435">
        <v>0</v>
      </c>
      <c r="AM2435">
        <v>5</v>
      </c>
      <c r="AN2435">
        <v>0</v>
      </c>
      <c r="AO2435">
        <v>5</v>
      </c>
      <c r="AP2435">
        <v>-9</v>
      </c>
      <c r="AQ2435">
        <v>0</v>
      </c>
      <c r="AR2435">
        <v>0</v>
      </c>
      <c r="AS2435">
        <v>0</v>
      </c>
      <c r="AT2435" t="s">
        <v>88</v>
      </c>
      <c r="AU2435" t="s">
        <v>88</v>
      </c>
      <c r="AV2435" t="s">
        <v>88</v>
      </c>
      <c r="AW2435" t="s">
        <v>88</v>
      </c>
      <c r="AX2435" t="s">
        <v>88</v>
      </c>
      <c r="AY2435" t="s">
        <v>88</v>
      </c>
      <c r="AZ2435" t="s">
        <v>88</v>
      </c>
      <c r="BA2435" t="s">
        <v>88</v>
      </c>
      <c r="BB2435" t="s">
        <v>88</v>
      </c>
      <c r="BC2435" t="s">
        <v>88</v>
      </c>
      <c r="BD2435" t="s">
        <v>88</v>
      </c>
      <c r="BE2435" t="s">
        <v>88</v>
      </c>
    </row>
    <row r="2436" spans="1:57">
      <c r="A2436" t="s">
        <v>5056</v>
      </c>
      <c r="B2436" t="s">
        <v>80</v>
      </c>
      <c r="C2436" t="s">
        <v>4133</v>
      </c>
      <c r="D2436" t="s">
        <v>82</v>
      </c>
      <c r="E2436" s="2" t="str">
        <f>HYPERLINK("capsilon://?command=openfolder&amp;siteaddress=FAM.docvelocity-na8.net&amp;folderid=FXBCCCBBB0-D603-A4ED-3222-1B74B4613038","FX21119045")</f>
        <v>FX21119045</v>
      </c>
      <c r="F2436" t="s">
        <v>19</v>
      </c>
      <c r="G2436" t="s">
        <v>19</v>
      </c>
      <c r="H2436" t="s">
        <v>83</v>
      </c>
      <c r="I2436" t="s">
        <v>5057</v>
      </c>
      <c r="J2436">
        <v>28</v>
      </c>
      <c r="K2436" t="s">
        <v>85</v>
      </c>
      <c r="L2436" t="s">
        <v>86</v>
      </c>
      <c r="M2436" t="s">
        <v>87</v>
      </c>
      <c r="N2436">
        <v>2</v>
      </c>
      <c r="O2436" s="1">
        <v>44523.502569444441</v>
      </c>
      <c r="P2436" s="1">
        <v>44523.508553240739</v>
      </c>
      <c r="Q2436">
        <v>270</v>
      </c>
      <c r="R2436">
        <v>247</v>
      </c>
      <c r="S2436" t="b">
        <v>0</v>
      </c>
      <c r="T2436" t="s">
        <v>88</v>
      </c>
      <c r="U2436" t="b">
        <v>0</v>
      </c>
      <c r="V2436" t="s">
        <v>186</v>
      </c>
      <c r="W2436" s="1">
        <v>44523.504155092596</v>
      </c>
      <c r="X2436">
        <v>101</v>
      </c>
      <c r="Y2436">
        <v>21</v>
      </c>
      <c r="Z2436">
        <v>0</v>
      </c>
      <c r="AA2436">
        <v>21</v>
      </c>
      <c r="AB2436">
        <v>0</v>
      </c>
      <c r="AC2436">
        <v>13</v>
      </c>
      <c r="AD2436">
        <v>7</v>
      </c>
      <c r="AE2436">
        <v>0</v>
      </c>
      <c r="AF2436">
        <v>0</v>
      </c>
      <c r="AG2436">
        <v>0</v>
      </c>
      <c r="AH2436" t="s">
        <v>118</v>
      </c>
      <c r="AI2436" s="1">
        <v>44523.508553240739</v>
      </c>
      <c r="AJ2436">
        <v>146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7</v>
      </c>
      <c r="AQ2436">
        <v>0</v>
      </c>
      <c r="AR2436">
        <v>0</v>
      </c>
      <c r="AS2436">
        <v>0</v>
      </c>
      <c r="AT2436" t="s">
        <v>88</v>
      </c>
      <c r="AU2436" t="s">
        <v>88</v>
      </c>
      <c r="AV2436" t="s">
        <v>88</v>
      </c>
      <c r="AW2436" t="s">
        <v>88</v>
      </c>
      <c r="AX2436" t="s">
        <v>88</v>
      </c>
      <c r="AY2436" t="s">
        <v>88</v>
      </c>
      <c r="AZ2436" t="s">
        <v>88</v>
      </c>
      <c r="BA2436" t="s">
        <v>88</v>
      </c>
      <c r="BB2436" t="s">
        <v>88</v>
      </c>
      <c r="BC2436" t="s">
        <v>88</v>
      </c>
      <c r="BD2436" t="s">
        <v>88</v>
      </c>
      <c r="BE2436" t="s">
        <v>88</v>
      </c>
    </row>
    <row r="2437" spans="1:57">
      <c r="A2437" t="s">
        <v>5058</v>
      </c>
      <c r="B2437" t="s">
        <v>80</v>
      </c>
      <c r="C2437" t="s">
        <v>4133</v>
      </c>
      <c r="D2437" t="s">
        <v>82</v>
      </c>
      <c r="E2437" s="2" t="str">
        <f>HYPERLINK("capsilon://?command=openfolder&amp;siteaddress=FAM.docvelocity-na8.net&amp;folderid=FXBCCCBBB0-D603-A4ED-3222-1B74B4613038","FX21119045")</f>
        <v>FX21119045</v>
      </c>
      <c r="F2437" t="s">
        <v>19</v>
      </c>
      <c r="G2437" t="s">
        <v>19</v>
      </c>
      <c r="H2437" t="s">
        <v>83</v>
      </c>
      <c r="I2437" t="s">
        <v>5059</v>
      </c>
      <c r="J2437">
        <v>28</v>
      </c>
      <c r="K2437" t="s">
        <v>85</v>
      </c>
      <c r="L2437" t="s">
        <v>86</v>
      </c>
      <c r="M2437" t="s">
        <v>87</v>
      </c>
      <c r="N2437">
        <v>2</v>
      </c>
      <c r="O2437" s="1">
        <v>44523.50267361111</v>
      </c>
      <c r="P2437" s="1">
        <v>44523.509664351855</v>
      </c>
      <c r="Q2437">
        <v>133</v>
      </c>
      <c r="R2437">
        <v>471</v>
      </c>
      <c r="S2437" t="b">
        <v>0</v>
      </c>
      <c r="T2437" t="s">
        <v>88</v>
      </c>
      <c r="U2437" t="b">
        <v>0</v>
      </c>
      <c r="V2437" t="s">
        <v>393</v>
      </c>
      <c r="W2437" s="1">
        <v>44523.506006944444</v>
      </c>
      <c r="X2437">
        <v>250</v>
      </c>
      <c r="Y2437">
        <v>21</v>
      </c>
      <c r="Z2437">
        <v>0</v>
      </c>
      <c r="AA2437">
        <v>21</v>
      </c>
      <c r="AB2437">
        <v>0</v>
      </c>
      <c r="AC2437">
        <v>10</v>
      </c>
      <c r="AD2437">
        <v>7</v>
      </c>
      <c r="AE2437">
        <v>0</v>
      </c>
      <c r="AF2437">
        <v>0</v>
      </c>
      <c r="AG2437">
        <v>0</v>
      </c>
      <c r="AH2437" t="s">
        <v>99</v>
      </c>
      <c r="AI2437" s="1">
        <v>44523.509664351855</v>
      </c>
      <c r="AJ2437">
        <v>221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7</v>
      </c>
      <c r="AQ2437">
        <v>0</v>
      </c>
      <c r="AR2437">
        <v>0</v>
      </c>
      <c r="AS2437">
        <v>0</v>
      </c>
      <c r="AT2437" t="s">
        <v>88</v>
      </c>
      <c r="AU2437" t="s">
        <v>88</v>
      </c>
      <c r="AV2437" t="s">
        <v>88</v>
      </c>
      <c r="AW2437" t="s">
        <v>88</v>
      </c>
      <c r="AX2437" t="s">
        <v>88</v>
      </c>
      <c r="AY2437" t="s">
        <v>88</v>
      </c>
      <c r="AZ2437" t="s">
        <v>88</v>
      </c>
      <c r="BA2437" t="s">
        <v>88</v>
      </c>
      <c r="BB2437" t="s">
        <v>88</v>
      </c>
      <c r="BC2437" t="s">
        <v>88</v>
      </c>
      <c r="BD2437" t="s">
        <v>88</v>
      </c>
      <c r="BE2437" t="s">
        <v>88</v>
      </c>
    </row>
    <row r="2438" spans="1:57">
      <c r="A2438" t="s">
        <v>5060</v>
      </c>
      <c r="B2438" t="s">
        <v>80</v>
      </c>
      <c r="C2438" t="s">
        <v>5016</v>
      </c>
      <c r="D2438" t="s">
        <v>82</v>
      </c>
      <c r="E2438" s="2" t="str">
        <f>HYPERLINK("capsilon://?command=openfolder&amp;siteaddress=FAM.docvelocity-na8.net&amp;folderid=FX5BBC5892-7509-AE1C-1225-8DCD1DB78EF4","FX21118784")</f>
        <v>FX21118784</v>
      </c>
      <c r="F2438" t="s">
        <v>19</v>
      </c>
      <c r="G2438" t="s">
        <v>19</v>
      </c>
      <c r="H2438" t="s">
        <v>83</v>
      </c>
      <c r="I2438" t="s">
        <v>5017</v>
      </c>
      <c r="J2438">
        <v>304</v>
      </c>
      <c r="K2438" t="s">
        <v>85</v>
      </c>
      <c r="L2438" t="s">
        <v>86</v>
      </c>
      <c r="M2438" t="s">
        <v>87</v>
      </c>
      <c r="N2438">
        <v>2</v>
      </c>
      <c r="O2438" s="1">
        <v>44523.510509259257</v>
      </c>
      <c r="P2438" s="1">
        <v>44523.57230324074</v>
      </c>
      <c r="Q2438">
        <v>1621</v>
      </c>
      <c r="R2438">
        <v>3718</v>
      </c>
      <c r="S2438" t="b">
        <v>0</v>
      </c>
      <c r="T2438" t="s">
        <v>88</v>
      </c>
      <c r="U2438" t="b">
        <v>1</v>
      </c>
      <c r="V2438" t="s">
        <v>123</v>
      </c>
      <c r="W2438" s="1">
        <v>44523.529328703706</v>
      </c>
      <c r="X2438">
        <v>1596</v>
      </c>
      <c r="Y2438">
        <v>354</v>
      </c>
      <c r="Z2438">
        <v>0</v>
      </c>
      <c r="AA2438">
        <v>354</v>
      </c>
      <c r="AB2438">
        <v>0</v>
      </c>
      <c r="AC2438">
        <v>169</v>
      </c>
      <c r="AD2438">
        <v>-50</v>
      </c>
      <c r="AE2438">
        <v>0</v>
      </c>
      <c r="AF2438">
        <v>0</v>
      </c>
      <c r="AG2438">
        <v>0</v>
      </c>
      <c r="AH2438" t="s">
        <v>606</v>
      </c>
      <c r="AI2438" s="1">
        <v>44523.57230324074</v>
      </c>
      <c r="AJ2438">
        <v>966</v>
      </c>
      <c r="AK2438">
        <v>5</v>
      </c>
      <c r="AL2438">
        <v>0</v>
      </c>
      <c r="AM2438">
        <v>5</v>
      </c>
      <c r="AN2438">
        <v>0</v>
      </c>
      <c r="AO2438">
        <v>5</v>
      </c>
      <c r="AP2438">
        <v>-55</v>
      </c>
      <c r="AQ2438">
        <v>0</v>
      </c>
      <c r="AR2438">
        <v>0</v>
      </c>
      <c r="AS2438">
        <v>0</v>
      </c>
      <c r="AT2438" t="s">
        <v>88</v>
      </c>
      <c r="AU2438" t="s">
        <v>88</v>
      </c>
      <c r="AV2438" t="s">
        <v>88</v>
      </c>
      <c r="AW2438" t="s">
        <v>88</v>
      </c>
      <c r="AX2438" t="s">
        <v>88</v>
      </c>
      <c r="AY2438" t="s">
        <v>88</v>
      </c>
      <c r="AZ2438" t="s">
        <v>88</v>
      </c>
      <c r="BA2438" t="s">
        <v>88</v>
      </c>
      <c r="BB2438" t="s">
        <v>88</v>
      </c>
      <c r="BC2438" t="s">
        <v>88</v>
      </c>
      <c r="BD2438" t="s">
        <v>88</v>
      </c>
      <c r="BE2438" t="s">
        <v>88</v>
      </c>
    </row>
    <row r="2439" spans="1:57">
      <c r="A2439" t="s">
        <v>5061</v>
      </c>
      <c r="B2439" t="s">
        <v>80</v>
      </c>
      <c r="C2439" t="s">
        <v>5037</v>
      </c>
      <c r="D2439" t="s">
        <v>82</v>
      </c>
      <c r="E2439" s="2" t="str">
        <f>HYPERLINK("capsilon://?command=openfolder&amp;siteaddress=FAM.docvelocity-na8.net&amp;folderid=FX3890FCED-EBC3-A51E-DBDB-8B94F7D21B4D","FX211110066")</f>
        <v>FX211110066</v>
      </c>
      <c r="F2439" t="s">
        <v>19</v>
      </c>
      <c r="G2439" t="s">
        <v>19</v>
      </c>
      <c r="H2439" t="s">
        <v>83</v>
      </c>
      <c r="I2439" t="s">
        <v>5038</v>
      </c>
      <c r="J2439">
        <v>331</v>
      </c>
      <c r="K2439" t="s">
        <v>85</v>
      </c>
      <c r="L2439" t="s">
        <v>86</v>
      </c>
      <c r="M2439" t="s">
        <v>87</v>
      </c>
      <c r="N2439">
        <v>2</v>
      </c>
      <c r="O2439" s="1">
        <v>44523.516400462962</v>
      </c>
      <c r="P2439" s="1">
        <v>44523.561122685183</v>
      </c>
      <c r="Q2439">
        <v>1756</v>
      </c>
      <c r="R2439">
        <v>2108</v>
      </c>
      <c r="S2439" t="b">
        <v>0</v>
      </c>
      <c r="T2439" t="s">
        <v>88</v>
      </c>
      <c r="U2439" t="b">
        <v>1</v>
      </c>
      <c r="V2439" t="s">
        <v>393</v>
      </c>
      <c r="W2439" s="1">
        <v>44523.53193287037</v>
      </c>
      <c r="X2439">
        <v>1072</v>
      </c>
      <c r="Y2439">
        <v>211</v>
      </c>
      <c r="Z2439">
        <v>0</v>
      </c>
      <c r="AA2439">
        <v>211</v>
      </c>
      <c r="AB2439">
        <v>0</v>
      </c>
      <c r="AC2439">
        <v>45</v>
      </c>
      <c r="AD2439">
        <v>120</v>
      </c>
      <c r="AE2439">
        <v>0</v>
      </c>
      <c r="AF2439">
        <v>0</v>
      </c>
      <c r="AG2439">
        <v>0</v>
      </c>
      <c r="AH2439" t="s">
        <v>606</v>
      </c>
      <c r="AI2439" s="1">
        <v>44523.561122685183</v>
      </c>
      <c r="AJ2439">
        <v>1024</v>
      </c>
      <c r="AK2439">
        <v>1</v>
      </c>
      <c r="AL2439">
        <v>0</v>
      </c>
      <c r="AM2439">
        <v>1</v>
      </c>
      <c r="AN2439">
        <v>0</v>
      </c>
      <c r="AO2439">
        <v>1</v>
      </c>
      <c r="AP2439">
        <v>119</v>
      </c>
      <c r="AQ2439">
        <v>0</v>
      </c>
      <c r="AR2439">
        <v>0</v>
      </c>
      <c r="AS2439">
        <v>0</v>
      </c>
      <c r="AT2439" t="s">
        <v>88</v>
      </c>
      <c r="AU2439" t="s">
        <v>88</v>
      </c>
      <c r="AV2439" t="s">
        <v>88</v>
      </c>
      <c r="AW2439" t="s">
        <v>88</v>
      </c>
      <c r="AX2439" t="s">
        <v>88</v>
      </c>
      <c r="AY2439" t="s">
        <v>88</v>
      </c>
      <c r="AZ2439" t="s">
        <v>88</v>
      </c>
      <c r="BA2439" t="s">
        <v>88</v>
      </c>
      <c r="BB2439" t="s">
        <v>88</v>
      </c>
      <c r="BC2439" t="s">
        <v>88</v>
      </c>
      <c r="BD2439" t="s">
        <v>88</v>
      </c>
      <c r="BE2439" t="s">
        <v>88</v>
      </c>
    </row>
    <row r="2440" spans="1:57">
      <c r="A2440" t="s">
        <v>5062</v>
      </c>
      <c r="B2440" t="s">
        <v>80</v>
      </c>
      <c r="C2440" t="s">
        <v>4378</v>
      </c>
      <c r="D2440" t="s">
        <v>82</v>
      </c>
      <c r="E2440" s="2" t="str">
        <f>HYPERLINK("capsilon://?command=openfolder&amp;siteaddress=FAM.docvelocity-na8.net&amp;folderid=FX7CAB7000-896E-793C-B68F-83ED8A9973A1","FX21118708")</f>
        <v>FX21118708</v>
      </c>
      <c r="F2440" t="s">
        <v>19</v>
      </c>
      <c r="G2440" t="s">
        <v>19</v>
      </c>
      <c r="H2440" t="s">
        <v>83</v>
      </c>
      <c r="I2440" t="s">
        <v>5063</v>
      </c>
      <c r="J2440">
        <v>81</v>
      </c>
      <c r="K2440" t="s">
        <v>85</v>
      </c>
      <c r="L2440" t="s">
        <v>86</v>
      </c>
      <c r="M2440" t="s">
        <v>87</v>
      </c>
      <c r="N2440">
        <v>2</v>
      </c>
      <c r="O2440" s="1">
        <v>44523.527013888888</v>
      </c>
      <c r="P2440" s="1">
        <v>44523.577268518522</v>
      </c>
      <c r="Q2440">
        <v>3226</v>
      </c>
      <c r="R2440">
        <v>1116</v>
      </c>
      <c r="S2440" t="b">
        <v>0</v>
      </c>
      <c r="T2440" t="s">
        <v>88</v>
      </c>
      <c r="U2440" t="b">
        <v>0</v>
      </c>
      <c r="V2440" t="s">
        <v>123</v>
      </c>
      <c r="W2440" s="1">
        <v>44523.537280092591</v>
      </c>
      <c r="X2440">
        <v>687</v>
      </c>
      <c r="Y2440">
        <v>71</v>
      </c>
      <c r="Z2440">
        <v>0</v>
      </c>
      <c r="AA2440">
        <v>71</v>
      </c>
      <c r="AB2440">
        <v>0</v>
      </c>
      <c r="AC2440">
        <v>52</v>
      </c>
      <c r="AD2440">
        <v>10</v>
      </c>
      <c r="AE2440">
        <v>0</v>
      </c>
      <c r="AF2440">
        <v>0</v>
      </c>
      <c r="AG2440">
        <v>0</v>
      </c>
      <c r="AH2440" t="s">
        <v>606</v>
      </c>
      <c r="AI2440" s="1">
        <v>44523.577268518522</v>
      </c>
      <c r="AJ2440">
        <v>429</v>
      </c>
      <c r="AK2440">
        <v>2</v>
      </c>
      <c r="AL2440">
        <v>0</v>
      </c>
      <c r="AM2440">
        <v>2</v>
      </c>
      <c r="AN2440">
        <v>0</v>
      </c>
      <c r="AO2440">
        <v>2</v>
      </c>
      <c r="AP2440">
        <v>8</v>
      </c>
      <c r="AQ2440">
        <v>0</v>
      </c>
      <c r="AR2440">
        <v>0</v>
      </c>
      <c r="AS2440">
        <v>0</v>
      </c>
      <c r="AT2440" t="s">
        <v>88</v>
      </c>
      <c r="AU2440" t="s">
        <v>88</v>
      </c>
      <c r="AV2440" t="s">
        <v>88</v>
      </c>
      <c r="AW2440" t="s">
        <v>88</v>
      </c>
      <c r="AX2440" t="s">
        <v>88</v>
      </c>
      <c r="AY2440" t="s">
        <v>88</v>
      </c>
      <c r="AZ2440" t="s">
        <v>88</v>
      </c>
      <c r="BA2440" t="s">
        <v>88</v>
      </c>
      <c r="BB2440" t="s">
        <v>88</v>
      </c>
      <c r="BC2440" t="s">
        <v>88</v>
      </c>
      <c r="BD2440" t="s">
        <v>88</v>
      </c>
      <c r="BE2440" t="s">
        <v>88</v>
      </c>
    </row>
    <row r="2441" spans="1:57">
      <c r="A2441" t="s">
        <v>5064</v>
      </c>
      <c r="B2441" t="s">
        <v>80</v>
      </c>
      <c r="C2441" t="s">
        <v>4378</v>
      </c>
      <c r="D2441" t="s">
        <v>82</v>
      </c>
      <c r="E2441" s="2" t="str">
        <f>HYPERLINK("capsilon://?command=openfolder&amp;siteaddress=FAM.docvelocity-na8.net&amp;folderid=FX7CAB7000-896E-793C-B68F-83ED8A9973A1","FX21118708")</f>
        <v>FX21118708</v>
      </c>
      <c r="F2441" t="s">
        <v>19</v>
      </c>
      <c r="G2441" t="s">
        <v>19</v>
      </c>
      <c r="H2441" t="s">
        <v>83</v>
      </c>
      <c r="I2441" t="s">
        <v>5065</v>
      </c>
      <c r="J2441">
        <v>91</v>
      </c>
      <c r="K2441" t="s">
        <v>85</v>
      </c>
      <c r="L2441" t="s">
        <v>86</v>
      </c>
      <c r="M2441" t="s">
        <v>87</v>
      </c>
      <c r="N2441">
        <v>2</v>
      </c>
      <c r="O2441" s="1">
        <v>44523.527361111112</v>
      </c>
      <c r="P2441" s="1">
        <v>44523.582604166666</v>
      </c>
      <c r="Q2441">
        <v>3772</v>
      </c>
      <c r="R2441">
        <v>1001</v>
      </c>
      <c r="S2441" t="b">
        <v>0</v>
      </c>
      <c r="T2441" t="s">
        <v>88</v>
      </c>
      <c r="U2441" t="b">
        <v>0</v>
      </c>
      <c r="V2441" t="s">
        <v>393</v>
      </c>
      <c r="W2441" s="1">
        <v>44523.538206018522</v>
      </c>
      <c r="X2441">
        <v>541</v>
      </c>
      <c r="Y2441">
        <v>71</v>
      </c>
      <c r="Z2441">
        <v>0</v>
      </c>
      <c r="AA2441">
        <v>71</v>
      </c>
      <c r="AB2441">
        <v>0</v>
      </c>
      <c r="AC2441">
        <v>49</v>
      </c>
      <c r="AD2441">
        <v>20</v>
      </c>
      <c r="AE2441">
        <v>0</v>
      </c>
      <c r="AF2441">
        <v>0</v>
      </c>
      <c r="AG2441">
        <v>0</v>
      </c>
      <c r="AH2441" t="s">
        <v>606</v>
      </c>
      <c r="AI2441" s="1">
        <v>44523.582604166666</v>
      </c>
      <c r="AJ2441">
        <v>460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20</v>
      </c>
      <c r="AQ2441">
        <v>0</v>
      </c>
      <c r="AR2441">
        <v>0</v>
      </c>
      <c r="AS2441">
        <v>0</v>
      </c>
      <c r="AT2441" t="s">
        <v>88</v>
      </c>
      <c r="AU2441" t="s">
        <v>88</v>
      </c>
      <c r="AV2441" t="s">
        <v>88</v>
      </c>
      <c r="AW2441" t="s">
        <v>88</v>
      </c>
      <c r="AX2441" t="s">
        <v>88</v>
      </c>
      <c r="AY2441" t="s">
        <v>88</v>
      </c>
      <c r="AZ2441" t="s">
        <v>88</v>
      </c>
      <c r="BA2441" t="s">
        <v>88</v>
      </c>
      <c r="BB2441" t="s">
        <v>88</v>
      </c>
      <c r="BC2441" t="s">
        <v>88</v>
      </c>
      <c r="BD2441" t="s">
        <v>88</v>
      </c>
      <c r="BE2441" t="s">
        <v>88</v>
      </c>
    </row>
    <row r="2442" spans="1:57">
      <c r="A2442" t="s">
        <v>5066</v>
      </c>
      <c r="B2442" t="s">
        <v>80</v>
      </c>
      <c r="C2442" t="s">
        <v>5067</v>
      </c>
      <c r="D2442" t="s">
        <v>82</v>
      </c>
      <c r="E2442" s="2" t="str">
        <f>HYPERLINK("capsilon://?command=openfolder&amp;siteaddress=FAM.docvelocity-na8.net&amp;folderid=FX5EFE116B-7BD2-C665-22A5-F67BDB4515EA","FX211112560")</f>
        <v>FX211112560</v>
      </c>
      <c r="F2442" t="s">
        <v>19</v>
      </c>
      <c r="G2442" t="s">
        <v>19</v>
      </c>
      <c r="H2442" t="s">
        <v>83</v>
      </c>
      <c r="I2442" t="s">
        <v>5068</v>
      </c>
      <c r="J2442">
        <v>79</v>
      </c>
      <c r="K2442" t="s">
        <v>85</v>
      </c>
      <c r="L2442" t="s">
        <v>86</v>
      </c>
      <c r="M2442" t="s">
        <v>87</v>
      </c>
      <c r="N2442">
        <v>2</v>
      </c>
      <c r="O2442" s="1">
        <v>44523.530775462961</v>
      </c>
      <c r="P2442" s="1">
        <v>44523.590798611112</v>
      </c>
      <c r="Q2442">
        <v>4103</v>
      </c>
      <c r="R2442">
        <v>1083</v>
      </c>
      <c r="S2442" t="b">
        <v>0</v>
      </c>
      <c r="T2442" t="s">
        <v>88</v>
      </c>
      <c r="U2442" t="b">
        <v>0</v>
      </c>
      <c r="V2442" t="s">
        <v>186</v>
      </c>
      <c r="W2442" s="1">
        <v>44523.540324074071</v>
      </c>
      <c r="X2442">
        <v>364</v>
      </c>
      <c r="Y2442">
        <v>71</v>
      </c>
      <c r="Z2442">
        <v>0</v>
      </c>
      <c r="AA2442">
        <v>71</v>
      </c>
      <c r="AB2442">
        <v>0</v>
      </c>
      <c r="AC2442">
        <v>30</v>
      </c>
      <c r="AD2442">
        <v>8</v>
      </c>
      <c r="AE2442">
        <v>0</v>
      </c>
      <c r="AF2442">
        <v>0</v>
      </c>
      <c r="AG2442">
        <v>0</v>
      </c>
      <c r="AH2442" t="s">
        <v>606</v>
      </c>
      <c r="AI2442" s="1">
        <v>44523.590798611112</v>
      </c>
      <c r="AJ2442">
        <v>707</v>
      </c>
      <c r="AK2442">
        <v>1</v>
      </c>
      <c r="AL2442">
        <v>0</v>
      </c>
      <c r="AM2442">
        <v>1</v>
      </c>
      <c r="AN2442">
        <v>0</v>
      </c>
      <c r="AO2442">
        <v>1</v>
      </c>
      <c r="AP2442">
        <v>7</v>
      </c>
      <c r="AQ2442">
        <v>0</v>
      </c>
      <c r="AR2442">
        <v>0</v>
      </c>
      <c r="AS2442">
        <v>0</v>
      </c>
      <c r="AT2442" t="s">
        <v>88</v>
      </c>
      <c r="AU2442" t="s">
        <v>88</v>
      </c>
      <c r="AV2442" t="s">
        <v>88</v>
      </c>
      <c r="AW2442" t="s">
        <v>88</v>
      </c>
      <c r="AX2442" t="s">
        <v>88</v>
      </c>
      <c r="AY2442" t="s">
        <v>88</v>
      </c>
      <c r="AZ2442" t="s">
        <v>88</v>
      </c>
      <c r="BA2442" t="s">
        <v>88</v>
      </c>
      <c r="BB2442" t="s">
        <v>88</v>
      </c>
      <c r="BC2442" t="s">
        <v>88</v>
      </c>
      <c r="BD2442" t="s">
        <v>88</v>
      </c>
      <c r="BE2442" t="s">
        <v>88</v>
      </c>
    </row>
    <row r="2443" spans="1:57">
      <c r="A2443" t="s">
        <v>5069</v>
      </c>
      <c r="B2443" t="s">
        <v>80</v>
      </c>
      <c r="C2443" t="s">
        <v>5067</v>
      </c>
      <c r="D2443" t="s">
        <v>82</v>
      </c>
      <c r="E2443" s="2" t="str">
        <f>HYPERLINK("capsilon://?command=openfolder&amp;siteaddress=FAM.docvelocity-na8.net&amp;folderid=FX5EFE116B-7BD2-C665-22A5-F67BDB4515EA","FX211112560")</f>
        <v>FX211112560</v>
      </c>
      <c r="F2443" t="s">
        <v>19</v>
      </c>
      <c r="G2443" t="s">
        <v>19</v>
      </c>
      <c r="H2443" t="s">
        <v>83</v>
      </c>
      <c r="I2443" t="s">
        <v>5070</v>
      </c>
      <c r="J2443">
        <v>79</v>
      </c>
      <c r="K2443" t="s">
        <v>85</v>
      </c>
      <c r="L2443" t="s">
        <v>86</v>
      </c>
      <c r="M2443" t="s">
        <v>87</v>
      </c>
      <c r="N2443">
        <v>2</v>
      </c>
      <c r="O2443" s="1">
        <v>44523.5309837963</v>
      </c>
      <c r="P2443" s="1">
        <v>44523.596006944441</v>
      </c>
      <c r="Q2443">
        <v>4455</v>
      </c>
      <c r="R2443">
        <v>1163</v>
      </c>
      <c r="S2443" t="b">
        <v>0</v>
      </c>
      <c r="T2443" t="s">
        <v>88</v>
      </c>
      <c r="U2443" t="b">
        <v>0</v>
      </c>
      <c r="V2443" t="s">
        <v>123</v>
      </c>
      <c r="W2443" s="1">
        <v>44523.542129629626</v>
      </c>
      <c r="X2443">
        <v>419</v>
      </c>
      <c r="Y2443">
        <v>68</v>
      </c>
      <c r="Z2443">
        <v>0</v>
      </c>
      <c r="AA2443">
        <v>68</v>
      </c>
      <c r="AB2443">
        <v>0</v>
      </c>
      <c r="AC2443">
        <v>39</v>
      </c>
      <c r="AD2443">
        <v>11</v>
      </c>
      <c r="AE2443">
        <v>0</v>
      </c>
      <c r="AF2443">
        <v>0</v>
      </c>
      <c r="AG2443">
        <v>0</v>
      </c>
      <c r="AH2443" t="s">
        <v>106</v>
      </c>
      <c r="AI2443" s="1">
        <v>44523.596006944441</v>
      </c>
      <c r="AJ2443">
        <v>744</v>
      </c>
      <c r="AK2443">
        <v>1</v>
      </c>
      <c r="AL2443">
        <v>0</v>
      </c>
      <c r="AM2443">
        <v>1</v>
      </c>
      <c r="AN2443">
        <v>0</v>
      </c>
      <c r="AO2443">
        <v>1</v>
      </c>
      <c r="AP2443">
        <v>10</v>
      </c>
      <c r="AQ2443">
        <v>0</v>
      </c>
      <c r="AR2443">
        <v>0</v>
      </c>
      <c r="AS2443">
        <v>0</v>
      </c>
      <c r="AT2443" t="s">
        <v>88</v>
      </c>
      <c r="AU2443" t="s">
        <v>88</v>
      </c>
      <c r="AV2443" t="s">
        <v>88</v>
      </c>
      <c r="AW2443" t="s">
        <v>88</v>
      </c>
      <c r="AX2443" t="s">
        <v>88</v>
      </c>
      <c r="AY2443" t="s">
        <v>88</v>
      </c>
      <c r="AZ2443" t="s">
        <v>88</v>
      </c>
      <c r="BA2443" t="s">
        <v>88</v>
      </c>
      <c r="BB2443" t="s">
        <v>88</v>
      </c>
      <c r="BC2443" t="s">
        <v>88</v>
      </c>
      <c r="BD2443" t="s">
        <v>88</v>
      </c>
      <c r="BE2443" t="s">
        <v>88</v>
      </c>
    </row>
    <row r="2444" spans="1:57">
      <c r="A2444" t="s">
        <v>5071</v>
      </c>
      <c r="B2444" t="s">
        <v>80</v>
      </c>
      <c r="C2444" t="s">
        <v>5067</v>
      </c>
      <c r="D2444" t="s">
        <v>82</v>
      </c>
      <c r="E2444" s="2" t="str">
        <f>HYPERLINK("capsilon://?command=openfolder&amp;siteaddress=FAM.docvelocity-na8.net&amp;folderid=FX5EFE116B-7BD2-C665-22A5-F67BDB4515EA","FX211112560")</f>
        <v>FX211112560</v>
      </c>
      <c r="F2444" t="s">
        <v>19</v>
      </c>
      <c r="G2444" t="s">
        <v>19</v>
      </c>
      <c r="H2444" t="s">
        <v>83</v>
      </c>
      <c r="I2444" t="s">
        <v>5072</v>
      </c>
      <c r="J2444">
        <v>28</v>
      </c>
      <c r="K2444" t="s">
        <v>85</v>
      </c>
      <c r="L2444" t="s">
        <v>86</v>
      </c>
      <c r="M2444" t="s">
        <v>87</v>
      </c>
      <c r="N2444">
        <v>2</v>
      </c>
      <c r="O2444" s="1">
        <v>44523.531365740739</v>
      </c>
      <c r="P2444" s="1">
        <v>44523.59611111111</v>
      </c>
      <c r="Q2444">
        <v>5058</v>
      </c>
      <c r="R2444">
        <v>536</v>
      </c>
      <c r="S2444" t="b">
        <v>0</v>
      </c>
      <c r="T2444" t="s">
        <v>88</v>
      </c>
      <c r="U2444" t="b">
        <v>0</v>
      </c>
      <c r="V2444" t="s">
        <v>186</v>
      </c>
      <c r="W2444" s="1">
        <v>44523.541921296295</v>
      </c>
      <c r="X2444">
        <v>137</v>
      </c>
      <c r="Y2444">
        <v>21</v>
      </c>
      <c r="Z2444">
        <v>0</v>
      </c>
      <c r="AA2444">
        <v>21</v>
      </c>
      <c r="AB2444">
        <v>0</v>
      </c>
      <c r="AC2444">
        <v>6</v>
      </c>
      <c r="AD2444">
        <v>7</v>
      </c>
      <c r="AE2444">
        <v>0</v>
      </c>
      <c r="AF2444">
        <v>0</v>
      </c>
      <c r="AG2444">
        <v>0</v>
      </c>
      <c r="AH2444" t="s">
        <v>90</v>
      </c>
      <c r="AI2444" s="1">
        <v>44523.59611111111</v>
      </c>
      <c r="AJ2444">
        <v>348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7</v>
      </c>
      <c r="AQ2444">
        <v>0</v>
      </c>
      <c r="AR2444">
        <v>0</v>
      </c>
      <c r="AS2444">
        <v>0</v>
      </c>
      <c r="AT2444" t="s">
        <v>88</v>
      </c>
      <c r="AU2444" t="s">
        <v>88</v>
      </c>
      <c r="AV2444" t="s">
        <v>88</v>
      </c>
      <c r="AW2444" t="s">
        <v>88</v>
      </c>
      <c r="AX2444" t="s">
        <v>88</v>
      </c>
      <c r="AY2444" t="s">
        <v>88</v>
      </c>
      <c r="AZ2444" t="s">
        <v>88</v>
      </c>
      <c r="BA2444" t="s">
        <v>88</v>
      </c>
      <c r="BB2444" t="s">
        <v>88</v>
      </c>
      <c r="BC2444" t="s">
        <v>88</v>
      </c>
      <c r="BD2444" t="s">
        <v>88</v>
      </c>
      <c r="BE2444" t="s">
        <v>88</v>
      </c>
    </row>
    <row r="2445" spans="1:57">
      <c r="A2445" t="s">
        <v>5073</v>
      </c>
      <c r="B2445" t="s">
        <v>80</v>
      </c>
      <c r="C2445" t="s">
        <v>5067</v>
      </c>
      <c r="D2445" t="s">
        <v>82</v>
      </c>
      <c r="E2445" s="2" t="str">
        <f>HYPERLINK("capsilon://?command=openfolder&amp;siteaddress=FAM.docvelocity-na8.net&amp;folderid=FX5EFE116B-7BD2-C665-22A5-F67BDB4515EA","FX211112560")</f>
        <v>FX211112560</v>
      </c>
      <c r="F2445" t="s">
        <v>19</v>
      </c>
      <c r="G2445" t="s">
        <v>19</v>
      </c>
      <c r="H2445" t="s">
        <v>83</v>
      </c>
      <c r="I2445" t="s">
        <v>5074</v>
      </c>
      <c r="J2445">
        <v>79</v>
      </c>
      <c r="K2445" t="s">
        <v>85</v>
      </c>
      <c r="L2445" t="s">
        <v>86</v>
      </c>
      <c r="M2445" t="s">
        <v>87</v>
      </c>
      <c r="N2445">
        <v>2</v>
      </c>
      <c r="O2445" s="1">
        <v>44523.531469907408</v>
      </c>
      <c r="P2445" s="1">
        <v>44523.600902777776</v>
      </c>
      <c r="Q2445">
        <v>5384</v>
      </c>
      <c r="R2445">
        <v>615</v>
      </c>
      <c r="S2445" t="b">
        <v>0</v>
      </c>
      <c r="T2445" t="s">
        <v>88</v>
      </c>
      <c r="U2445" t="b">
        <v>0</v>
      </c>
      <c r="V2445" t="s">
        <v>186</v>
      </c>
      <c r="W2445" s="1">
        <v>44523.544166666667</v>
      </c>
      <c r="X2445">
        <v>193</v>
      </c>
      <c r="Y2445">
        <v>68</v>
      </c>
      <c r="Z2445">
        <v>0</v>
      </c>
      <c r="AA2445">
        <v>68</v>
      </c>
      <c r="AB2445">
        <v>0</v>
      </c>
      <c r="AC2445">
        <v>27</v>
      </c>
      <c r="AD2445">
        <v>11</v>
      </c>
      <c r="AE2445">
        <v>0</v>
      </c>
      <c r="AF2445">
        <v>0</v>
      </c>
      <c r="AG2445">
        <v>0</v>
      </c>
      <c r="AH2445" t="s">
        <v>106</v>
      </c>
      <c r="AI2445" s="1">
        <v>44523.600902777776</v>
      </c>
      <c r="AJ2445">
        <v>422</v>
      </c>
      <c r="AK2445">
        <v>1</v>
      </c>
      <c r="AL2445">
        <v>0</v>
      </c>
      <c r="AM2445">
        <v>1</v>
      </c>
      <c r="AN2445">
        <v>0</v>
      </c>
      <c r="AO2445">
        <v>2</v>
      </c>
      <c r="AP2445">
        <v>10</v>
      </c>
      <c r="AQ2445">
        <v>0</v>
      </c>
      <c r="AR2445">
        <v>0</v>
      </c>
      <c r="AS2445">
        <v>0</v>
      </c>
      <c r="AT2445" t="s">
        <v>88</v>
      </c>
      <c r="AU2445" t="s">
        <v>88</v>
      </c>
      <c r="AV2445" t="s">
        <v>88</v>
      </c>
      <c r="AW2445" t="s">
        <v>88</v>
      </c>
      <c r="AX2445" t="s">
        <v>88</v>
      </c>
      <c r="AY2445" t="s">
        <v>88</v>
      </c>
      <c r="AZ2445" t="s">
        <v>88</v>
      </c>
      <c r="BA2445" t="s">
        <v>88</v>
      </c>
      <c r="BB2445" t="s">
        <v>88</v>
      </c>
      <c r="BC2445" t="s">
        <v>88</v>
      </c>
      <c r="BD2445" t="s">
        <v>88</v>
      </c>
      <c r="BE2445" t="s">
        <v>88</v>
      </c>
    </row>
    <row r="2446" spans="1:57">
      <c r="A2446" t="s">
        <v>5075</v>
      </c>
      <c r="B2446" t="s">
        <v>80</v>
      </c>
      <c r="C2446" t="s">
        <v>5076</v>
      </c>
      <c r="D2446" t="s">
        <v>82</v>
      </c>
      <c r="E2446" s="2" t="str">
        <f>HYPERLINK("capsilon://?command=openfolder&amp;siteaddress=FAM.docvelocity-na8.net&amp;folderid=FX2FB26C76-C288-D9D5-E2FF-F78E09C26756","FX211112657")</f>
        <v>FX211112657</v>
      </c>
      <c r="F2446" t="s">
        <v>19</v>
      </c>
      <c r="G2446" t="s">
        <v>19</v>
      </c>
      <c r="H2446" t="s">
        <v>83</v>
      </c>
      <c r="I2446" t="s">
        <v>5077</v>
      </c>
      <c r="J2446">
        <v>84</v>
      </c>
      <c r="K2446" t="s">
        <v>85</v>
      </c>
      <c r="L2446" t="s">
        <v>86</v>
      </c>
      <c r="M2446" t="s">
        <v>87</v>
      </c>
      <c r="N2446">
        <v>1</v>
      </c>
      <c r="O2446" s="1">
        <v>44523.538148148145</v>
      </c>
      <c r="P2446" s="1">
        <v>44523.583124999997</v>
      </c>
      <c r="Q2446">
        <v>3188</v>
      </c>
      <c r="R2446">
        <v>698</v>
      </c>
      <c r="S2446" t="b">
        <v>0</v>
      </c>
      <c r="T2446" t="s">
        <v>88</v>
      </c>
      <c r="U2446" t="b">
        <v>0</v>
      </c>
      <c r="V2446" t="s">
        <v>131</v>
      </c>
      <c r="W2446" s="1">
        <v>44523.583124999997</v>
      </c>
      <c r="X2446">
        <v>660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84</v>
      </c>
      <c r="AE2446">
        <v>72</v>
      </c>
      <c r="AF2446">
        <v>0</v>
      </c>
      <c r="AG2446">
        <v>11</v>
      </c>
      <c r="AH2446" t="s">
        <v>88</v>
      </c>
      <c r="AI2446" t="s">
        <v>88</v>
      </c>
      <c r="AJ2446" t="s">
        <v>88</v>
      </c>
      <c r="AK2446" t="s">
        <v>88</v>
      </c>
      <c r="AL2446" t="s">
        <v>88</v>
      </c>
      <c r="AM2446" t="s">
        <v>88</v>
      </c>
      <c r="AN2446" t="s">
        <v>88</v>
      </c>
      <c r="AO2446" t="s">
        <v>88</v>
      </c>
      <c r="AP2446" t="s">
        <v>88</v>
      </c>
      <c r="AQ2446" t="s">
        <v>88</v>
      </c>
      <c r="AR2446" t="s">
        <v>88</v>
      </c>
      <c r="AS2446" t="s">
        <v>88</v>
      </c>
      <c r="AT2446" t="s">
        <v>88</v>
      </c>
      <c r="AU2446" t="s">
        <v>88</v>
      </c>
      <c r="AV2446" t="s">
        <v>88</v>
      </c>
      <c r="AW2446" t="s">
        <v>88</v>
      </c>
      <c r="AX2446" t="s">
        <v>88</v>
      </c>
      <c r="AY2446" t="s">
        <v>88</v>
      </c>
      <c r="AZ2446" t="s">
        <v>88</v>
      </c>
      <c r="BA2446" t="s">
        <v>88</v>
      </c>
      <c r="BB2446" t="s">
        <v>88</v>
      </c>
      <c r="BC2446" t="s">
        <v>88</v>
      </c>
      <c r="BD2446" t="s">
        <v>88</v>
      </c>
      <c r="BE2446" t="s">
        <v>88</v>
      </c>
    </row>
    <row r="2447" spans="1:57">
      <c r="A2447" t="s">
        <v>5078</v>
      </c>
      <c r="B2447" t="s">
        <v>80</v>
      </c>
      <c r="C2447" t="s">
        <v>5079</v>
      </c>
      <c r="D2447" t="s">
        <v>82</v>
      </c>
      <c r="E2447" s="2" t="str">
        <f>HYPERLINK("capsilon://?command=openfolder&amp;siteaddress=FAM.docvelocity-na8.net&amp;folderid=FXD92C892F-E0A3-75F3-D0EA-5290A8779CD4","FX21119749")</f>
        <v>FX21119749</v>
      </c>
      <c r="F2447" t="s">
        <v>19</v>
      </c>
      <c r="G2447" t="s">
        <v>19</v>
      </c>
      <c r="H2447" t="s">
        <v>83</v>
      </c>
      <c r="I2447" t="s">
        <v>5080</v>
      </c>
      <c r="J2447">
        <v>122</v>
      </c>
      <c r="K2447" t="s">
        <v>85</v>
      </c>
      <c r="L2447" t="s">
        <v>86</v>
      </c>
      <c r="M2447" t="s">
        <v>87</v>
      </c>
      <c r="N2447">
        <v>1</v>
      </c>
      <c r="O2447" s="1">
        <v>44523.541041666664</v>
      </c>
      <c r="P2447" s="1">
        <v>44524.239918981482</v>
      </c>
      <c r="Q2447">
        <v>59608</v>
      </c>
      <c r="R2447">
        <v>775</v>
      </c>
      <c r="S2447" t="b">
        <v>0</v>
      </c>
      <c r="T2447" t="s">
        <v>88</v>
      </c>
      <c r="U2447" t="b">
        <v>0</v>
      </c>
      <c r="V2447" t="s">
        <v>190</v>
      </c>
      <c r="W2447" s="1">
        <v>44524.239918981482</v>
      </c>
      <c r="X2447">
        <v>510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122</v>
      </c>
      <c r="AE2447">
        <v>110</v>
      </c>
      <c r="AF2447">
        <v>0</v>
      </c>
      <c r="AG2447">
        <v>6</v>
      </c>
      <c r="AH2447" t="s">
        <v>88</v>
      </c>
      <c r="AI2447" t="s">
        <v>88</v>
      </c>
      <c r="AJ2447" t="s">
        <v>88</v>
      </c>
      <c r="AK2447" t="s">
        <v>88</v>
      </c>
      <c r="AL2447" t="s">
        <v>88</v>
      </c>
      <c r="AM2447" t="s">
        <v>88</v>
      </c>
      <c r="AN2447" t="s">
        <v>88</v>
      </c>
      <c r="AO2447" t="s">
        <v>88</v>
      </c>
      <c r="AP2447" t="s">
        <v>88</v>
      </c>
      <c r="AQ2447" t="s">
        <v>88</v>
      </c>
      <c r="AR2447" t="s">
        <v>88</v>
      </c>
      <c r="AS2447" t="s">
        <v>88</v>
      </c>
      <c r="AT2447" t="s">
        <v>88</v>
      </c>
      <c r="AU2447" t="s">
        <v>88</v>
      </c>
      <c r="AV2447" t="s">
        <v>88</v>
      </c>
      <c r="AW2447" t="s">
        <v>88</v>
      </c>
      <c r="AX2447" t="s">
        <v>88</v>
      </c>
      <c r="AY2447" t="s">
        <v>88</v>
      </c>
      <c r="AZ2447" t="s">
        <v>88</v>
      </c>
      <c r="BA2447" t="s">
        <v>88</v>
      </c>
      <c r="BB2447" t="s">
        <v>88</v>
      </c>
      <c r="BC2447" t="s">
        <v>88</v>
      </c>
      <c r="BD2447" t="s">
        <v>88</v>
      </c>
      <c r="BE2447" t="s">
        <v>88</v>
      </c>
    </row>
    <row r="2448" spans="1:57">
      <c r="A2448" t="s">
        <v>5081</v>
      </c>
      <c r="B2448" t="s">
        <v>80</v>
      </c>
      <c r="C2448" t="s">
        <v>4710</v>
      </c>
      <c r="D2448" t="s">
        <v>82</v>
      </c>
      <c r="E2448" s="2" t="str">
        <f>HYPERLINK("capsilon://?command=openfolder&amp;siteaddress=FAM.docvelocity-na8.net&amp;folderid=FXFECB08CA-B3A5-6319-C6C9-59992963228D","FX21118660")</f>
        <v>FX21118660</v>
      </c>
      <c r="F2448" t="s">
        <v>19</v>
      </c>
      <c r="G2448" t="s">
        <v>19</v>
      </c>
      <c r="H2448" t="s">
        <v>83</v>
      </c>
      <c r="I2448" t="s">
        <v>5082</v>
      </c>
      <c r="J2448">
        <v>30</v>
      </c>
      <c r="K2448" t="s">
        <v>85</v>
      </c>
      <c r="L2448" t="s">
        <v>86</v>
      </c>
      <c r="M2448" t="s">
        <v>87</v>
      </c>
      <c r="N2448">
        <v>2</v>
      </c>
      <c r="O2448" s="1">
        <v>44523.549016203702</v>
      </c>
      <c r="P2448" s="1">
        <v>44523.597581018519</v>
      </c>
      <c r="Q2448">
        <v>3992</v>
      </c>
      <c r="R2448">
        <v>204</v>
      </c>
      <c r="S2448" t="b">
        <v>0</v>
      </c>
      <c r="T2448" t="s">
        <v>88</v>
      </c>
      <c r="U2448" t="b">
        <v>0</v>
      </c>
      <c r="V2448" t="s">
        <v>123</v>
      </c>
      <c r="W2448" s="1">
        <v>44523.552627314813</v>
      </c>
      <c r="X2448">
        <v>78</v>
      </c>
      <c r="Y2448">
        <v>9</v>
      </c>
      <c r="Z2448">
        <v>0</v>
      </c>
      <c r="AA2448">
        <v>9</v>
      </c>
      <c r="AB2448">
        <v>0</v>
      </c>
      <c r="AC2448">
        <v>5</v>
      </c>
      <c r="AD2448">
        <v>21</v>
      </c>
      <c r="AE2448">
        <v>0</v>
      </c>
      <c r="AF2448">
        <v>0</v>
      </c>
      <c r="AG2448">
        <v>0</v>
      </c>
      <c r="AH2448" t="s">
        <v>90</v>
      </c>
      <c r="AI2448" s="1">
        <v>44523.597581018519</v>
      </c>
      <c r="AJ2448">
        <v>126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21</v>
      </c>
      <c r="AQ2448">
        <v>0</v>
      </c>
      <c r="AR2448">
        <v>0</v>
      </c>
      <c r="AS2448">
        <v>0</v>
      </c>
      <c r="AT2448" t="s">
        <v>88</v>
      </c>
      <c r="AU2448" t="s">
        <v>88</v>
      </c>
      <c r="AV2448" t="s">
        <v>88</v>
      </c>
      <c r="AW2448" t="s">
        <v>88</v>
      </c>
      <c r="AX2448" t="s">
        <v>88</v>
      </c>
      <c r="AY2448" t="s">
        <v>88</v>
      </c>
      <c r="AZ2448" t="s">
        <v>88</v>
      </c>
      <c r="BA2448" t="s">
        <v>88</v>
      </c>
      <c r="BB2448" t="s">
        <v>88</v>
      </c>
      <c r="BC2448" t="s">
        <v>88</v>
      </c>
      <c r="BD2448" t="s">
        <v>88</v>
      </c>
      <c r="BE2448" t="s">
        <v>88</v>
      </c>
    </row>
    <row r="2449" spans="1:57">
      <c r="A2449" t="s">
        <v>5083</v>
      </c>
      <c r="B2449" t="s">
        <v>80</v>
      </c>
      <c r="C2449" t="s">
        <v>1829</v>
      </c>
      <c r="D2449" t="s">
        <v>82</v>
      </c>
      <c r="E2449" s="2" t="str">
        <f>HYPERLINK("capsilon://?command=openfolder&amp;siteaddress=FAM.docvelocity-na8.net&amp;folderid=FX8008CA1E-0646-A841-7D65-FFCADB4ABF9E","FX21112876")</f>
        <v>FX21112876</v>
      </c>
      <c r="F2449" t="s">
        <v>19</v>
      </c>
      <c r="G2449" t="s">
        <v>19</v>
      </c>
      <c r="H2449" t="s">
        <v>83</v>
      </c>
      <c r="I2449" t="s">
        <v>5084</v>
      </c>
      <c r="J2449">
        <v>66</v>
      </c>
      <c r="K2449" t="s">
        <v>85</v>
      </c>
      <c r="L2449" t="s">
        <v>86</v>
      </c>
      <c r="M2449" t="s">
        <v>87</v>
      </c>
      <c r="N2449">
        <v>1</v>
      </c>
      <c r="O2449" s="1">
        <v>44523.552453703705</v>
      </c>
      <c r="P2449" s="1">
        <v>44523.584872685184</v>
      </c>
      <c r="Q2449">
        <v>2582</v>
      </c>
      <c r="R2449">
        <v>219</v>
      </c>
      <c r="S2449" t="b">
        <v>0</v>
      </c>
      <c r="T2449" t="s">
        <v>88</v>
      </c>
      <c r="U2449" t="b">
        <v>0</v>
      </c>
      <c r="V2449" t="s">
        <v>131</v>
      </c>
      <c r="W2449" s="1">
        <v>44523.584872685184</v>
      </c>
      <c r="X2449">
        <v>131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66</v>
      </c>
      <c r="AE2449">
        <v>52</v>
      </c>
      <c r="AF2449">
        <v>0</v>
      </c>
      <c r="AG2449">
        <v>1</v>
      </c>
      <c r="AH2449" t="s">
        <v>88</v>
      </c>
      <c r="AI2449" t="s">
        <v>88</v>
      </c>
      <c r="AJ2449" t="s">
        <v>88</v>
      </c>
      <c r="AK2449" t="s">
        <v>88</v>
      </c>
      <c r="AL2449" t="s">
        <v>88</v>
      </c>
      <c r="AM2449" t="s">
        <v>88</v>
      </c>
      <c r="AN2449" t="s">
        <v>88</v>
      </c>
      <c r="AO2449" t="s">
        <v>88</v>
      </c>
      <c r="AP2449" t="s">
        <v>88</v>
      </c>
      <c r="AQ2449" t="s">
        <v>88</v>
      </c>
      <c r="AR2449" t="s">
        <v>88</v>
      </c>
      <c r="AS2449" t="s">
        <v>88</v>
      </c>
      <c r="AT2449" t="s">
        <v>88</v>
      </c>
      <c r="AU2449" t="s">
        <v>88</v>
      </c>
      <c r="AV2449" t="s">
        <v>88</v>
      </c>
      <c r="AW2449" t="s">
        <v>88</v>
      </c>
      <c r="AX2449" t="s">
        <v>88</v>
      </c>
      <c r="AY2449" t="s">
        <v>88</v>
      </c>
      <c r="AZ2449" t="s">
        <v>88</v>
      </c>
      <c r="BA2449" t="s">
        <v>88</v>
      </c>
      <c r="BB2449" t="s">
        <v>88</v>
      </c>
      <c r="BC2449" t="s">
        <v>88</v>
      </c>
      <c r="BD2449" t="s">
        <v>88</v>
      </c>
      <c r="BE2449" t="s">
        <v>88</v>
      </c>
    </row>
    <row r="2450" spans="1:57">
      <c r="A2450" t="s">
        <v>5085</v>
      </c>
      <c r="B2450" t="s">
        <v>80</v>
      </c>
      <c r="C2450" t="s">
        <v>4641</v>
      </c>
      <c r="D2450" t="s">
        <v>82</v>
      </c>
      <c r="E2450" s="2" t="str">
        <f>HYPERLINK("capsilon://?command=openfolder&amp;siteaddress=FAM.docvelocity-na8.net&amp;folderid=FX5246298E-5606-3732-C788-7D53AD4D2565","FX211110166")</f>
        <v>FX211110166</v>
      </c>
      <c r="F2450" t="s">
        <v>19</v>
      </c>
      <c r="G2450" t="s">
        <v>19</v>
      </c>
      <c r="H2450" t="s">
        <v>83</v>
      </c>
      <c r="I2450" t="s">
        <v>5086</v>
      </c>
      <c r="J2450">
        <v>66</v>
      </c>
      <c r="K2450" t="s">
        <v>85</v>
      </c>
      <c r="L2450" t="s">
        <v>86</v>
      </c>
      <c r="M2450" t="s">
        <v>87</v>
      </c>
      <c r="N2450">
        <v>2</v>
      </c>
      <c r="O2450" s="1">
        <v>44523.572662037041</v>
      </c>
      <c r="P2450" s="1">
        <v>44523.602037037039</v>
      </c>
      <c r="Q2450">
        <v>1938</v>
      </c>
      <c r="R2450">
        <v>600</v>
      </c>
      <c r="S2450" t="b">
        <v>0</v>
      </c>
      <c r="T2450" t="s">
        <v>88</v>
      </c>
      <c r="U2450" t="b">
        <v>0</v>
      </c>
      <c r="V2450" t="s">
        <v>186</v>
      </c>
      <c r="W2450" s="1">
        <v>44523.575601851851</v>
      </c>
      <c r="X2450">
        <v>200</v>
      </c>
      <c r="Y2450">
        <v>52</v>
      </c>
      <c r="Z2450">
        <v>0</v>
      </c>
      <c r="AA2450">
        <v>52</v>
      </c>
      <c r="AB2450">
        <v>0</v>
      </c>
      <c r="AC2450">
        <v>18</v>
      </c>
      <c r="AD2450">
        <v>14</v>
      </c>
      <c r="AE2450">
        <v>0</v>
      </c>
      <c r="AF2450">
        <v>0</v>
      </c>
      <c r="AG2450">
        <v>0</v>
      </c>
      <c r="AH2450" t="s">
        <v>606</v>
      </c>
      <c r="AI2450" s="1">
        <v>44523.602037037039</v>
      </c>
      <c r="AJ2450">
        <v>400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14</v>
      </c>
      <c r="AQ2450">
        <v>0</v>
      </c>
      <c r="AR2450">
        <v>0</v>
      </c>
      <c r="AS2450">
        <v>0</v>
      </c>
      <c r="AT2450" t="s">
        <v>88</v>
      </c>
      <c r="AU2450" t="s">
        <v>88</v>
      </c>
      <c r="AV2450" t="s">
        <v>88</v>
      </c>
      <c r="AW2450" t="s">
        <v>88</v>
      </c>
      <c r="AX2450" t="s">
        <v>88</v>
      </c>
      <c r="AY2450" t="s">
        <v>88</v>
      </c>
      <c r="AZ2450" t="s">
        <v>88</v>
      </c>
      <c r="BA2450" t="s">
        <v>88</v>
      </c>
      <c r="BB2450" t="s">
        <v>88</v>
      </c>
      <c r="BC2450" t="s">
        <v>88</v>
      </c>
      <c r="BD2450" t="s">
        <v>88</v>
      </c>
      <c r="BE2450" t="s">
        <v>88</v>
      </c>
    </row>
    <row r="2451" spans="1:57">
      <c r="A2451" t="s">
        <v>5087</v>
      </c>
      <c r="B2451" t="s">
        <v>80</v>
      </c>
      <c r="C2451" t="s">
        <v>5076</v>
      </c>
      <c r="D2451" t="s">
        <v>82</v>
      </c>
      <c r="E2451" s="2" t="str">
        <f>HYPERLINK("capsilon://?command=openfolder&amp;siteaddress=FAM.docvelocity-na8.net&amp;folderid=FX2FB26C76-C288-D9D5-E2FF-F78E09C26756","FX211112657")</f>
        <v>FX211112657</v>
      </c>
      <c r="F2451" t="s">
        <v>19</v>
      </c>
      <c r="G2451" t="s">
        <v>19</v>
      </c>
      <c r="H2451" t="s">
        <v>83</v>
      </c>
      <c r="I2451" t="s">
        <v>5077</v>
      </c>
      <c r="J2451">
        <v>490</v>
      </c>
      <c r="K2451" t="s">
        <v>85</v>
      </c>
      <c r="L2451" t="s">
        <v>86</v>
      </c>
      <c r="M2451" t="s">
        <v>87</v>
      </c>
      <c r="N2451">
        <v>2</v>
      </c>
      <c r="O2451" s="1">
        <v>44523.58452546296</v>
      </c>
      <c r="P2451" s="1">
        <v>44523.66097222222</v>
      </c>
      <c r="Q2451">
        <v>688</v>
      </c>
      <c r="R2451">
        <v>5917</v>
      </c>
      <c r="S2451" t="b">
        <v>0</v>
      </c>
      <c r="T2451" t="s">
        <v>88</v>
      </c>
      <c r="U2451" t="b">
        <v>1</v>
      </c>
      <c r="V2451" t="s">
        <v>186</v>
      </c>
      <c r="W2451" s="1">
        <v>44523.631030092591</v>
      </c>
      <c r="X2451">
        <v>3616</v>
      </c>
      <c r="Y2451">
        <v>243</v>
      </c>
      <c r="Z2451">
        <v>0</v>
      </c>
      <c r="AA2451">
        <v>243</v>
      </c>
      <c r="AB2451">
        <v>504</v>
      </c>
      <c r="AC2451">
        <v>129</v>
      </c>
      <c r="AD2451">
        <v>247</v>
      </c>
      <c r="AE2451">
        <v>0</v>
      </c>
      <c r="AF2451">
        <v>0</v>
      </c>
      <c r="AG2451">
        <v>0</v>
      </c>
      <c r="AH2451" t="s">
        <v>106</v>
      </c>
      <c r="AI2451" s="1">
        <v>44523.66097222222</v>
      </c>
      <c r="AJ2451">
        <v>2201</v>
      </c>
      <c r="AK2451">
        <v>5</v>
      </c>
      <c r="AL2451">
        <v>0</v>
      </c>
      <c r="AM2451">
        <v>5</v>
      </c>
      <c r="AN2451">
        <v>168</v>
      </c>
      <c r="AO2451">
        <v>5</v>
      </c>
      <c r="AP2451">
        <v>242</v>
      </c>
      <c r="AQ2451">
        <v>0</v>
      </c>
      <c r="AR2451">
        <v>0</v>
      </c>
      <c r="AS2451">
        <v>0</v>
      </c>
      <c r="AT2451" t="s">
        <v>88</v>
      </c>
      <c r="AU2451" t="s">
        <v>88</v>
      </c>
      <c r="AV2451" t="s">
        <v>88</v>
      </c>
      <c r="AW2451" t="s">
        <v>88</v>
      </c>
      <c r="AX2451" t="s">
        <v>88</v>
      </c>
      <c r="AY2451" t="s">
        <v>88</v>
      </c>
      <c r="AZ2451" t="s">
        <v>88</v>
      </c>
      <c r="BA2451" t="s">
        <v>88</v>
      </c>
      <c r="BB2451" t="s">
        <v>88</v>
      </c>
      <c r="BC2451" t="s">
        <v>88</v>
      </c>
      <c r="BD2451" t="s">
        <v>88</v>
      </c>
      <c r="BE2451" t="s">
        <v>88</v>
      </c>
    </row>
    <row r="2452" spans="1:57">
      <c r="A2452" t="s">
        <v>5088</v>
      </c>
      <c r="B2452" t="s">
        <v>80</v>
      </c>
      <c r="C2452" t="s">
        <v>1829</v>
      </c>
      <c r="D2452" t="s">
        <v>82</v>
      </c>
      <c r="E2452" s="2" t="str">
        <f>HYPERLINK("capsilon://?command=openfolder&amp;siteaddress=FAM.docvelocity-na8.net&amp;folderid=FX8008CA1E-0646-A841-7D65-FFCADB4ABF9E","FX21112876")</f>
        <v>FX21112876</v>
      </c>
      <c r="F2452" t="s">
        <v>19</v>
      </c>
      <c r="G2452" t="s">
        <v>19</v>
      </c>
      <c r="H2452" t="s">
        <v>83</v>
      </c>
      <c r="I2452" t="s">
        <v>5084</v>
      </c>
      <c r="J2452">
        <v>38</v>
      </c>
      <c r="K2452" t="s">
        <v>85</v>
      </c>
      <c r="L2452" t="s">
        <v>86</v>
      </c>
      <c r="M2452" t="s">
        <v>87</v>
      </c>
      <c r="N2452">
        <v>2</v>
      </c>
      <c r="O2452" s="1">
        <v>44523.585243055553</v>
      </c>
      <c r="P2452" s="1">
        <v>44523.597395833334</v>
      </c>
      <c r="Q2452">
        <v>287</v>
      </c>
      <c r="R2452">
        <v>763</v>
      </c>
      <c r="S2452" t="b">
        <v>0</v>
      </c>
      <c r="T2452" t="s">
        <v>88</v>
      </c>
      <c r="U2452" t="b">
        <v>1</v>
      </c>
      <c r="V2452" t="s">
        <v>131</v>
      </c>
      <c r="W2452" s="1">
        <v>44523.590231481481</v>
      </c>
      <c r="X2452">
        <v>194</v>
      </c>
      <c r="Y2452">
        <v>37</v>
      </c>
      <c r="Z2452">
        <v>0</v>
      </c>
      <c r="AA2452">
        <v>37</v>
      </c>
      <c r="AB2452">
        <v>0</v>
      </c>
      <c r="AC2452">
        <v>22</v>
      </c>
      <c r="AD2452">
        <v>1</v>
      </c>
      <c r="AE2452">
        <v>0</v>
      </c>
      <c r="AF2452">
        <v>0</v>
      </c>
      <c r="AG2452">
        <v>0</v>
      </c>
      <c r="AH2452" t="s">
        <v>606</v>
      </c>
      <c r="AI2452" s="1">
        <v>44523.597395833334</v>
      </c>
      <c r="AJ2452">
        <v>569</v>
      </c>
      <c r="AK2452">
        <v>1</v>
      </c>
      <c r="AL2452">
        <v>0</v>
      </c>
      <c r="AM2452">
        <v>1</v>
      </c>
      <c r="AN2452">
        <v>0</v>
      </c>
      <c r="AO2452">
        <v>1</v>
      </c>
      <c r="AP2452">
        <v>0</v>
      </c>
      <c r="AQ2452">
        <v>0</v>
      </c>
      <c r="AR2452">
        <v>0</v>
      </c>
      <c r="AS2452">
        <v>0</v>
      </c>
      <c r="AT2452" t="s">
        <v>88</v>
      </c>
      <c r="AU2452" t="s">
        <v>88</v>
      </c>
      <c r="AV2452" t="s">
        <v>88</v>
      </c>
      <c r="AW2452" t="s">
        <v>88</v>
      </c>
      <c r="AX2452" t="s">
        <v>88</v>
      </c>
      <c r="AY2452" t="s">
        <v>88</v>
      </c>
      <c r="AZ2452" t="s">
        <v>88</v>
      </c>
      <c r="BA2452" t="s">
        <v>88</v>
      </c>
      <c r="BB2452" t="s">
        <v>88</v>
      </c>
      <c r="BC2452" t="s">
        <v>88</v>
      </c>
      <c r="BD2452" t="s">
        <v>88</v>
      </c>
      <c r="BE2452" t="s">
        <v>88</v>
      </c>
    </row>
    <row r="2453" spans="1:57">
      <c r="A2453" t="s">
        <v>5089</v>
      </c>
      <c r="B2453" t="s">
        <v>80</v>
      </c>
      <c r="C2453" t="s">
        <v>5090</v>
      </c>
      <c r="D2453" t="s">
        <v>82</v>
      </c>
      <c r="E2453" s="2" t="str">
        <f>HYPERLINK("capsilon://?command=openfolder&amp;siteaddress=FAM.docvelocity-na8.net&amp;folderid=FXBE8ACBDB-31E7-8F35-63D5-BEAD6D4D2AE8","FX211112553")</f>
        <v>FX211112553</v>
      </c>
      <c r="F2453" t="s">
        <v>19</v>
      </c>
      <c r="G2453" t="s">
        <v>19</v>
      </c>
      <c r="H2453" t="s">
        <v>83</v>
      </c>
      <c r="I2453" t="s">
        <v>5091</v>
      </c>
      <c r="J2453">
        <v>67</v>
      </c>
      <c r="K2453" t="s">
        <v>85</v>
      </c>
      <c r="L2453" t="s">
        <v>86</v>
      </c>
      <c r="M2453" t="s">
        <v>87</v>
      </c>
      <c r="N2453">
        <v>2</v>
      </c>
      <c r="O2453" s="1">
        <v>44523.590520833335</v>
      </c>
      <c r="P2453" s="1">
        <v>44523.6018287037</v>
      </c>
      <c r="Q2453">
        <v>478</v>
      </c>
      <c r="R2453">
        <v>499</v>
      </c>
      <c r="S2453" t="b">
        <v>0</v>
      </c>
      <c r="T2453" t="s">
        <v>88</v>
      </c>
      <c r="U2453" t="b">
        <v>0</v>
      </c>
      <c r="V2453" t="s">
        <v>131</v>
      </c>
      <c r="W2453" s="1">
        <v>44523.591898148145</v>
      </c>
      <c r="X2453">
        <v>95</v>
      </c>
      <c r="Y2453">
        <v>44</v>
      </c>
      <c r="Z2453">
        <v>0</v>
      </c>
      <c r="AA2453">
        <v>44</v>
      </c>
      <c r="AB2453">
        <v>0</v>
      </c>
      <c r="AC2453">
        <v>4</v>
      </c>
      <c r="AD2453">
        <v>23</v>
      </c>
      <c r="AE2453">
        <v>0</v>
      </c>
      <c r="AF2453">
        <v>0</v>
      </c>
      <c r="AG2453">
        <v>0</v>
      </c>
      <c r="AH2453" t="s">
        <v>90</v>
      </c>
      <c r="AI2453" s="1">
        <v>44523.6018287037</v>
      </c>
      <c r="AJ2453">
        <v>366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23</v>
      </c>
      <c r="AQ2453">
        <v>0</v>
      </c>
      <c r="AR2453">
        <v>0</v>
      </c>
      <c r="AS2453">
        <v>0</v>
      </c>
      <c r="AT2453" t="s">
        <v>88</v>
      </c>
      <c r="AU2453" t="s">
        <v>88</v>
      </c>
      <c r="AV2453" t="s">
        <v>88</v>
      </c>
      <c r="AW2453" t="s">
        <v>88</v>
      </c>
      <c r="AX2453" t="s">
        <v>88</v>
      </c>
      <c r="AY2453" t="s">
        <v>88</v>
      </c>
      <c r="AZ2453" t="s">
        <v>88</v>
      </c>
      <c r="BA2453" t="s">
        <v>88</v>
      </c>
      <c r="BB2453" t="s">
        <v>88</v>
      </c>
      <c r="BC2453" t="s">
        <v>88</v>
      </c>
      <c r="BD2453" t="s">
        <v>88</v>
      </c>
      <c r="BE2453" t="s">
        <v>88</v>
      </c>
    </row>
    <row r="2454" spans="1:57">
      <c r="A2454" t="s">
        <v>5092</v>
      </c>
      <c r="B2454" t="s">
        <v>80</v>
      </c>
      <c r="C2454" t="s">
        <v>5090</v>
      </c>
      <c r="D2454" t="s">
        <v>82</v>
      </c>
      <c r="E2454" s="2" t="str">
        <f>HYPERLINK("capsilon://?command=openfolder&amp;siteaddress=FAM.docvelocity-na8.net&amp;folderid=FXBE8ACBDB-31E7-8F35-63D5-BEAD6D4D2AE8","FX211112553")</f>
        <v>FX211112553</v>
      </c>
      <c r="F2454" t="s">
        <v>19</v>
      </c>
      <c r="G2454" t="s">
        <v>19</v>
      </c>
      <c r="H2454" t="s">
        <v>83</v>
      </c>
      <c r="I2454" t="s">
        <v>5093</v>
      </c>
      <c r="J2454">
        <v>64</v>
      </c>
      <c r="K2454" t="s">
        <v>85</v>
      </c>
      <c r="L2454" t="s">
        <v>86</v>
      </c>
      <c r="M2454" t="s">
        <v>87</v>
      </c>
      <c r="N2454">
        <v>2</v>
      </c>
      <c r="O2454" s="1">
        <v>44523.590636574074</v>
      </c>
      <c r="P2454" s="1">
        <v>44523.603321759256</v>
      </c>
      <c r="Q2454">
        <v>727</v>
      </c>
      <c r="R2454">
        <v>369</v>
      </c>
      <c r="S2454" t="b">
        <v>0</v>
      </c>
      <c r="T2454" t="s">
        <v>88</v>
      </c>
      <c r="U2454" t="b">
        <v>0</v>
      </c>
      <c r="V2454" t="s">
        <v>123</v>
      </c>
      <c r="W2454" s="1">
        <v>44523.593541666669</v>
      </c>
      <c r="X2454">
        <v>161</v>
      </c>
      <c r="Y2454">
        <v>44</v>
      </c>
      <c r="Z2454">
        <v>0</v>
      </c>
      <c r="AA2454">
        <v>44</v>
      </c>
      <c r="AB2454">
        <v>0</v>
      </c>
      <c r="AC2454">
        <v>4</v>
      </c>
      <c r="AD2454">
        <v>20</v>
      </c>
      <c r="AE2454">
        <v>0</v>
      </c>
      <c r="AF2454">
        <v>0</v>
      </c>
      <c r="AG2454">
        <v>0</v>
      </c>
      <c r="AH2454" t="s">
        <v>106</v>
      </c>
      <c r="AI2454" s="1">
        <v>44523.603321759256</v>
      </c>
      <c r="AJ2454">
        <v>208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20</v>
      </c>
      <c r="AQ2454">
        <v>0</v>
      </c>
      <c r="AR2454">
        <v>0</v>
      </c>
      <c r="AS2454">
        <v>0</v>
      </c>
      <c r="AT2454" t="s">
        <v>88</v>
      </c>
      <c r="AU2454" t="s">
        <v>88</v>
      </c>
      <c r="AV2454" t="s">
        <v>88</v>
      </c>
      <c r="AW2454" t="s">
        <v>88</v>
      </c>
      <c r="AX2454" t="s">
        <v>88</v>
      </c>
      <c r="AY2454" t="s">
        <v>88</v>
      </c>
      <c r="AZ2454" t="s">
        <v>88</v>
      </c>
      <c r="BA2454" t="s">
        <v>88</v>
      </c>
      <c r="BB2454" t="s">
        <v>88</v>
      </c>
      <c r="BC2454" t="s">
        <v>88</v>
      </c>
      <c r="BD2454" t="s">
        <v>88</v>
      </c>
      <c r="BE2454" t="s">
        <v>88</v>
      </c>
    </row>
    <row r="2455" spans="1:57">
      <c r="A2455" t="s">
        <v>5094</v>
      </c>
      <c r="B2455" t="s">
        <v>80</v>
      </c>
      <c r="C2455" t="s">
        <v>5090</v>
      </c>
      <c r="D2455" t="s">
        <v>82</v>
      </c>
      <c r="E2455" s="2" t="str">
        <f>HYPERLINK("capsilon://?command=openfolder&amp;siteaddress=FAM.docvelocity-na8.net&amp;folderid=FXBE8ACBDB-31E7-8F35-63D5-BEAD6D4D2AE8","FX211112553")</f>
        <v>FX211112553</v>
      </c>
      <c r="F2455" t="s">
        <v>19</v>
      </c>
      <c r="G2455" t="s">
        <v>19</v>
      </c>
      <c r="H2455" t="s">
        <v>83</v>
      </c>
      <c r="I2455" t="s">
        <v>5095</v>
      </c>
      <c r="J2455">
        <v>28</v>
      </c>
      <c r="K2455" t="s">
        <v>85</v>
      </c>
      <c r="L2455" t="s">
        <v>86</v>
      </c>
      <c r="M2455" t="s">
        <v>87</v>
      </c>
      <c r="N2455">
        <v>2</v>
      </c>
      <c r="O2455" s="1">
        <v>44523.591087962966</v>
      </c>
      <c r="P2455" s="1">
        <v>44523.605428240742</v>
      </c>
      <c r="Q2455">
        <v>828</v>
      </c>
      <c r="R2455">
        <v>411</v>
      </c>
      <c r="S2455" t="b">
        <v>0</v>
      </c>
      <c r="T2455" t="s">
        <v>88</v>
      </c>
      <c r="U2455" t="b">
        <v>0</v>
      </c>
      <c r="V2455" t="s">
        <v>186</v>
      </c>
      <c r="W2455" s="1">
        <v>44523.592893518522</v>
      </c>
      <c r="X2455">
        <v>101</v>
      </c>
      <c r="Y2455">
        <v>21</v>
      </c>
      <c r="Z2455">
        <v>0</v>
      </c>
      <c r="AA2455">
        <v>21</v>
      </c>
      <c r="AB2455">
        <v>0</v>
      </c>
      <c r="AC2455">
        <v>1</v>
      </c>
      <c r="AD2455">
        <v>7</v>
      </c>
      <c r="AE2455">
        <v>0</v>
      </c>
      <c r="AF2455">
        <v>0</v>
      </c>
      <c r="AG2455">
        <v>0</v>
      </c>
      <c r="AH2455" t="s">
        <v>90</v>
      </c>
      <c r="AI2455" s="1">
        <v>44523.605428240742</v>
      </c>
      <c r="AJ2455">
        <v>310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7</v>
      </c>
      <c r="AQ2455">
        <v>0</v>
      </c>
      <c r="AR2455">
        <v>0</v>
      </c>
      <c r="AS2455">
        <v>0</v>
      </c>
      <c r="AT2455" t="s">
        <v>88</v>
      </c>
      <c r="AU2455" t="s">
        <v>88</v>
      </c>
      <c r="AV2455" t="s">
        <v>88</v>
      </c>
      <c r="AW2455" t="s">
        <v>88</v>
      </c>
      <c r="AX2455" t="s">
        <v>88</v>
      </c>
      <c r="AY2455" t="s">
        <v>88</v>
      </c>
      <c r="AZ2455" t="s">
        <v>88</v>
      </c>
      <c r="BA2455" t="s">
        <v>88</v>
      </c>
      <c r="BB2455" t="s">
        <v>88</v>
      </c>
      <c r="BC2455" t="s">
        <v>88</v>
      </c>
      <c r="BD2455" t="s">
        <v>88</v>
      </c>
      <c r="BE2455" t="s">
        <v>88</v>
      </c>
    </row>
    <row r="2456" spans="1:57">
      <c r="A2456" t="s">
        <v>5096</v>
      </c>
      <c r="B2456" t="s">
        <v>80</v>
      </c>
      <c r="C2456" t="s">
        <v>5090</v>
      </c>
      <c r="D2456" t="s">
        <v>82</v>
      </c>
      <c r="E2456" s="2" t="str">
        <f>HYPERLINK("capsilon://?command=openfolder&amp;siteaddress=FAM.docvelocity-na8.net&amp;folderid=FXBE8ACBDB-31E7-8F35-63D5-BEAD6D4D2AE8","FX211112553")</f>
        <v>FX211112553</v>
      </c>
      <c r="F2456" t="s">
        <v>19</v>
      </c>
      <c r="G2456" t="s">
        <v>19</v>
      </c>
      <c r="H2456" t="s">
        <v>83</v>
      </c>
      <c r="I2456" t="s">
        <v>5097</v>
      </c>
      <c r="J2456">
        <v>67</v>
      </c>
      <c r="K2456" t="s">
        <v>85</v>
      </c>
      <c r="L2456" t="s">
        <v>86</v>
      </c>
      <c r="M2456" t="s">
        <v>87</v>
      </c>
      <c r="N2456">
        <v>2</v>
      </c>
      <c r="O2456" s="1">
        <v>44523.591481481482</v>
      </c>
      <c r="P2456" s="1">
        <v>44523.60596064815</v>
      </c>
      <c r="Q2456">
        <v>811</v>
      </c>
      <c r="R2456">
        <v>440</v>
      </c>
      <c r="S2456" t="b">
        <v>0</v>
      </c>
      <c r="T2456" t="s">
        <v>88</v>
      </c>
      <c r="U2456" t="b">
        <v>0</v>
      </c>
      <c r="V2456" t="s">
        <v>131</v>
      </c>
      <c r="W2456" s="1">
        <v>44523.593090277776</v>
      </c>
      <c r="X2456">
        <v>102</v>
      </c>
      <c r="Y2456">
        <v>44</v>
      </c>
      <c r="Z2456">
        <v>0</v>
      </c>
      <c r="AA2456">
        <v>44</v>
      </c>
      <c r="AB2456">
        <v>0</v>
      </c>
      <c r="AC2456">
        <v>4</v>
      </c>
      <c r="AD2456">
        <v>23</v>
      </c>
      <c r="AE2456">
        <v>0</v>
      </c>
      <c r="AF2456">
        <v>0</v>
      </c>
      <c r="AG2456">
        <v>0</v>
      </c>
      <c r="AH2456" t="s">
        <v>606</v>
      </c>
      <c r="AI2456" s="1">
        <v>44523.60596064815</v>
      </c>
      <c r="AJ2456">
        <v>338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23</v>
      </c>
      <c r="AQ2456">
        <v>0</v>
      </c>
      <c r="AR2456">
        <v>0</v>
      </c>
      <c r="AS2456">
        <v>0</v>
      </c>
      <c r="AT2456" t="s">
        <v>88</v>
      </c>
      <c r="AU2456" t="s">
        <v>88</v>
      </c>
      <c r="AV2456" t="s">
        <v>88</v>
      </c>
      <c r="AW2456" t="s">
        <v>88</v>
      </c>
      <c r="AX2456" t="s">
        <v>88</v>
      </c>
      <c r="AY2456" t="s">
        <v>88</v>
      </c>
      <c r="AZ2456" t="s">
        <v>88</v>
      </c>
      <c r="BA2456" t="s">
        <v>88</v>
      </c>
      <c r="BB2456" t="s">
        <v>88</v>
      </c>
      <c r="BC2456" t="s">
        <v>88</v>
      </c>
      <c r="BD2456" t="s">
        <v>88</v>
      </c>
      <c r="BE2456" t="s">
        <v>88</v>
      </c>
    </row>
    <row r="2457" spans="1:57">
      <c r="A2457" t="s">
        <v>5098</v>
      </c>
      <c r="B2457" t="s">
        <v>80</v>
      </c>
      <c r="C2457" t="s">
        <v>5099</v>
      </c>
      <c r="D2457" t="s">
        <v>82</v>
      </c>
      <c r="E2457" s="2" t="str">
        <f>HYPERLINK("capsilon://?command=openfolder&amp;siteaddress=FAM.docvelocity-na8.net&amp;folderid=FX37226F7A-749F-1269-0BD1-C8B204430025","FX211111990")</f>
        <v>FX211111990</v>
      </c>
      <c r="F2457" t="s">
        <v>19</v>
      </c>
      <c r="G2457" t="s">
        <v>19</v>
      </c>
      <c r="H2457" t="s">
        <v>83</v>
      </c>
      <c r="I2457" t="s">
        <v>5100</v>
      </c>
      <c r="J2457">
        <v>28</v>
      </c>
      <c r="K2457" t="s">
        <v>85</v>
      </c>
      <c r="L2457" t="s">
        <v>86</v>
      </c>
      <c r="M2457" t="s">
        <v>87</v>
      </c>
      <c r="N2457">
        <v>2</v>
      </c>
      <c r="O2457" s="1">
        <v>44523.594027777777</v>
      </c>
      <c r="P2457" s="1">
        <v>44523.60628472222</v>
      </c>
      <c r="Q2457">
        <v>678</v>
      </c>
      <c r="R2457">
        <v>381</v>
      </c>
      <c r="S2457" t="b">
        <v>0</v>
      </c>
      <c r="T2457" t="s">
        <v>88</v>
      </c>
      <c r="U2457" t="b">
        <v>0</v>
      </c>
      <c r="V2457" t="s">
        <v>123</v>
      </c>
      <c r="W2457" s="1">
        <v>44523.595497685186</v>
      </c>
      <c r="X2457">
        <v>125</v>
      </c>
      <c r="Y2457">
        <v>21</v>
      </c>
      <c r="Z2457">
        <v>0</v>
      </c>
      <c r="AA2457">
        <v>21</v>
      </c>
      <c r="AB2457">
        <v>0</v>
      </c>
      <c r="AC2457">
        <v>5</v>
      </c>
      <c r="AD2457">
        <v>7</v>
      </c>
      <c r="AE2457">
        <v>0</v>
      </c>
      <c r="AF2457">
        <v>0</v>
      </c>
      <c r="AG2457">
        <v>0</v>
      </c>
      <c r="AH2457" t="s">
        <v>106</v>
      </c>
      <c r="AI2457" s="1">
        <v>44523.60628472222</v>
      </c>
      <c r="AJ2457">
        <v>256</v>
      </c>
      <c r="AK2457">
        <v>1</v>
      </c>
      <c r="AL2457">
        <v>0</v>
      </c>
      <c r="AM2457">
        <v>1</v>
      </c>
      <c r="AN2457">
        <v>0</v>
      </c>
      <c r="AO2457">
        <v>1</v>
      </c>
      <c r="AP2457">
        <v>6</v>
      </c>
      <c r="AQ2457">
        <v>0</v>
      </c>
      <c r="AR2457">
        <v>0</v>
      </c>
      <c r="AS2457">
        <v>0</v>
      </c>
      <c r="AT2457" t="s">
        <v>88</v>
      </c>
      <c r="AU2457" t="s">
        <v>88</v>
      </c>
      <c r="AV2457" t="s">
        <v>88</v>
      </c>
      <c r="AW2457" t="s">
        <v>88</v>
      </c>
      <c r="AX2457" t="s">
        <v>88</v>
      </c>
      <c r="AY2457" t="s">
        <v>88</v>
      </c>
      <c r="AZ2457" t="s">
        <v>88</v>
      </c>
      <c r="BA2457" t="s">
        <v>88</v>
      </c>
      <c r="BB2457" t="s">
        <v>88</v>
      </c>
      <c r="BC2457" t="s">
        <v>88</v>
      </c>
      <c r="BD2457" t="s">
        <v>88</v>
      </c>
      <c r="BE2457" t="s">
        <v>88</v>
      </c>
    </row>
    <row r="2458" spans="1:57">
      <c r="A2458" t="s">
        <v>5101</v>
      </c>
      <c r="B2458" t="s">
        <v>80</v>
      </c>
      <c r="C2458" t="s">
        <v>5099</v>
      </c>
      <c r="D2458" t="s">
        <v>82</v>
      </c>
      <c r="E2458" s="2" t="str">
        <f>HYPERLINK("capsilon://?command=openfolder&amp;siteaddress=FAM.docvelocity-na8.net&amp;folderid=FX37226F7A-749F-1269-0BD1-C8B204430025","FX211111990")</f>
        <v>FX211111990</v>
      </c>
      <c r="F2458" t="s">
        <v>19</v>
      </c>
      <c r="G2458" t="s">
        <v>19</v>
      </c>
      <c r="H2458" t="s">
        <v>83</v>
      </c>
      <c r="I2458" t="s">
        <v>5102</v>
      </c>
      <c r="J2458">
        <v>28</v>
      </c>
      <c r="K2458" t="s">
        <v>85</v>
      </c>
      <c r="L2458" t="s">
        <v>86</v>
      </c>
      <c r="M2458" t="s">
        <v>87</v>
      </c>
      <c r="N2458">
        <v>2</v>
      </c>
      <c r="O2458" s="1">
        <v>44523.594930555555</v>
      </c>
      <c r="P2458" s="1">
        <v>44523.606678240743</v>
      </c>
      <c r="Q2458">
        <v>393</v>
      </c>
      <c r="R2458">
        <v>622</v>
      </c>
      <c r="S2458" t="b">
        <v>0</v>
      </c>
      <c r="T2458" t="s">
        <v>88</v>
      </c>
      <c r="U2458" t="b">
        <v>0</v>
      </c>
      <c r="V2458" t="s">
        <v>123</v>
      </c>
      <c r="W2458" s="1">
        <v>44523.599791666667</v>
      </c>
      <c r="X2458">
        <v>370</v>
      </c>
      <c r="Y2458">
        <v>21</v>
      </c>
      <c r="Z2458">
        <v>0</v>
      </c>
      <c r="AA2458">
        <v>21</v>
      </c>
      <c r="AB2458">
        <v>0</v>
      </c>
      <c r="AC2458">
        <v>11</v>
      </c>
      <c r="AD2458">
        <v>7</v>
      </c>
      <c r="AE2458">
        <v>0</v>
      </c>
      <c r="AF2458">
        <v>0</v>
      </c>
      <c r="AG2458">
        <v>0</v>
      </c>
      <c r="AH2458" t="s">
        <v>118</v>
      </c>
      <c r="AI2458" s="1">
        <v>44523.606678240743</v>
      </c>
      <c r="AJ2458">
        <v>252</v>
      </c>
      <c r="AK2458">
        <v>1</v>
      </c>
      <c r="AL2458">
        <v>0</v>
      </c>
      <c r="AM2458">
        <v>1</v>
      </c>
      <c r="AN2458">
        <v>0</v>
      </c>
      <c r="AO2458">
        <v>1</v>
      </c>
      <c r="AP2458">
        <v>6</v>
      </c>
      <c r="AQ2458">
        <v>0</v>
      </c>
      <c r="AR2458">
        <v>0</v>
      </c>
      <c r="AS2458">
        <v>0</v>
      </c>
      <c r="AT2458" t="s">
        <v>88</v>
      </c>
      <c r="AU2458" t="s">
        <v>88</v>
      </c>
      <c r="AV2458" t="s">
        <v>88</v>
      </c>
      <c r="AW2458" t="s">
        <v>88</v>
      </c>
      <c r="AX2458" t="s">
        <v>88</v>
      </c>
      <c r="AY2458" t="s">
        <v>88</v>
      </c>
      <c r="AZ2458" t="s">
        <v>88</v>
      </c>
      <c r="BA2458" t="s">
        <v>88</v>
      </c>
      <c r="BB2458" t="s">
        <v>88</v>
      </c>
      <c r="BC2458" t="s">
        <v>88</v>
      </c>
      <c r="BD2458" t="s">
        <v>88</v>
      </c>
      <c r="BE2458" t="s">
        <v>88</v>
      </c>
    </row>
    <row r="2459" spans="1:57">
      <c r="A2459" t="s">
        <v>5103</v>
      </c>
      <c r="B2459" t="s">
        <v>80</v>
      </c>
      <c r="C2459" t="s">
        <v>5099</v>
      </c>
      <c r="D2459" t="s">
        <v>82</v>
      </c>
      <c r="E2459" s="2" t="str">
        <f>HYPERLINK("capsilon://?command=openfolder&amp;siteaddress=FAM.docvelocity-na8.net&amp;folderid=FX37226F7A-749F-1269-0BD1-C8B204430025","FX211111990")</f>
        <v>FX211111990</v>
      </c>
      <c r="F2459" t="s">
        <v>19</v>
      </c>
      <c r="G2459" t="s">
        <v>19</v>
      </c>
      <c r="H2459" t="s">
        <v>83</v>
      </c>
      <c r="I2459" t="s">
        <v>5104</v>
      </c>
      <c r="J2459">
        <v>38</v>
      </c>
      <c r="K2459" t="s">
        <v>85</v>
      </c>
      <c r="L2459" t="s">
        <v>86</v>
      </c>
      <c r="M2459" t="s">
        <v>87</v>
      </c>
      <c r="N2459">
        <v>2</v>
      </c>
      <c r="O2459" s="1">
        <v>44523.595324074071</v>
      </c>
      <c r="P2459" s="1">
        <v>44523.654282407406</v>
      </c>
      <c r="Q2459">
        <v>3794</v>
      </c>
      <c r="R2459">
        <v>1300</v>
      </c>
      <c r="S2459" t="b">
        <v>0</v>
      </c>
      <c r="T2459" t="s">
        <v>88</v>
      </c>
      <c r="U2459" t="b">
        <v>0</v>
      </c>
      <c r="V2459" t="s">
        <v>123</v>
      </c>
      <c r="W2459" s="1">
        <v>44523.611516203702</v>
      </c>
      <c r="X2459">
        <v>1012</v>
      </c>
      <c r="Y2459">
        <v>68</v>
      </c>
      <c r="Z2459">
        <v>0</v>
      </c>
      <c r="AA2459">
        <v>68</v>
      </c>
      <c r="AB2459">
        <v>0</v>
      </c>
      <c r="AC2459">
        <v>47</v>
      </c>
      <c r="AD2459">
        <v>-30</v>
      </c>
      <c r="AE2459">
        <v>0</v>
      </c>
      <c r="AF2459">
        <v>0</v>
      </c>
      <c r="AG2459">
        <v>0</v>
      </c>
      <c r="AH2459" t="s">
        <v>118</v>
      </c>
      <c r="AI2459" s="1">
        <v>44523.654282407406</v>
      </c>
      <c r="AJ2459">
        <v>261</v>
      </c>
      <c r="AK2459">
        <v>5</v>
      </c>
      <c r="AL2459">
        <v>0</v>
      </c>
      <c r="AM2459">
        <v>5</v>
      </c>
      <c r="AN2459">
        <v>0</v>
      </c>
      <c r="AO2459">
        <v>5</v>
      </c>
      <c r="AP2459">
        <v>-35</v>
      </c>
      <c r="AQ2459">
        <v>0</v>
      </c>
      <c r="AR2459">
        <v>0</v>
      </c>
      <c r="AS2459">
        <v>0</v>
      </c>
      <c r="AT2459" t="s">
        <v>88</v>
      </c>
      <c r="AU2459" t="s">
        <v>88</v>
      </c>
      <c r="AV2459" t="s">
        <v>88</v>
      </c>
      <c r="AW2459" t="s">
        <v>88</v>
      </c>
      <c r="AX2459" t="s">
        <v>88</v>
      </c>
      <c r="AY2459" t="s">
        <v>88</v>
      </c>
      <c r="AZ2459" t="s">
        <v>88</v>
      </c>
      <c r="BA2459" t="s">
        <v>88</v>
      </c>
      <c r="BB2459" t="s">
        <v>88</v>
      </c>
      <c r="BC2459" t="s">
        <v>88</v>
      </c>
      <c r="BD2459" t="s">
        <v>88</v>
      </c>
      <c r="BE2459" t="s">
        <v>88</v>
      </c>
    </row>
    <row r="2460" spans="1:57">
      <c r="A2460" t="s">
        <v>5105</v>
      </c>
      <c r="B2460" t="s">
        <v>80</v>
      </c>
      <c r="C2460" t="s">
        <v>5099</v>
      </c>
      <c r="D2460" t="s">
        <v>82</v>
      </c>
      <c r="E2460" s="2" t="str">
        <f>HYPERLINK("capsilon://?command=openfolder&amp;siteaddress=FAM.docvelocity-na8.net&amp;folderid=FX37226F7A-749F-1269-0BD1-C8B204430025","FX211111990")</f>
        <v>FX211111990</v>
      </c>
      <c r="F2460" t="s">
        <v>19</v>
      </c>
      <c r="G2460" t="s">
        <v>19</v>
      </c>
      <c r="H2460" t="s">
        <v>83</v>
      </c>
      <c r="I2460" t="s">
        <v>5106</v>
      </c>
      <c r="J2460">
        <v>32</v>
      </c>
      <c r="K2460" t="s">
        <v>85</v>
      </c>
      <c r="L2460" t="s">
        <v>86</v>
      </c>
      <c r="M2460" t="s">
        <v>87</v>
      </c>
      <c r="N2460">
        <v>2</v>
      </c>
      <c r="O2460" s="1">
        <v>44523.596053240741</v>
      </c>
      <c r="P2460" s="1">
        <v>44523.65587962963</v>
      </c>
      <c r="Q2460">
        <v>3614</v>
      </c>
      <c r="R2460">
        <v>1555</v>
      </c>
      <c r="S2460" t="b">
        <v>0</v>
      </c>
      <c r="T2460" t="s">
        <v>88</v>
      </c>
      <c r="U2460" t="b">
        <v>0</v>
      </c>
      <c r="V2460" t="s">
        <v>123</v>
      </c>
      <c r="W2460" s="1">
        <v>44523.626446759263</v>
      </c>
      <c r="X2460">
        <v>1247</v>
      </c>
      <c r="Y2460">
        <v>52</v>
      </c>
      <c r="Z2460">
        <v>0</v>
      </c>
      <c r="AA2460">
        <v>52</v>
      </c>
      <c r="AB2460">
        <v>0</v>
      </c>
      <c r="AC2460">
        <v>50</v>
      </c>
      <c r="AD2460">
        <v>-20</v>
      </c>
      <c r="AE2460">
        <v>0</v>
      </c>
      <c r="AF2460">
        <v>0</v>
      </c>
      <c r="AG2460">
        <v>0</v>
      </c>
      <c r="AH2460" t="s">
        <v>606</v>
      </c>
      <c r="AI2460" s="1">
        <v>44523.65587962963</v>
      </c>
      <c r="AJ2460">
        <v>264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-20</v>
      </c>
      <c r="AQ2460">
        <v>0</v>
      </c>
      <c r="AR2460">
        <v>0</v>
      </c>
      <c r="AS2460">
        <v>0</v>
      </c>
      <c r="AT2460" t="s">
        <v>88</v>
      </c>
      <c r="AU2460" t="s">
        <v>88</v>
      </c>
      <c r="AV2460" t="s">
        <v>88</v>
      </c>
      <c r="AW2460" t="s">
        <v>88</v>
      </c>
      <c r="AX2460" t="s">
        <v>88</v>
      </c>
      <c r="AY2460" t="s">
        <v>88</v>
      </c>
      <c r="AZ2460" t="s">
        <v>88</v>
      </c>
      <c r="BA2460" t="s">
        <v>88</v>
      </c>
      <c r="BB2460" t="s">
        <v>88</v>
      </c>
      <c r="BC2460" t="s">
        <v>88</v>
      </c>
      <c r="BD2460" t="s">
        <v>88</v>
      </c>
      <c r="BE2460" t="s">
        <v>88</v>
      </c>
    </row>
    <row r="2461" spans="1:57">
      <c r="A2461" t="s">
        <v>5107</v>
      </c>
      <c r="B2461" t="s">
        <v>80</v>
      </c>
      <c r="C2461" t="s">
        <v>3608</v>
      </c>
      <c r="D2461" t="s">
        <v>82</v>
      </c>
      <c r="E2461" s="2" t="str">
        <f>HYPERLINK("capsilon://?command=openfolder&amp;siteaddress=FAM.docvelocity-na8.net&amp;folderid=FX51523447-57CB-21AC-F856-1EB5A8E5DF6B","FX21117919")</f>
        <v>FX21117919</v>
      </c>
      <c r="F2461" t="s">
        <v>19</v>
      </c>
      <c r="G2461" t="s">
        <v>19</v>
      </c>
      <c r="H2461" t="s">
        <v>83</v>
      </c>
      <c r="I2461" t="s">
        <v>5108</v>
      </c>
      <c r="J2461">
        <v>56</v>
      </c>
      <c r="K2461" t="s">
        <v>85</v>
      </c>
      <c r="L2461" t="s">
        <v>86</v>
      </c>
      <c r="M2461" t="s">
        <v>87</v>
      </c>
      <c r="N2461">
        <v>1</v>
      </c>
      <c r="O2461" s="1">
        <v>44523.601238425923</v>
      </c>
      <c r="P2461" s="1">
        <v>44523.616828703707</v>
      </c>
      <c r="Q2461">
        <v>1122</v>
      </c>
      <c r="R2461">
        <v>225</v>
      </c>
      <c r="S2461" t="b">
        <v>0</v>
      </c>
      <c r="T2461" t="s">
        <v>88</v>
      </c>
      <c r="U2461" t="b">
        <v>0</v>
      </c>
      <c r="V2461" t="s">
        <v>94</v>
      </c>
      <c r="W2461" s="1">
        <v>44523.616828703707</v>
      </c>
      <c r="X2461">
        <v>173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56</v>
      </c>
      <c r="AE2461">
        <v>42</v>
      </c>
      <c r="AF2461">
        <v>0</v>
      </c>
      <c r="AG2461">
        <v>3</v>
      </c>
      <c r="AH2461" t="s">
        <v>88</v>
      </c>
      <c r="AI2461" t="s">
        <v>88</v>
      </c>
      <c r="AJ2461" t="s">
        <v>88</v>
      </c>
      <c r="AK2461" t="s">
        <v>88</v>
      </c>
      <c r="AL2461" t="s">
        <v>88</v>
      </c>
      <c r="AM2461" t="s">
        <v>88</v>
      </c>
      <c r="AN2461" t="s">
        <v>88</v>
      </c>
      <c r="AO2461" t="s">
        <v>88</v>
      </c>
      <c r="AP2461" t="s">
        <v>88</v>
      </c>
      <c r="AQ2461" t="s">
        <v>88</v>
      </c>
      <c r="AR2461" t="s">
        <v>88</v>
      </c>
      <c r="AS2461" t="s">
        <v>88</v>
      </c>
      <c r="AT2461" t="s">
        <v>88</v>
      </c>
      <c r="AU2461" t="s">
        <v>88</v>
      </c>
      <c r="AV2461" t="s">
        <v>88</v>
      </c>
      <c r="AW2461" t="s">
        <v>88</v>
      </c>
      <c r="AX2461" t="s">
        <v>88</v>
      </c>
      <c r="AY2461" t="s">
        <v>88</v>
      </c>
      <c r="AZ2461" t="s">
        <v>88</v>
      </c>
      <c r="BA2461" t="s">
        <v>88</v>
      </c>
      <c r="BB2461" t="s">
        <v>88</v>
      </c>
      <c r="BC2461" t="s">
        <v>88</v>
      </c>
      <c r="BD2461" t="s">
        <v>88</v>
      </c>
      <c r="BE2461" t="s">
        <v>88</v>
      </c>
    </row>
    <row r="2462" spans="1:57">
      <c r="A2462" t="s">
        <v>5109</v>
      </c>
      <c r="B2462" t="s">
        <v>80</v>
      </c>
      <c r="C2462" t="s">
        <v>3608</v>
      </c>
      <c r="D2462" t="s">
        <v>82</v>
      </c>
      <c r="E2462" s="2" t="str">
        <f>HYPERLINK("capsilon://?command=openfolder&amp;siteaddress=FAM.docvelocity-na8.net&amp;folderid=FX51523447-57CB-21AC-F856-1EB5A8E5DF6B","FX21117919")</f>
        <v>FX21117919</v>
      </c>
      <c r="F2462" t="s">
        <v>19</v>
      </c>
      <c r="G2462" t="s">
        <v>19</v>
      </c>
      <c r="H2462" t="s">
        <v>83</v>
      </c>
      <c r="I2462" t="s">
        <v>5110</v>
      </c>
      <c r="J2462">
        <v>101</v>
      </c>
      <c r="K2462" t="s">
        <v>85</v>
      </c>
      <c r="L2462" t="s">
        <v>86</v>
      </c>
      <c r="M2462" t="s">
        <v>87</v>
      </c>
      <c r="N2462">
        <v>1</v>
      </c>
      <c r="O2462" s="1">
        <v>44523.603171296294</v>
      </c>
      <c r="P2462" s="1">
        <v>44523.633171296293</v>
      </c>
      <c r="Q2462">
        <v>1745</v>
      </c>
      <c r="R2462">
        <v>847</v>
      </c>
      <c r="S2462" t="b">
        <v>0</v>
      </c>
      <c r="T2462" t="s">
        <v>88</v>
      </c>
      <c r="U2462" t="b">
        <v>0</v>
      </c>
      <c r="V2462" t="s">
        <v>131</v>
      </c>
      <c r="W2462" s="1">
        <v>44523.633171296293</v>
      </c>
      <c r="X2462">
        <v>824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101</v>
      </c>
      <c r="AE2462">
        <v>91</v>
      </c>
      <c r="AF2462">
        <v>0</v>
      </c>
      <c r="AG2462">
        <v>6</v>
      </c>
      <c r="AH2462" t="s">
        <v>88</v>
      </c>
      <c r="AI2462" t="s">
        <v>88</v>
      </c>
      <c r="AJ2462" t="s">
        <v>88</v>
      </c>
      <c r="AK2462" t="s">
        <v>88</v>
      </c>
      <c r="AL2462" t="s">
        <v>88</v>
      </c>
      <c r="AM2462" t="s">
        <v>88</v>
      </c>
      <c r="AN2462" t="s">
        <v>88</v>
      </c>
      <c r="AO2462" t="s">
        <v>88</v>
      </c>
      <c r="AP2462" t="s">
        <v>88</v>
      </c>
      <c r="AQ2462" t="s">
        <v>88</v>
      </c>
      <c r="AR2462" t="s">
        <v>88</v>
      </c>
      <c r="AS2462" t="s">
        <v>88</v>
      </c>
      <c r="AT2462" t="s">
        <v>88</v>
      </c>
      <c r="AU2462" t="s">
        <v>88</v>
      </c>
      <c r="AV2462" t="s">
        <v>88</v>
      </c>
      <c r="AW2462" t="s">
        <v>88</v>
      </c>
      <c r="AX2462" t="s">
        <v>88</v>
      </c>
      <c r="AY2462" t="s">
        <v>88</v>
      </c>
      <c r="AZ2462" t="s">
        <v>88</v>
      </c>
      <c r="BA2462" t="s">
        <v>88</v>
      </c>
      <c r="BB2462" t="s">
        <v>88</v>
      </c>
      <c r="BC2462" t="s">
        <v>88</v>
      </c>
      <c r="BD2462" t="s">
        <v>88</v>
      </c>
      <c r="BE2462" t="s">
        <v>88</v>
      </c>
    </row>
    <row r="2463" spans="1:57">
      <c r="A2463" t="s">
        <v>5111</v>
      </c>
      <c r="B2463" t="s">
        <v>80</v>
      </c>
      <c r="C2463" t="s">
        <v>5112</v>
      </c>
      <c r="D2463" t="s">
        <v>82</v>
      </c>
      <c r="E2463" s="2" t="str">
        <f>HYPERLINK("capsilon://?command=openfolder&amp;siteaddress=FAM.docvelocity-na8.net&amp;folderid=FXE6131281-7A72-73F6-C4A0-096A47282503","FX211012604")</f>
        <v>FX211012604</v>
      </c>
      <c r="F2463" t="s">
        <v>19</v>
      </c>
      <c r="G2463" t="s">
        <v>19</v>
      </c>
      <c r="H2463" t="s">
        <v>83</v>
      </c>
      <c r="I2463" t="s">
        <v>5113</v>
      </c>
      <c r="J2463">
        <v>139</v>
      </c>
      <c r="K2463" t="s">
        <v>85</v>
      </c>
      <c r="L2463" t="s">
        <v>86</v>
      </c>
      <c r="M2463" t="s">
        <v>87</v>
      </c>
      <c r="N2463">
        <v>1</v>
      </c>
      <c r="O2463" s="1">
        <v>44502.629629629628</v>
      </c>
      <c r="P2463" s="1">
        <v>44502.683148148149</v>
      </c>
      <c r="Q2463">
        <v>4177</v>
      </c>
      <c r="R2463">
        <v>447</v>
      </c>
      <c r="S2463" t="b">
        <v>0</v>
      </c>
      <c r="T2463" t="s">
        <v>88</v>
      </c>
      <c r="U2463" t="b">
        <v>0</v>
      </c>
      <c r="V2463" t="s">
        <v>94</v>
      </c>
      <c r="W2463" s="1">
        <v>44502.683148148149</v>
      </c>
      <c r="X2463">
        <v>293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139</v>
      </c>
      <c r="AE2463">
        <v>130</v>
      </c>
      <c r="AF2463">
        <v>0</v>
      </c>
      <c r="AG2463">
        <v>6</v>
      </c>
      <c r="AH2463" t="s">
        <v>88</v>
      </c>
      <c r="AI2463" t="s">
        <v>88</v>
      </c>
      <c r="AJ2463" t="s">
        <v>88</v>
      </c>
      <c r="AK2463" t="s">
        <v>88</v>
      </c>
      <c r="AL2463" t="s">
        <v>88</v>
      </c>
      <c r="AM2463" t="s">
        <v>88</v>
      </c>
      <c r="AN2463" t="s">
        <v>88</v>
      </c>
      <c r="AO2463" t="s">
        <v>88</v>
      </c>
      <c r="AP2463" t="s">
        <v>88</v>
      </c>
      <c r="AQ2463" t="s">
        <v>88</v>
      </c>
      <c r="AR2463" t="s">
        <v>88</v>
      </c>
      <c r="AS2463" t="s">
        <v>88</v>
      </c>
      <c r="AT2463" t="s">
        <v>88</v>
      </c>
      <c r="AU2463" t="s">
        <v>88</v>
      </c>
      <c r="AV2463" t="s">
        <v>88</v>
      </c>
      <c r="AW2463" t="s">
        <v>88</v>
      </c>
      <c r="AX2463" t="s">
        <v>88</v>
      </c>
      <c r="AY2463" t="s">
        <v>88</v>
      </c>
      <c r="AZ2463" t="s">
        <v>88</v>
      </c>
      <c r="BA2463" t="s">
        <v>88</v>
      </c>
      <c r="BB2463" t="s">
        <v>88</v>
      </c>
      <c r="BC2463" t="s">
        <v>88</v>
      </c>
      <c r="BD2463" t="s">
        <v>88</v>
      </c>
      <c r="BE2463" t="s">
        <v>88</v>
      </c>
    </row>
    <row r="2464" spans="1:57">
      <c r="A2464" t="s">
        <v>5114</v>
      </c>
      <c r="B2464" t="s">
        <v>80</v>
      </c>
      <c r="C2464" t="s">
        <v>5115</v>
      </c>
      <c r="D2464" t="s">
        <v>82</v>
      </c>
      <c r="E2464" s="2" t="str">
        <f>HYPERLINK("capsilon://?command=openfolder&amp;siteaddress=FAM.docvelocity-na8.net&amp;folderid=FX83F325A5-C8B8-6995-427B-3618055251D2","FX2111127")</f>
        <v>FX2111127</v>
      </c>
      <c r="F2464" t="s">
        <v>19</v>
      </c>
      <c r="G2464" t="s">
        <v>19</v>
      </c>
      <c r="H2464" t="s">
        <v>83</v>
      </c>
      <c r="I2464" t="s">
        <v>5116</v>
      </c>
      <c r="J2464">
        <v>191</v>
      </c>
      <c r="K2464" t="s">
        <v>85</v>
      </c>
      <c r="L2464" t="s">
        <v>86</v>
      </c>
      <c r="M2464" t="s">
        <v>87</v>
      </c>
      <c r="N2464">
        <v>1</v>
      </c>
      <c r="O2464" s="1">
        <v>44502.629780092589</v>
      </c>
      <c r="P2464" s="1">
        <v>44502.688842592594</v>
      </c>
      <c r="Q2464">
        <v>4495</v>
      </c>
      <c r="R2464">
        <v>608</v>
      </c>
      <c r="S2464" t="b">
        <v>0</v>
      </c>
      <c r="T2464" t="s">
        <v>88</v>
      </c>
      <c r="U2464" t="b">
        <v>0</v>
      </c>
      <c r="V2464" t="s">
        <v>94</v>
      </c>
      <c r="W2464" s="1">
        <v>44502.688842592594</v>
      </c>
      <c r="X2464">
        <v>470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191</v>
      </c>
      <c r="AE2464">
        <v>173</v>
      </c>
      <c r="AF2464">
        <v>0</v>
      </c>
      <c r="AG2464">
        <v>10</v>
      </c>
      <c r="AH2464" t="s">
        <v>88</v>
      </c>
      <c r="AI2464" t="s">
        <v>88</v>
      </c>
      <c r="AJ2464" t="s">
        <v>88</v>
      </c>
      <c r="AK2464" t="s">
        <v>88</v>
      </c>
      <c r="AL2464" t="s">
        <v>88</v>
      </c>
      <c r="AM2464" t="s">
        <v>88</v>
      </c>
      <c r="AN2464" t="s">
        <v>88</v>
      </c>
      <c r="AO2464" t="s">
        <v>88</v>
      </c>
      <c r="AP2464" t="s">
        <v>88</v>
      </c>
      <c r="AQ2464" t="s">
        <v>88</v>
      </c>
      <c r="AR2464" t="s">
        <v>88</v>
      </c>
      <c r="AS2464" t="s">
        <v>88</v>
      </c>
      <c r="AT2464" t="s">
        <v>88</v>
      </c>
      <c r="AU2464" t="s">
        <v>88</v>
      </c>
      <c r="AV2464" t="s">
        <v>88</v>
      </c>
      <c r="AW2464" t="s">
        <v>88</v>
      </c>
      <c r="AX2464" t="s">
        <v>88</v>
      </c>
      <c r="AY2464" t="s">
        <v>88</v>
      </c>
      <c r="AZ2464" t="s">
        <v>88</v>
      </c>
      <c r="BA2464" t="s">
        <v>88</v>
      </c>
      <c r="BB2464" t="s">
        <v>88</v>
      </c>
      <c r="BC2464" t="s">
        <v>88</v>
      </c>
      <c r="BD2464" t="s">
        <v>88</v>
      </c>
      <c r="BE2464" t="s">
        <v>88</v>
      </c>
    </row>
    <row r="2465" spans="1:57">
      <c r="A2465" t="s">
        <v>5117</v>
      </c>
      <c r="B2465" t="s">
        <v>80</v>
      </c>
      <c r="C2465" t="s">
        <v>5118</v>
      </c>
      <c r="D2465" t="s">
        <v>82</v>
      </c>
      <c r="E2465" s="2" t="str">
        <f>HYPERLINK("capsilon://?command=openfolder&amp;siteaddress=FAM.docvelocity-na8.net&amp;folderid=FXEC9BEF2E-7AEA-1964-D5BA-8146818BD1CB","FX211112504")</f>
        <v>FX211112504</v>
      </c>
      <c r="F2465" t="s">
        <v>19</v>
      </c>
      <c r="G2465" t="s">
        <v>19</v>
      </c>
      <c r="H2465" t="s">
        <v>83</v>
      </c>
      <c r="I2465" t="s">
        <v>5119</v>
      </c>
      <c r="J2465">
        <v>94</v>
      </c>
      <c r="K2465" t="s">
        <v>85</v>
      </c>
      <c r="L2465" t="s">
        <v>86</v>
      </c>
      <c r="M2465" t="s">
        <v>87</v>
      </c>
      <c r="N2465">
        <v>1</v>
      </c>
      <c r="O2465" s="1">
        <v>44523.611400462964</v>
      </c>
      <c r="P2465" s="1">
        <v>44523.636655092596</v>
      </c>
      <c r="Q2465">
        <v>1844</v>
      </c>
      <c r="R2465">
        <v>338</v>
      </c>
      <c r="S2465" t="b">
        <v>0</v>
      </c>
      <c r="T2465" t="s">
        <v>88</v>
      </c>
      <c r="U2465" t="b">
        <v>0</v>
      </c>
      <c r="V2465" t="s">
        <v>131</v>
      </c>
      <c r="W2465" s="1">
        <v>44523.636655092596</v>
      </c>
      <c r="X2465">
        <v>300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94</v>
      </c>
      <c r="AE2465">
        <v>73</v>
      </c>
      <c r="AF2465">
        <v>0</v>
      </c>
      <c r="AG2465">
        <v>3</v>
      </c>
      <c r="AH2465" t="s">
        <v>88</v>
      </c>
      <c r="AI2465" t="s">
        <v>88</v>
      </c>
      <c r="AJ2465" t="s">
        <v>88</v>
      </c>
      <c r="AK2465" t="s">
        <v>88</v>
      </c>
      <c r="AL2465" t="s">
        <v>88</v>
      </c>
      <c r="AM2465" t="s">
        <v>88</v>
      </c>
      <c r="AN2465" t="s">
        <v>88</v>
      </c>
      <c r="AO2465" t="s">
        <v>88</v>
      </c>
      <c r="AP2465" t="s">
        <v>88</v>
      </c>
      <c r="AQ2465" t="s">
        <v>88</v>
      </c>
      <c r="AR2465" t="s">
        <v>88</v>
      </c>
      <c r="AS2465" t="s">
        <v>88</v>
      </c>
      <c r="AT2465" t="s">
        <v>88</v>
      </c>
      <c r="AU2465" t="s">
        <v>88</v>
      </c>
      <c r="AV2465" t="s">
        <v>88</v>
      </c>
      <c r="AW2465" t="s">
        <v>88</v>
      </c>
      <c r="AX2465" t="s">
        <v>88</v>
      </c>
      <c r="AY2465" t="s">
        <v>88</v>
      </c>
      <c r="AZ2465" t="s">
        <v>88</v>
      </c>
      <c r="BA2465" t="s">
        <v>88</v>
      </c>
      <c r="BB2465" t="s">
        <v>88</v>
      </c>
      <c r="BC2465" t="s">
        <v>88</v>
      </c>
      <c r="BD2465" t="s">
        <v>88</v>
      </c>
      <c r="BE2465" t="s">
        <v>88</v>
      </c>
    </row>
    <row r="2466" spans="1:57">
      <c r="A2466" t="s">
        <v>5120</v>
      </c>
      <c r="B2466" t="s">
        <v>80</v>
      </c>
      <c r="C2466" t="s">
        <v>3608</v>
      </c>
      <c r="D2466" t="s">
        <v>82</v>
      </c>
      <c r="E2466" s="2" t="str">
        <f>HYPERLINK("capsilon://?command=openfolder&amp;siteaddress=FAM.docvelocity-na8.net&amp;folderid=FX51523447-57CB-21AC-F856-1EB5A8E5DF6B","FX21117919")</f>
        <v>FX21117919</v>
      </c>
      <c r="F2466" t="s">
        <v>19</v>
      </c>
      <c r="G2466" t="s">
        <v>19</v>
      </c>
      <c r="H2466" t="s">
        <v>83</v>
      </c>
      <c r="I2466" t="s">
        <v>5108</v>
      </c>
      <c r="J2466">
        <v>84</v>
      </c>
      <c r="K2466" t="s">
        <v>85</v>
      </c>
      <c r="L2466" t="s">
        <v>86</v>
      </c>
      <c r="M2466" t="s">
        <v>87</v>
      </c>
      <c r="N2466">
        <v>2</v>
      </c>
      <c r="O2466" s="1">
        <v>44523.617245370369</v>
      </c>
      <c r="P2466" s="1">
        <v>44523.651250000003</v>
      </c>
      <c r="Q2466">
        <v>2311</v>
      </c>
      <c r="R2466">
        <v>627</v>
      </c>
      <c r="S2466" t="b">
        <v>0</v>
      </c>
      <c r="T2466" t="s">
        <v>88</v>
      </c>
      <c r="U2466" t="b">
        <v>1</v>
      </c>
      <c r="V2466" t="s">
        <v>186</v>
      </c>
      <c r="W2466" s="1">
        <v>44523.622141203705</v>
      </c>
      <c r="X2466">
        <v>182</v>
      </c>
      <c r="Y2466">
        <v>63</v>
      </c>
      <c r="Z2466">
        <v>0</v>
      </c>
      <c r="AA2466">
        <v>63</v>
      </c>
      <c r="AB2466">
        <v>0</v>
      </c>
      <c r="AC2466">
        <v>18</v>
      </c>
      <c r="AD2466">
        <v>21</v>
      </c>
      <c r="AE2466">
        <v>0</v>
      </c>
      <c r="AF2466">
        <v>0</v>
      </c>
      <c r="AG2466">
        <v>0</v>
      </c>
      <c r="AH2466" t="s">
        <v>118</v>
      </c>
      <c r="AI2466" s="1">
        <v>44523.651250000003</v>
      </c>
      <c r="AJ2466">
        <v>430</v>
      </c>
      <c r="AK2466">
        <v>4</v>
      </c>
      <c r="AL2466">
        <v>0</v>
      </c>
      <c r="AM2466">
        <v>4</v>
      </c>
      <c r="AN2466">
        <v>0</v>
      </c>
      <c r="AO2466">
        <v>4</v>
      </c>
      <c r="AP2466">
        <v>17</v>
      </c>
      <c r="AQ2466">
        <v>0</v>
      </c>
      <c r="AR2466">
        <v>0</v>
      </c>
      <c r="AS2466">
        <v>0</v>
      </c>
      <c r="AT2466" t="s">
        <v>88</v>
      </c>
      <c r="AU2466" t="s">
        <v>88</v>
      </c>
      <c r="AV2466" t="s">
        <v>88</v>
      </c>
      <c r="AW2466" t="s">
        <v>88</v>
      </c>
      <c r="AX2466" t="s">
        <v>88</v>
      </c>
      <c r="AY2466" t="s">
        <v>88</v>
      </c>
      <c r="AZ2466" t="s">
        <v>88</v>
      </c>
      <c r="BA2466" t="s">
        <v>88</v>
      </c>
      <c r="BB2466" t="s">
        <v>88</v>
      </c>
      <c r="BC2466" t="s">
        <v>88</v>
      </c>
      <c r="BD2466" t="s">
        <v>88</v>
      </c>
      <c r="BE2466" t="s">
        <v>88</v>
      </c>
    </row>
    <row r="2467" spans="1:57">
      <c r="A2467" t="s">
        <v>5121</v>
      </c>
      <c r="B2467" t="s">
        <v>80</v>
      </c>
      <c r="C2467" t="s">
        <v>5122</v>
      </c>
      <c r="D2467" t="s">
        <v>82</v>
      </c>
      <c r="E2467" s="2" t="str">
        <f>HYPERLINK("capsilon://?command=openfolder&amp;siteaddress=FAM.docvelocity-na8.net&amp;folderid=FX0B964193-D285-3FAD-07C0-5180CC841124","FX21113046")</f>
        <v>FX21113046</v>
      </c>
      <c r="F2467" t="s">
        <v>19</v>
      </c>
      <c r="G2467" t="s">
        <v>19</v>
      </c>
      <c r="H2467" t="s">
        <v>83</v>
      </c>
      <c r="I2467" t="s">
        <v>5123</v>
      </c>
      <c r="J2467">
        <v>150</v>
      </c>
      <c r="K2467" t="s">
        <v>85</v>
      </c>
      <c r="L2467" t="s">
        <v>86</v>
      </c>
      <c r="M2467" t="s">
        <v>87</v>
      </c>
      <c r="N2467">
        <v>1</v>
      </c>
      <c r="O2467" s="1">
        <v>44523.62767361111</v>
      </c>
      <c r="P2467" s="1">
        <v>44523.639722222222</v>
      </c>
      <c r="Q2467">
        <v>766</v>
      </c>
      <c r="R2467">
        <v>275</v>
      </c>
      <c r="S2467" t="b">
        <v>0</v>
      </c>
      <c r="T2467" t="s">
        <v>88</v>
      </c>
      <c r="U2467" t="b">
        <v>0</v>
      </c>
      <c r="V2467" t="s">
        <v>94</v>
      </c>
      <c r="W2467" s="1">
        <v>44523.639722222222</v>
      </c>
      <c r="X2467">
        <v>265</v>
      </c>
      <c r="Y2467">
        <v>52</v>
      </c>
      <c r="Z2467">
        <v>0</v>
      </c>
      <c r="AA2467">
        <v>52</v>
      </c>
      <c r="AB2467">
        <v>0</v>
      </c>
      <c r="AC2467">
        <v>0</v>
      </c>
      <c r="AD2467">
        <v>98</v>
      </c>
      <c r="AE2467">
        <v>72</v>
      </c>
      <c r="AF2467">
        <v>0</v>
      </c>
      <c r="AG2467">
        <v>4</v>
      </c>
      <c r="AH2467" t="s">
        <v>88</v>
      </c>
      <c r="AI2467" t="s">
        <v>88</v>
      </c>
      <c r="AJ2467" t="s">
        <v>88</v>
      </c>
      <c r="AK2467" t="s">
        <v>88</v>
      </c>
      <c r="AL2467" t="s">
        <v>88</v>
      </c>
      <c r="AM2467" t="s">
        <v>88</v>
      </c>
      <c r="AN2467" t="s">
        <v>88</v>
      </c>
      <c r="AO2467" t="s">
        <v>88</v>
      </c>
      <c r="AP2467" t="s">
        <v>88</v>
      </c>
      <c r="AQ2467" t="s">
        <v>88</v>
      </c>
      <c r="AR2467" t="s">
        <v>88</v>
      </c>
      <c r="AS2467" t="s">
        <v>88</v>
      </c>
      <c r="AT2467" t="s">
        <v>88</v>
      </c>
      <c r="AU2467" t="s">
        <v>88</v>
      </c>
      <c r="AV2467" t="s">
        <v>88</v>
      </c>
      <c r="AW2467" t="s">
        <v>88</v>
      </c>
      <c r="AX2467" t="s">
        <v>88</v>
      </c>
      <c r="AY2467" t="s">
        <v>88</v>
      </c>
      <c r="AZ2467" t="s">
        <v>88</v>
      </c>
      <c r="BA2467" t="s">
        <v>88</v>
      </c>
      <c r="BB2467" t="s">
        <v>88</v>
      </c>
      <c r="BC2467" t="s">
        <v>88</v>
      </c>
      <c r="BD2467" t="s">
        <v>88</v>
      </c>
      <c r="BE2467" t="s">
        <v>88</v>
      </c>
    </row>
    <row r="2468" spans="1:57">
      <c r="A2468" t="s">
        <v>5124</v>
      </c>
      <c r="B2468" t="s">
        <v>80</v>
      </c>
      <c r="C2468" t="s">
        <v>3608</v>
      </c>
      <c r="D2468" t="s">
        <v>82</v>
      </c>
      <c r="E2468" s="2" t="str">
        <f>HYPERLINK("capsilon://?command=openfolder&amp;siteaddress=FAM.docvelocity-na8.net&amp;folderid=FX51523447-57CB-21AC-F856-1EB5A8E5DF6B","FX21117919")</f>
        <v>FX21117919</v>
      </c>
      <c r="F2468" t="s">
        <v>19</v>
      </c>
      <c r="G2468" t="s">
        <v>19</v>
      </c>
      <c r="H2468" t="s">
        <v>83</v>
      </c>
      <c r="I2468" t="s">
        <v>5110</v>
      </c>
      <c r="J2468">
        <v>262</v>
      </c>
      <c r="K2468" t="s">
        <v>85</v>
      </c>
      <c r="L2468" t="s">
        <v>86</v>
      </c>
      <c r="M2468" t="s">
        <v>87</v>
      </c>
      <c r="N2468">
        <v>2</v>
      </c>
      <c r="O2468" s="1">
        <v>44523.634479166663</v>
      </c>
      <c r="P2468" s="1">
        <v>44523.678726851853</v>
      </c>
      <c r="Q2468">
        <v>1151</v>
      </c>
      <c r="R2468">
        <v>2672</v>
      </c>
      <c r="S2468" t="b">
        <v>0</v>
      </c>
      <c r="T2468" t="s">
        <v>88</v>
      </c>
      <c r="U2468" t="b">
        <v>1</v>
      </c>
      <c r="V2468" t="s">
        <v>117</v>
      </c>
      <c r="W2468" s="1">
        <v>44523.66134259259</v>
      </c>
      <c r="X2468">
        <v>1287</v>
      </c>
      <c r="Y2468">
        <v>260</v>
      </c>
      <c r="Z2468">
        <v>0</v>
      </c>
      <c r="AA2468">
        <v>260</v>
      </c>
      <c r="AB2468">
        <v>0</v>
      </c>
      <c r="AC2468">
        <v>168</v>
      </c>
      <c r="AD2468">
        <v>2</v>
      </c>
      <c r="AE2468">
        <v>0</v>
      </c>
      <c r="AF2468">
        <v>0</v>
      </c>
      <c r="AG2468">
        <v>0</v>
      </c>
      <c r="AH2468" t="s">
        <v>606</v>
      </c>
      <c r="AI2468" s="1">
        <v>44523.678726851853</v>
      </c>
      <c r="AJ2468">
        <v>1365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2</v>
      </c>
      <c r="AQ2468">
        <v>0</v>
      </c>
      <c r="AR2468">
        <v>0</v>
      </c>
      <c r="AS2468">
        <v>0</v>
      </c>
      <c r="AT2468" t="s">
        <v>88</v>
      </c>
      <c r="AU2468" t="s">
        <v>88</v>
      </c>
      <c r="AV2468" t="s">
        <v>88</v>
      </c>
      <c r="AW2468" t="s">
        <v>88</v>
      </c>
      <c r="AX2468" t="s">
        <v>88</v>
      </c>
      <c r="AY2468" t="s">
        <v>88</v>
      </c>
      <c r="AZ2468" t="s">
        <v>88</v>
      </c>
      <c r="BA2468" t="s">
        <v>88</v>
      </c>
      <c r="BB2468" t="s">
        <v>88</v>
      </c>
      <c r="BC2468" t="s">
        <v>88</v>
      </c>
      <c r="BD2468" t="s">
        <v>88</v>
      </c>
      <c r="BE2468" t="s">
        <v>88</v>
      </c>
    </row>
    <row r="2469" spans="1:57">
      <c r="A2469" t="s">
        <v>5125</v>
      </c>
      <c r="B2469" t="s">
        <v>80</v>
      </c>
      <c r="C2469" t="s">
        <v>5118</v>
      </c>
      <c r="D2469" t="s">
        <v>82</v>
      </c>
      <c r="E2469" s="2" t="str">
        <f>HYPERLINK("capsilon://?command=openfolder&amp;siteaddress=FAM.docvelocity-na8.net&amp;folderid=FXEC9BEF2E-7AEA-1964-D5BA-8146818BD1CB","FX211112504")</f>
        <v>FX211112504</v>
      </c>
      <c r="F2469" t="s">
        <v>19</v>
      </c>
      <c r="G2469" t="s">
        <v>19</v>
      </c>
      <c r="H2469" t="s">
        <v>83</v>
      </c>
      <c r="I2469" t="s">
        <v>5119</v>
      </c>
      <c r="J2469">
        <v>94</v>
      </c>
      <c r="K2469" t="s">
        <v>85</v>
      </c>
      <c r="L2469" t="s">
        <v>86</v>
      </c>
      <c r="M2469" t="s">
        <v>87</v>
      </c>
      <c r="N2469">
        <v>2</v>
      </c>
      <c r="O2469" s="1">
        <v>44523.637708333335</v>
      </c>
      <c r="P2469" s="1">
        <v>44523.695914351854</v>
      </c>
      <c r="Q2469">
        <v>2605</v>
      </c>
      <c r="R2469">
        <v>2424</v>
      </c>
      <c r="S2469" t="b">
        <v>0</v>
      </c>
      <c r="T2469" t="s">
        <v>88</v>
      </c>
      <c r="U2469" t="b">
        <v>1</v>
      </c>
      <c r="V2469" t="s">
        <v>123</v>
      </c>
      <c r="W2469" s="1">
        <v>44523.683275462965</v>
      </c>
      <c r="X2469">
        <v>1981</v>
      </c>
      <c r="Y2469">
        <v>79</v>
      </c>
      <c r="Z2469">
        <v>0</v>
      </c>
      <c r="AA2469">
        <v>79</v>
      </c>
      <c r="AB2469">
        <v>0</v>
      </c>
      <c r="AC2469">
        <v>29</v>
      </c>
      <c r="AD2469">
        <v>15</v>
      </c>
      <c r="AE2469">
        <v>0</v>
      </c>
      <c r="AF2469">
        <v>0</v>
      </c>
      <c r="AG2469">
        <v>0</v>
      </c>
      <c r="AH2469" t="s">
        <v>118</v>
      </c>
      <c r="AI2469" s="1">
        <v>44523.695914351854</v>
      </c>
      <c r="AJ2469">
        <v>398</v>
      </c>
      <c r="AK2469">
        <v>1</v>
      </c>
      <c r="AL2469">
        <v>0</v>
      </c>
      <c r="AM2469">
        <v>1</v>
      </c>
      <c r="AN2469">
        <v>0</v>
      </c>
      <c r="AO2469">
        <v>1</v>
      </c>
      <c r="AP2469">
        <v>14</v>
      </c>
      <c r="AQ2469">
        <v>0</v>
      </c>
      <c r="AR2469">
        <v>0</v>
      </c>
      <c r="AS2469">
        <v>0</v>
      </c>
      <c r="AT2469" t="s">
        <v>88</v>
      </c>
      <c r="AU2469" t="s">
        <v>88</v>
      </c>
      <c r="AV2469" t="s">
        <v>88</v>
      </c>
      <c r="AW2469" t="s">
        <v>88</v>
      </c>
      <c r="AX2469" t="s">
        <v>88</v>
      </c>
      <c r="AY2469" t="s">
        <v>88</v>
      </c>
      <c r="AZ2469" t="s">
        <v>88</v>
      </c>
      <c r="BA2469" t="s">
        <v>88</v>
      </c>
      <c r="BB2469" t="s">
        <v>88</v>
      </c>
      <c r="BC2469" t="s">
        <v>88</v>
      </c>
      <c r="BD2469" t="s">
        <v>88</v>
      </c>
      <c r="BE2469" t="s">
        <v>88</v>
      </c>
    </row>
    <row r="2470" spans="1:57">
      <c r="A2470" t="s">
        <v>5126</v>
      </c>
      <c r="B2470" t="s">
        <v>80</v>
      </c>
      <c r="C2470" t="s">
        <v>5127</v>
      </c>
      <c r="D2470" t="s">
        <v>82</v>
      </c>
      <c r="E2470" s="2" t="str">
        <f>HYPERLINK("capsilon://?command=openfolder&amp;siteaddress=FAM.docvelocity-na8.net&amp;folderid=FX747994F1-9314-9E7C-0033-946293F84D7F","FX211112779")</f>
        <v>FX211112779</v>
      </c>
      <c r="F2470" t="s">
        <v>19</v>
      </c>
      <c r="G2470" t="s">
        <v>19</v>
      </c>
      <c r="H2470" t="s">
        <v>83</v>
      </c>
      <c r="I2470" t="s">
        <v>5128</v>
      </c>
      <c r="J2470">
        <v>95</v>
      </c>
      <c r="K2470" t="s">
        <v>85</v>
      </c>
      <c r="L2470" t="s">
        <v>86</v>
      </c>
      <c r="M2470" t="s">
        <v>87</v>
      </c>
      <c r="N2470">
        <v>1</v>
      </c>
      <c r="O2470" s="1">
        <v>44523.637881944444</v>
      </c>
      <c r="P2470" s="1">
        <v>44523.645810185182</v>
      </c>
      <c r="Q2470">
        <v>167</v>
      </c>
      <c r="R2470">
        <v>518</v>
      </c>
      <c r="S2470" t="b">
        <v>0</v>
      </c>
      <c r="T2470" t="s">
        <v>88</v>
      </c>
      <c r="U2470" t="b">
        <v>0</v>
      </c>
      <c r="V2470" t="s">
        <v>94</v>
      </c>
      <c r="W2470" s="1">
        <v>44523.645810185182</v>
      </c>
      <c r="X2470">
        <v>518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95</v>
      </c>
      <c r="AE2470">
        <v>83</v>
      </c>
      <c r="AF2470">
        <v>0</v>
      </c>
      <c r="AG2470">
        <v>5</v>
      </c>
      <c r="AH2470" t="s">
        <v>88</v>
      </c>
      <c r="AI2470" t="s">
        <v>88</v>
      </c>
      <c r="AJ2470" t="s">
        <v>88</v>
      </c>
      <c r="AK2470" t="s">
        <v>88</v>
      </c>
      <c r="AL2470" t="s">
        <v>88</v>
      </c>
      <c r="AM2470" t="s">
        <v>88</v>
      </c>
      <c r="AN2470" t="s">
        <v>88</v>
      </c>
      <c r="AO2470" t="s">
        <v>88</v>
      </c>
      <c r="AP2470" t="s">
        <v>88</v>
      </c>
      <c r="AQ2470" t="s">
        <v>88</v>
      </c>
      <c r="AR2470" t="s">
        <v>88</v>
      </c>
      <c r="AS2470" t="s">
        <v>88</v>
      </c>
      <c r="AT2470" t="s">
        <v>88</v>
      </c>
      <c r="AU2470" t="s">
        <v>88</v>
      </c>
      <c r="AV2470" t="s">
        <v>88</v>
      </c>
      <c r="AW2470" t="s">
        <v>88</v>
      </c>
      <c r="AX2470" t="s">
        <v>88</v>
      </c>
      <c r="AY2470" t="s">
        <v>88</v>
      </c>
      <c r="AZ2470" t="s">
        <v>88</v>
      </c>
      <c r="BA2470" t="s">
        <v>88</v>
      </c>
      <c r="BB2470" t="s">
        <v>88</v>
      </c>
      <c r="BC2470" t="s">
        <v>88</v>
      </c>
      <c r="BD2470" t="s">
        <v>88</v>
      </c>
      <c r="BE2470" t="s">
        <v>88</v>
      </c>
    </row>
    <row r="2471" spans="1:57">
      <c r="A2471" t="s">
        <v>5129</v>
      </c>
      <c r="B2471" t="s">
        <v>80</v>
      </c>
      <c r="C2471" t="s">
        <v>5122</v>
      </c>
      <c r="D2471" t="s">
        <v>82</v>
      </c>
      <c r="E2471" s="2" t="str">
        <f>HYPERLINK("capsilon://?command=openfolder&amp;siteaddress=FAM.docvelocity-na8.net&amp;folderid=FX0B964193-D285-3FAD-07C0-5180CC841124","FX21113046")</f>
        <v>FX21113046</v>
      </c>
      <c r="F2471" t="s">
        <v>19</v>
      </c>
      <c r="G2471" t="s">
        <v>19</v>
      </c>
      <c r="H2471" t="s">
        <v>83</v>
      </c>
      <c r="I2471" t="s">
        <v>5123</v>
      </c>
      <c r="J2471">
        <v>168</v>
      </c>
      <c r="K2471" t="s">
        <v>85</v>
      </c>
      <c r="L2471" t="s">
        <v>86</v>
      </c>
      <c r="M2471" t="s">
        <v>87</v>
      </c>
      <c r="N2471">
        <v>2</v>
      </c>
      <c r="O2471" s="1">
        <v>44523.641342592593</v>
      </c>
      <c r="P2471" s="1">
        <v>44523.741736111115</v>
      </c>
      <c r="Q2471">
        <v>6054</v>
      </c>
      <c r="R2471">
        <v>2620</v>
      </c>
      <c r="S2471" t="b">
        <v>0</v>
      </c>
      <c r="T2471" t="s">
        <v>88</v>
      </c>
      <c r="U2471" t="b">
        <v>1</v>
      </c>
      <c r="V2471" t="s">
        <v>186</v>
      </c>
      <c r="W2471" s="1">
        <v>44523.716064814813</v>
      </c>
      <c r="X2471">
        <v>1731</v>
      </c>
      <c r="Y2471">
        <v>228</v>
      </c>
      <c r="Z2471">
        <v>0</v>
      </c>
      <c r="AA2471">
        <v>228</v>
      </c>
      <c r="AB2471">
        <v>21</v>
      </c>
      <c r="AC2471">
        <v>120</v>
      </c>
      <c r="AD2471">
        <v>-60</v>
      </c>
      <c r="AE2471">
        <v>0</v>
      </c>
      <c r="AF2471">
        <v>0</v>
      </c>
      <c r="AG2471">
        <v>0</v>
      </c>
      <c r="AH2471" t="s">
        <v>118</v>
      </c>
      <c r="AI2471" s="1">
        <v>44523.741736111115</v>
      </c>
      <c r="AJ2471">
        <v>74</v>
      </c>
      <c r="AK2471">
        <v>0</v>
      </c>
      <c r="AL2471">
        <v>0</v>
      </c>
      <c r="AM2471">
        <v>0</v>
      </c>
      <c r="AN2471">
        <v>42</v>
      </c>
      <c r="AO2471">
        <v>0</v>
      </c>
      <c r="AP2471">
        <v>-60</v>
      </c>
      <c r="AQ2471">
        <v>0</v>
      </c>
      <c r="AR2471">
        <v>0</v>
      </c>
      <c r="AS2471">
        <v>0</v>
      </c>
      <c r="AT2471" t="s">
        <v>88</v>
      </c>
      <c r="AU2471" t="s">
        <v>88</v>
      </c>
      <c r="AV2471" t="s">
        <v>88</v>
      </c>
      <c r="AW2471" t="s">
        <v>88</v>
      </c>
      <c r="AX2471" t="s">
        <v>88</v>
      </c>
      <c r="AY2471" t="s">
        <v>88</v>
      </c>
      <c r="AZ2471" t="s">
        <v>88</v>
      </c>
      <c r="BA2471" t="s">
        <v>88</v>
      </c>
      <c r="BB2471" t="s">
        <v>88</v>
      </c>
      <c r="BC2471" t="s">
        <v>88</v>
      </c>
      <c r="BD2471" t="s">
        <v>88</v>
      </c>
      <c r="BE2471" t="s">
        <v>88</v>
      </c>
    </row>
    <row r="2472" spans="1:57">
      <c r="A2472" t="s">
        <v>5130</v>
      </c>
      <c r="B2472" t="s">
        <v>80</v>
      </c>
      <c r="C2472" t="s">
        <v>5127</v>
      </c>
      <c r="D2472" t="s">
        <v>82</v>
      </c>
      <c r="E2472" s="2" t="str">
        <f>HYPERLINK("capsilon://?command=openfolder&amp;siteaddress=FAM.docvelocity-na8.net&amp;folderid=FX747994F1-9314-9E7C-0033-946293F84D7F","FX211112779")</f>
        <v>FX211112779</v>
      </c>
      <c r="F2472" t="s">
        <v>19</v>
      </c>
      <c r="G2472" t="s">
        <v>19</v>
      </c>
      <c r="H2472" t="s">
        <v>83</v>
      </c>
      <c r="I2472" t="s">
        <v>5128</v>
      </c>
      <c r="J2472">
        <v>211</v>
      </c>
      <c r="K2472" t="s">
        <v>85</v>
      </c>
      <c r="L2472" t="s">
        <v>86</v>
      </c>
      <c r="M2472" t="s">
        <v>87</v>
      </c>
      <c r="N2472">
        <v>2</v>
      </c>
      <c r="O2472" s="1">
        <v>44523.647569444445</v>
      </c>
      <c r="P2472" s="1">
        <v>44523.756053240744</v>
      </c>
      <c r="Q2472">
        <v>4527</v>
      </c>
      <c r="R2472">
        <v>4846</v>
      </c>
      <c r="S2472" t="b">
        <v>0</v>
      </c>
      <c r="T2472" t="s">
        <v>88</v>
      </c>
      <c r="U2472" t="b">
        <v>1</v>
      </c>
      <c r="V2472" t="s">
        <v>123</v>
      </c>
      <c r="W2472" s="1">
        <v>44523.722569444442</v>
      </c>
      <c r="X2472">
        <v>3279</v>
      </c>
      <c r="Y2472">
        <v>192</v>
      </c>
      <c r="Z2472">
        <v>0</v>
      </c>
      <c r="AA2472">
        <v>192</v>
      </c>
      <c r="AB2472">
        <v>64</v>
      </c>
      <c r="AC2472">
        <v>154</v>
      </c>
      <c r="AD2472">
        <v>19</v>
      </c>
      <c r="AE2472">
        <v>0</v>
      </c>
      <c r="AF2472">
        <v>0</v>
      </c>
      <c r="AG2472">
        <v>0</v>
      </c>
      <c r="AH2472" t="s">
        <v>606</v>
      </c>
      <c r="AI2472" s="1">
        <v>44523.756053240744</v>
      </c>
      <c r="AJ2472">
        <v>1529</v>
      </c>
      <c r="AK2472">
        <v>6</v>
      </c>
      <c r="AL2472">
        <v>0</v>
      </c>
      <c r="AM2472">
        <v>6</v>
      </c>
      <c r="AN2472">
        <v>64</v>
      </c>
      <c r="AO2472">
        <v>6</v>
      </c>
      <c r="AP2472">
        <v>13</v>
      </c>
      <c r="AQ2472">
        <v>0</v>
      </c>
      <c r="AR2472">
        <v>0</v>
      </c>
      <c r="AS2472">
        <v>0</v>
      </c>
      <c r="AT2472" t="s">
        <v>88</v>
      </c>
      <c r="AU2472" t="s">
        <v>88</v>
      </c>
      <c r="AV2472" t="s">
        <v>88</v>
      </c>
      <c r="AW2472" t="s">
        <v>88</v>
      </c>
      <c r="AX2472" t="s">
        <v>88</v>
      </c>
      <c r="AY2472" t="s">
        <v>88</v>
      </c>
      <c r="AZ2472" t="s">
        <v>88</v>
      </c>
      <c r="BA2472" t="s">
        <v>88</v>
      </c>
      <c r="BB2472" t="s">
        <v>88</v>
      </c>
      <c r="BC2472" t="s">
        <v>88</v>
      </c>
      <c r="BD2472" t="s">
        <v>88</v>
      </c>
      <c r="BE2472" t="s">
        <v>88</v>
      </c>
    </row>
    <row r="2473" spans="1:57">
      <c r="A2473" t="s">
        <v>5131</v>
      </c>
      <c r="B2473" t="s">
        <v>80</v>
      </c>
      <c r="C2473" t="s">
        <v>5132</v>
      </c>
      <c r="D2473" t="s">
        <v>82</v>
      </c>
      <c r="E2473" s="2" t="str">
        <f>HYPERLINK("capsilon://?command=openfolder&amp;siteaddress=FAM.docvelocity-na8.net&amp;folderid=FXC301A80D-7EB7-76EC-3698-70148F178C20","FX211112127")</f>
        <v>FX211112127</v>
      </c>
      <c r="F2473" t="s">
        <v>19</v>
      </c>
      <c r="G2473" t="s">
        <v>19</v>
      </c>
      <c r="H2473" t="s">
        <v>83</v>
      </c>
      <c r="I2473" t="s">
        <v>5133</v>
      </c>
      <c r="J2473">
        <v>147</v>
      </c>
      <c r="K2473" t="s">
        <v>85</v>
      </c>
      <c r="L2473" t="s">
        <v>86</v>
      </c>
      <c r="M2473" t="s">
        <v>87</v>
      </c>
      <c r="N2473">
        <v>1</v>
      </c>
      <c r="O2473" s="1">
        <v>44523.65902777778</v>
      </c>
      <c r="P2473" s="1">
        <v>44524.257071759261</v>
      </c>
      <c r="Q2473">
        <v>50001</v>
      </c>
      <c r="R2473">
        <v>1670</v>
      </c>
      <c r="S2473" t="b">
        <v>0</v>
      </c>
      <c r="T2473" t="s">
        <v>88</v>
      </c>
      <c r="U2473" t="b">
        <v>0</v>
      </c>
      <c r="V2473" t="s">
        <v>190</v>
      </c>
      <c r="W2473" s="1">
        <v>44524.257071759261</v>
      </c>
      <c r="X2473">
        <v>1481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147</v>
      </c>
      <c r="AE2473">
        <v>121</v>
      </c>
      <c r="AF2473">
        <v>0</v>
      </c>
      <c r="AG2473">
        <v>19</v>
      </c>
      <c r="AH2473" t="s">
        <v>88</v>
      </c>
      <c r="AI2473" t="s">
        <v>88</v>
      </c>
      <c r="AJ2473" t="s">
        <v>88</v>
      </c>
      <c r="AK2473" t="s">
        <v>88</v>
      </c>
      <c r="AL2473" t="s">
        <v>88</v>
      </c>
      <c r="AM2473" t="s">
        <v>88</v>
      </c>
      <c r="AN2473" t="s">
        <v>88</v>
      </c>
      <c r="AO2473" t="s">
        <v>88</v>
      </c>
      <c r="AP2473" t="s">
        <v>88</v>
      </c>
      <c r="AQ2473" t="s">
        <v>88</v>
      </c>
      <c r="AR2473" t="s">
        <v>88</v>
      </c>
      <c r="AS2473" t="s">
        <v>88</v>
      </c>
      <c r="AT2473" t="s">
        <v>88</v>
      </c>
      <c r="AU2473" t="s">
        <v>88</v>
      </c>
      <c r="AV2473" t="s">
        <v>88</v>
      </c>
      <c r="AW2473" t="s">
        <v>88</v>
      </c>
      <c r="AX2473" t="s">
        <v>88</v>
      </c>
      <c r="AY2473" t="s">
        <v>88</v>
      </c>
      <c r="AZ2473" t="s">
        <v>88</v>
      </c>
      <c r="BA2473" t="s">
        <v>88</v>
      </c>
      <c r="BB2473" t="s">
        <v>88</v>
      </c>
      <c r="BC2473" t="s">
        <v>88</v>
      </c>
      <c r="BD2473" t="s">
        <v>88</v>
      </c>
      <c r="BE2473" t="s">
        <v>88</v>
      </c>
    </row>
    <row r="2474" spans="1:57">
      <c r="A2474" t="s">
        <v>5134</v>
      </c>
      <c r="B2474" t="s">
        <v>80</v>
      </c>
      <c r="C2474" t="s">
        <v>4244</v>
      </c>
      <c r="D2474" t="s">
        <v>82</v>
      </c>
      <c r="E2474" s="2" t="str">
        <f>HYPERLINK("capsilon://?command=openfolder&amp;siteaddress=FAM.docvelocity-na8.net&amp;folderid=FX1824D28F-7160-F96B-7B60-5C2079B49954","FX21119363")</f>
        <v>FX21119363</v>
      </c>
      <c r="F2474" t="s">
        <v>19</v>
      </c>
      <c r="G2474" t="s">
        <v>19</v>
      </c>
      <c r="H2474" t="s">
        <v>83</v>
      </c>
      <c r="I2474" t="s">
        <v>5135</v>
      </c>
      <c r="J2474">
        <v>38</v>
      </c>
      <c r="K2474" t="s">
        <v>85</v>
      </c>
      <c r="L2474" t="s">
        <v>86</v>
      </c>
      <c r="M2474" t="s">
        <v>87</v>
      </c>
      <c r="N2474">
        <v>1</v>
      </c>
      <c r="O2474" s="1">
        <v>44523.692118055558</v>
      </c>
      <c r="P2474" s="1">
        <v>44524.258136574077</v>
      </c>
      <c r="Q2474">
        <v>48531</v>
      </c>
      <c r="R2474">
        <v>373</v>
      </c>
      <c r="S2474" t="b">
        <v>0</v>
      </c>
      <c r="T2474" t="s">
        <v>88</v>
      </c>
      <c r="U2474" t="b">
        <v>0</v>
      </c>
      <c r="V2474" t="s">
        <v>190</v>
      </c>
      <c r="W2474" s="1">
        <v>44524.258136574077</v>
      </c>
      <c r="X2474">
        <v>91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38</v>
      </c>
      <c r="AE2474">
        <v>33</v>
      </c>
      <c r="AF2474">
        <v>0</v>
      </c>
      <c r="AG2474">
        <v>2</v>
      </c>
      <c r="AH2474" t="s">
        <v>88</v>
      </c>
      <c r="AI2474" t="s">
        <v>88</v>
      </c>
      <c r="AJ2474" t="s">
        <v>88</v>
      </c>
      <c r="AK2474" t="s">
        <v>88</v>
      </c>
      <c r="AL2474" t="s">
        <v>88</v>
      </c>
      <c r="AM2474" t="s">
        <v>88</v>
      </c>
      <c r="AN2474" t="s">
        <v>88</v>
      </c>
      <c r="AO2474" t="s">
        <v>88</v>
      </c>
      <c r="AP2474" t="s">
        <v>88</v>
      </c>
      <c r="AQ2474" t="s">
        <v>88</v>
      </c>
      <c r="AR2474" t="s">
        <v>88</v>
      </c>
      <c r="AS2474" t="s">
        <v>88</v>
      </c>
      <c r="AT2474" t="s">
        <v>88</v>
      </c>
      <c r="AU2474" t="s">
        <v>88</v>
      </c>
      <c r="AV2474" t="s">
        <v>88</v>
      </c>
      <c r="AW2474" t="s">
        <v>88</v>
      </c>
      <c r="AX2474" t="s">
        <v>88</v>
      </c>
      <c r="AY2474" t="s">
        <v>88</v>
      </c>
      <c r="AZ2474" t="s">
        <v>88</v>
      </c>
      <c r="BA2474" t="s">
        <v>88</v>
      </c>
      <c r="BB2474" t="s">
        <v>88</v>
      </c>
      <c r="BC2474" t="s">
        <v>88</v>
      </c>
      <c r="BD2474" t="s">
        <v>88</v>
      </c>
      <c r="BE2474" t="s">
        <v>88</v>
      </c>
    </row>
    <row r="2475" spans="1:57">
      <c r="A2475" t="s">
        <v>5136</v>
      </c>
      <c r="B2475" t="s">
        <v>80</v>
      </c>
      <c r="C2475" t="s">
        <v>5037</v>
      </c>
      <c r="D2475" t="s">
        <v>82</v>
      </c>
      <c r="E2475" s="2" t="str">
        <f>HYPERLINK("capsilon://?command=openfolder&amp;siteaddress=FAM.docvelocity-na8.net&amp;folderid=FX3890FCED-EBC3-A51E-DBDB-8B94F7D21B4D","FX211110066")</f>
        <v>FX211110066</v>
      </c>
      <c r="F2475" t="s">
        <v>19</v>
      </c>
      <c r="G2475" t="s">
        <v>19</v>
      </c>
      <c r="H2475" t="s">
        <v>83</v>
      </c>
      <c r="I2475" t="s">
        <v>5137</v>
      </c>
      <c r="J2475">
        <v>30</v>
      </c>
      <c r="K2475" t="s">
        <v>85</v>
      </c>
      <c r="L2475" t="s">
        <v>86</v>
      </c>
      <c r="M2475" t="s">
        <v>87</v>
      </c>
      <c r="N2475">
        <v>2</v>
      </c>
      <c r="O2475" s="1">
        <v>44523.704710648148</v>
      </c>
      <c r="P2475" s="1">
        <v>44523.742696759262</v>
      </c>
      <c r="Q2475">
        <v>3153</v>
      </c>
      <c r="R2475">
        <v>129</v>
      </c>
      <c r="S2475" t="b">
        <v>0</v>
      </c>
      <c r="T2475" t="s">
        <v>88</v>
      </c>
      <c r="U2475" t="b">
        <v>0</v>
      </c>
      <c r="V2475" t="s">
        <v>186</v>
      </c>
      <c r="W2475" s="1">
        <v>44523.717048611114</v>
      </c>
      <c r="X2475">
        <v>47</v>
      </c>
      <c r="Y2475">
        <v>9</v>
      </c>
      <c r="Z2475">
        <v>0</v>
      </c>
      <c r="AA2475">
        <v>9</v>
      </c>
      <c r="AB2475">
        <v>0</v>
      </c>
      <c r="AC2475">
        <v>3</v>
      </c>
      <c r="AD2475">
        <v>21</v>
      </c>
      <c r="AE2475">
        <v>0</v>
      </c>
      <c r="AF2475">
        <v>0</v>
      </c>
      <c r="AG2475">
        <v>0</v>
      </c>
      <c r="AH2475" t="s">
        <v>118</v>
      </c>
      <c r="AI2475" s="1">
        <v>44523.742696759262</v>
      </c>
      <c r="AJ2475">
        <v>82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21</v>
      </c>
      <c r="AQ2475">
        <v>0</v>
      </c>
      <c r="AR2475">
        <v>0</v>
      </c>
      <c r="AS2475">
        <v>0</v>
      </c>
      <c r="AT2475" t="s">
        <v>88</v>
      </c>
      <c r="AU2475" t="s">
        <v>88</v>
      </c>
      <c r="AV2475" t="s">
        <v>88</v>
      </c>
      <c r="AW2475" t="s">
        <v>88</v>
      </c>
      <c r="AX2475" t="s">
        <v>88</v>
      </c>
      <c r="AY2475" t="s">
        <v>88</v>
      </c>
      <c r="AZ2475" t="s">
        <v>88</v>
      </c>
      <c r="BA2475" t="s">
        <v>88</v>
      </c>
      <c r="BB2475" t="s">
        <v>88</v>
      </c>
      <c r="BC2475" t="s">
        <v>88</v>
      </c>
      <c r="BD2475" t="s">
        <v>88</v>
      </c>
      <c r="BE2475" t="s">
        <v>88</v>
      </c>
    </row>
    <row r="2476" spans="1:57">
      <c r="A2476" t="s">
        <v>5138</v>
      </c>
      <c r="B2476" t="s">
        <v>80</v>
      </c>
      <c r="C2476" t="s">
        <v>5139</v>
      </c>
      <c r="D2476" t="s">
        <v>82</v>
      </c>
      <c r="E2476" s="2" t="str">
        <f>HYPERLINK("capsilon://?command=openfolder&amp;siteaddress=FAM.docvelocity-na8.net&amp;folderid=FXECC06669-C6D1-E14D-15CA-A71D7325BCE5","FX211110176")</f>
        <v>FX211110176</v>
      </c>
      <c r="F2476" t="s">
        <v>19</v>
      </c>
      <c r="G2476" t="s">
        <v>19</v>
      </c>
      <c r="H2476" t="s">
        <v>83</v>
      </c>
      <c r="I2476" t="s">
        <v>5140</v>
      </c>
      <c r="J2476">
        <v>245</v>
      </c>
      <c r="K2476" t="s">
        <v>85</v>
      </c>
      <c r="L2476" t="s">
        <v>86</v>
      </c>
      <c r="M2476" t="s">
        <v>87</v>
      </c>
      <c r="N2476">
        <v>1</v>
      </c>
      <c r="O2476" s="1">
        <v>44523.7112037037</v>
      </c>
      <c r="P2476" s="1">
        <v>44524.264699074076</v>
      </c>
      <c r="Q2476">
        <v>47068</v>
      </c>
      <c r="R2476">
        <v>754</v>
      </c>
      <c r="S2476" t="b">
        <v>0</v>
      </c>
      <c r="T2476" t="s">
        <v>88</v>
      </c>
      <c r="U2476" t="b">
        <v>0</v>
      </c>
      <c r="V2476" t="s">
        <v>190</v>
      </c>
      <c r="W2476" s="1">
        <v>44524.264699074076</v>
      </c>
      <c r="X2476">
        <v>567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245</v>
      </c>
      <c r="AE2476">
        <v>207</v>
      </c>
      <c r="AF2476">
        <v>0</v>
      </c>
      <c r="AG2476">
        <v>6</v>
      </c>
      <c r="AH2476" t="s">
        <v>88</v>
      </c>
      <c r="AI2476" t="s">
        <v>88</v>
      </c>
      <c r="AJ2476" t="s">
        <v>88</v>
      </c>
      <c r="AK2476" t="s">
        <v>88</v>
      </c>
      <c r="AL2476" t="s">
        <v>88</v>
      </c>
      <c r="AM2476" t="s">
        <v>88</v>
      </c>
      <c r="AN2476" t="s">
        <v>88</v>
      </c>
      <c r="AO2476" t="s">
        <v>88</v>
      </c>
      <c r="AP2476" t="s">
        <v>88</v>
      </c>
      <c r="AQ2476" t="s">
        <v>88</v>
      </c>
      <c r="AR2476" t="s">
        <v>88</v>
      </c>
      <c r="AS2476" t="s">
        <v>88</v>
      </c>
      <c r="AT2476" t="s">
        <v>88</v>
      </c>
      <c r="AU2476" t="s">
        <v>88</v>
      </c>
      <c r="AV2476" t="s">
        <v>88</v>
      </c>
      <c r="AW2476" t="s">
        <v>88</v>
      </c>
      <c r="AX2476" t="s">
        <v>88</v>
      </c>
      <c r="AY2476" t="s">
        <v>88</v>
      </c>
      <c r="AZ2476" t="s">
        <v>88</v>
      </c>
      <c r="BA2476" t="s">
        <v>88</v>
      </c>
      <c r="BB2476" t="s">
        <v>88</v>
      </c>
      <c r="BC2476" t="s">
        <v>88</v>
      </c>
      <c r="BD2476" t="s">
        <v>88</v>
      </c>
      <c r="BE2476" t="s">
        <v>88</v>
      </c>
    </row>
    <row r="2477" spans="1:57">
      <c r="A2477" t="s">
        <v>5141</v>
      </c>
      <c r="B2477" t="s">
        <v>80</v>
      </c>
      <c r="C2477" t="s">
        <v>4880</v>
      </c>
      <c r="D2477" t="s">
        <v>82</v>
      </c>
      <c r="E2477" s="2" t="str">
        <f>HYPERLINK("capsilon://?command=openfolder&amp;siteaddress=FAM.docvelocity-na8.net&amp;folderid=FXDEFF9BBD-ABB3-205D-846E-F8799EDABE8D","FX211112088")</f>
        <v>FX211112088</v>
      </c>
      <c r="F2477" t="s">
        <v>19</v>
      </c>
      <c r="G2477" t="s">
        <v>19</v>
      </c>
      <c r="H2477" t="s">
        <v>83</v>
      </c>
      <c r="I2477" t="s">
        <v>5142</v>
      </c>
      <c r="J2477">
        <v>30</v>
      </c>
      <c r="K2477" t="s">
        <v>85</v>
      </c>
      <c r="L2477" t="s">
        <v>86</v>
      </c>
      <c r="M2477" t="s">
        <v>87</v>
      </c>
      <c r="N2477">
        <v>2</v>
      </c>
      <c r="O2477" s="1">
        <v>44523.722037037034</v>
      </c>
      <c r="P2477" s="1">
        <v>44523.743506944447</v>
      </c>
      <c r="Q2477">
        <v>1731</v>
      </c>
      <c r="R2477">
        <v>124</v>
      </c>
      <c r="S2477" t="b">
        <v>0</v>
      </c>
      <c r="T2477" t="s">
        <v>88</v>
      </c>
      <c r="U2477" t="b">
        <v>0</v>
      </c>
      <c r="V2477" t="s">
        <v>186</v>
      </c>
      <c r="W2477" s="1">
        <v>44523.733680555553</v>
      </c>
      <c r="X2477">
        <v>54</v>
      </c>
      <c r="Y2477">
        <v>9</v>
      </c>
      <c r="Z2477">
        <v>0</v>
      </c>
      <c r="AA2477">
        <v>9</v>
      </c>
      <c r="AB2477">
        <v>0</v>
      </c>
      <c r="AC2477">
        <v>5</v>
      </c>
      <c r="AD2477">
        <v>21</v>
      </c>
      <c r="AE2477">
        <v>0</v>
      </c>
      <c r="AF2477">
        <v>0</v>
      </c>
      <c r="AG2477">
        <v>0</v>
      </c>
      <c r="AH2477" t="s">
        <v>118</v>
      </c>
      <c r="AI2477" s="1">
        <v>44523.743506944447</v>
      </c>
      <c r="AJ2477">
        <v>70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21</v>
      </c>
      <c r="AQ2477">
        <v>0</v>
      </c>
      <c r="AR2477">
        <v>0</v>
      </c>
      <c r="AS2477">
        <v>0</v>
      </c>
      <c r="AT2477" t="s">
        <v>88</v>
      </c>
      <c r="AU2477" t="s">
        <v>88</v>
      </c>
      <c r="AV2477" t="s">
        <v>88</v>
      </c>
      <c r="AW2477" t="s">
        <v>88</v>
      </c>
      <c r="AX2477" t="s">
        <v>88</v>
      </c>
      <c r="AY2477" t="s">
        <v>88</v>
      </c>
      <c r="AZ2477" t="s">
        <v>88</v>
      </c>
      <c r="BA2477" t="s">
        <v>88</v>
      </c>
      <c r="BB2477" t="s">
        <v>88</v>
      </c>
      <c r="BC2477" t="s">
        <v>88</v>
      </c>
      <c r="BD2477" t="s">
        <v>88</v>
      </c>
      <c r="BE2477" t="s">
        <v>88</v>
      </c>
    </row>
    <row r="2478" spans="1:57">
      <c r="A2478" t="s">
        <v>5143</v>
      </c>
      <c r="B2478" t="s">
        <v>80</v>
      </c>
      <c r="C2478" t="s">
        <v>5144</v>
      </c>
      <c r="D2478" t="s">
        <v>82</v>
      </c>
      <c r="E2478" s="2" t="str">
        <f>HYPERLINK("capsilon://?command=openfolder&amp;siteaddress=FAM.docvelocity-na8.net&amp;folderid=FX9EA374DE-4A54-552B-5E17-A50929AE3789","FX211112501")</f>
        <v>FX211112501</v>
      </c>
      <c r="F2478" t="s">
        <v>19</v>
      </c>
      <c r="G2478" t="s">
        <v>19</v>
      </c>
      <c r="H2478" t="s">
        <v>83</v>
      </c>
      <c r="I2478" t="s">
        <v>5145</v>
      </c>
      <c r="J2478">
        <v>83</v>
      </c>
      <c r="K2478" t="s">
        <v>85</v>
      </c>
      <c r="L2478" t="s">
        <v>86</v>
      </c>
      <c r="M2478" t="s">
        <v>87</v>
      </c>
      <c r="N2478">
        <v>1</v>
      </c>
      <c r="O2478" s="1">
        <v>44523.724953703706</v>
      </c>
      <c r="P2478" s="1">
        <v>44524.266342592593</v>
      </c>
      <c r="Q2478">
        <v>46231</v>
      </c>
      <c r="R2478">
        <v>545</v>
      </c>
      <c r="S2478" t="b">
        <v>0</v>
      </c>
      <c r="T2478" t="s">
        <v>88</v>
      </c>
      <c r="U2478" t="b">
        <v>0</v>
      </c>
      <c r="V2478" t="s">
        <v>190</v>
      </c>
      <c r="W2478" s="1">
        <v>44524.266342592593</v>
      </c>
      <c r="X2478">
        <v>85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83</v>
      </c>
      <c r="AE2478">
        <v>78</v>
      </c>
      <c r="AF2478">
        <v>0</v>
      </c>
      <c r="AG2478">
        <v>2</v>
      </c>
      <c r="AH2478" t="s">
        <v>88</v>
      </c>
      <c r="AI2478" t="s">
        <v>88</v>
      </c>
      <c r="AJ2478" t="s">
        <v>88</v>
      </c>
      <c r="AK2478" t="s">
        <v>88</v>
      </c>
      <c r="AL2478" t="s">
        <v>88</v>
      </c>
      <c r="AM2478" t="s">
        <v>88</v>
      </c>
      <c r="AN2478" t="s">
        <v>88</v>
      </c>
      <c r="AO2478" t="s">
        <v>88</v>
      </c>
      <c r="AP2478" t="s">
        <v>88</v>
      </c>
      <c r="AQ2478" t="s">
        <v>88</v>
      </c>
      <c r="AR2478" t="s">
        <v>88</v>
      </c>
      <c r="AS2478" t="s">
        <v>88</v>
      </c>
      <c r="AT2478" t="s">
        <v>88</v>
      </c>
      <c r="AU2478" t="s">
        <v>88</v>
      </c>
      <c r="AV2478" t="s">
        <v>88</v>
      </c>
      <c r="AW2478" t="s">
        <v>88</v>
      </c>
      <c r="AX2478" t="s">
        <v>88</v>
      </c>
      <c r="AY2478" t="s">
        <v>88</v>
      </c>
      <c r="AZ2478" t="s">
        <v>88</v>
      </c>
      <c r="BA2478" t="s">
        <v>88</v>
      </c>
      <c r="BB2478" t="s">
        <v>88</v>
      </c>
      <c r="BC2478" t="s">
        <v>88</v>
      </c>
      <c r="BD2478" t="s">
        <v>88</v>
      </c>
      <c r="BE2478" t="s">
        <v>88</v>
      </c>
    </row>
    <row r="2479" spans="1:57">
      <c r="A2479" t="s">
        <v>5146</v>
      </c>
      <c r="B2479" t="s">
        <v>80</v>
      </c>
      <c r="C2479" t="s">
        <v>5147</v>
      </c>
      <c r="D2479" t="s">
        <v>82</v>
      </c>
      <c r="E2479" s="2" t="str">
        <f>HYPERLINK("capsilon://?command=openfolder&amp;siteaddress=FAM.docvelocity-na8.net&amp;folderid=FX6F96A0D4-D2A3-31A2-51E6-3B0CB3953D66","FX21118220")</f>
        <v>FX21118220</v>
      </c>
      <c r="F2479" t="s">
        <v>19</v>
      </c>
      <c r="G2479" t="s">
        <v>19</v>
      </c>
      <c r="H2479" t="s">
        <v>83</v>
      </c>
      <c r="I2479" t="s">
        <v>5148</v>
      </c>
      <c r="J2479">
        <v>105</v>
      </c>
      <c r="K2479" t="s">
        <v>85</v>
      </c>
      <c r="L2479" t="s">
        <v>86</v>
      </c>
      <c r="M2479" t="s">
        <v>87</v>
      </c>
      <c r="N2479">
        <v>1</v>
      </c>
      <c r="O2479" s="1">
        <v>44523.7343287037</v>
      </c>
      <c r="P2479" s="1">
        <v>44524.278287037036</v>
      </c>
      <c r="Q2479">
        <v>46728</v>
      </c>
      <c r="R2479">
        <v>270</v>
      </c>
      <c r="S2479" t="b">
        <v>0</v>
      </c>
      <c r="T2479" t="s">
        <v>88</v>
      </c>
      <c r="U2479" t="b">
        <v>0</v>
      </c>
      <c r="V2479" t="s">
        <v>190</v>
      </c>
      <c r="W2479" s="1">
        <v>44524.278287037036</v>
      </c>
      <c r="X2479">
        <v>134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105</v>
      </c>
      <c r="AE2479">
        <v>93</v>
      </c>
      <c r="AF2479">
        <v>0</v>
      </c>
      <c r="AG2479">
        <v>3</v>
      </c>
      <c r="AH2479" t="s">
        <v>88</v>
      </c>
      <c r="AI2479" t="s">
        <v>88</v>
      </c>
      <c r="AJ2479" t="s">
        <v>88</v>
      </c>
      <c r="AK2479" t="s">
        <v>88</v>
      </c>
      <c r="AL2479" t="s">
        <v>88</v>
      </c>
      <c r="AM2479" t="s">
        <v>88</v>
      </c>
      <c r="AN2479" t="s">
        <v>88</v>
      </c>
      <c r="AO2479" t="s">
        <v>88</v>
      </c>
      <c r="AP2479" t="s">
        <v>88</v>
      </c>
      <c r="AQ2479" t="s">
        <v>88</v>
      </c>
      <c r="AR2479" t="s">
        <v>88</v>
      </c>
      <c r="AS2479" t="s">
        <v>88</v>
      </c>
      <c r="AT2479" t="s">
        <v>88</v>
      </c>
      <c r="AU2479" t="s">
        <v>88</v>
      </c>
      <c r="AV2479" t="s">
        <v>88</v>
      </c>
      <c r="AW2479" t="s">
        <v>88</v>
      </c>
      <c r="AX2479" t="s">
        <v>88</v>
      </c>
      <c r="AY2479" t="s">
        <v>88</v>
      </c>
      <c r="AZ2479" t="s">
        <v>88</v>
      </c>
      <c r="BA2479" t="s">
        <v>88</v>
      </c>
      <c r="BB2479" t="s">
        <v>88</v>
      </c>
      <c r="BC2479" t="s">
        <v>88</v>
      </c>
      <c r="BD2479" t="s">
        <v>88</v>
      </c>
      <c r="BE2479" t="s">
        <v>88</v>
      </c>
    </row>
    <row r="2480" spans="1:57">
      <c r="A2480" t="s">
        <v>5149</v>
      </c>
      <c r="B2480" t="s">
        <v>80</v>
      </c>
      <c r="C2480" t="s">
        <v>5150</v>
      </c>
      <c r="D2480" t="s">
        <v>82</v>
      </c>
      <c r="E2480" s="2" t="str">
        <f>HYPERLINK("capsilon://?command=openfolder&amp;siteaddress=FAM.docvelocity-na8.net&amp;folderid=FX370F4DEB-83C2-F093-842D-F067F8D7C173","FX21117329")</f>
        <v>FX21117329</v>
      </c>
      <c r="F2480" t="s">
        <v>19</v>
      </c>
      <c r="G2480" t="s">
        <v>19</v>
      </c>
      <c r="H2480" t="s">
        <v>83</v>
      </c>
      <c r="I2480" t="s">
        <v>5151</v>
      </c>
      <c r="J2480">
        <v>94</v>
      </c>
      <c r="K2480" t="s">
        <v>85</v>
      </c>
      <c r="L2480" t="s">
        <v>86</v>
      </c>
      <c r="M2480" t="s">
        <v>87</v>
      </c>
      <c r="N2480">
        <v>1</v>
      </c>
      <c r="O2480" s="1">
        <v>44523.743969907409</v>
      </c>
      <c r="P2480" s="1">
        <v>44524.28800925926</v>
      </c>
      <c r="Q2480">
        <v>45836</v>
      </c>
      <c r="R2480">
        <v>1169</v>
      </c>
      <c r="S2480" t="b">
        <v>0</v>
      </c>
      <c r="T2480" t="s">
        <v>88</v>
      </c>
      <c r="U2480" t="b">
        <v>0</v>
      </c>
      <c r="V2480" t="s">
        <v>190</v>
      </c>
      <c r="W2480" s="1">
        <v>44524.28800925926</v>
      </c>
      <c r="X2480">
        <v>839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94</v>
      </c>
      <c r="AE2480">
        <v>73</v>
      </c>
      <c r="AF2480">
        <v>0</v>
      </c>
      <c r="AG2480">
        <v>3</v>
      </c>
      <c r="AH2480" t="s">
        <v>88</v>
      </c>
      <c r="AI2480" t="s">
        <v>88</v>
      </c>
      <c r="AJ2480" t="s">
        <v>88</v>
      </c>
      <c r="AK2480" t="s">
        <v>88</v>
      </c>
      <c r="AL2480" t="s">
        <v>88</v>
      </c>
      <c r="AM2480" t="s">
        <v>88</v>
      </c>
      <c r="AN2480" t="s">
        <v>88</v>
      </c>
      <c r="AO2480" t="s">
        <v>88</v>
      </c>
      <c r="AP2480" t="s">
        <v>88</v>
      </c>
      <c r="AQ2480" t="s">
        <v>88</v>
      </c>
      <c r="AR2480" t="s">
        <v>88</v>
      </c>
      <c r="AS2480" t="s">
        <v>88</v>
      </c>
      <c r="AT2480" t="s">
        <v>88</v>
      </c>
      <c r="AU2480" t="s">
        <v>88</v>
      </c>
      <c r="AV2480" t="s">
        <v>88</v>
      </c>
      <c r="AW2480" t="s">
        <v>88</v>
      </c>
      <c r="AX2480" t="s">
        <v>88</v>
      </c>
      <c r="AY2480" t="s">
        <v>88</v>
      </c>
      <c r="AZ2480" t="s">
        <v>88</v>
      </c>
      <c r="BA2480" t="s">
        <v>88</v>
      </c>
      <c r="BB2480" t="s">
        <v>88</v>
      </c>
      <c r="BC2480" t="s">
        <v>88</v>
      </c>
      <c r="BD2480" t="s">
        <v>88</v>
      </c>
      <c r="BE2480" t="s">
        <v>88</v>
      </c>
    </row>
    <row r="2481" spans="1:57">
      <c r="A2481" t="s">
        <v>5152</v>
      </c>
      <c r="B2481" t="s">
        <v>80</v>
      </c>
      <c r="C2481" t="s">
        <v>5153</v>
      </c>
      <c r="D2481" t="s">
        <v>82</v>
      </c>
      <c r="E2481" s="2" t="str">
        <f>HYPERLINK("capsilon://?command=openfolder&amp;siteaddress=FAM.docvelocity-na8.net&amp;folderid=FX458DDA17-2657-9F31-64E0-7AF2250E57B2","FX211112765")</f>
        <v>FX211112765</v>
      </c>
      <c r="F2481" t="s">
        <v>19</v>
      </c>
      <c r="G2481" t="s">
        <v>19</v>
      </c>
      <c r="H2481" t="s">
        <v>83</v>
      </c>
      <c r="I2481" t="s">
        <v>5154</v>
      </c>
      <c r="J2481">
        <v>115</v>
      </c>
      <c r="K2481" t="s">
        <v>85</v>
      </c>
      <c r="L2481" t="s">
        <v>86</v>
      </c>
      <c r="M2481" t="s">
        <v>87</v>
      </c>
      <c r="N2481">
        <v>1</v>
      </c>
      <c r="O2481" s="1">
        <v>44523.761562500003</v>
      </c>
      <c r="P2481" s="1">
        <v>44524.29482638889</v>
      </c>
      <c r="Q2481">
        <v>45451</v>
      </c>
      <c r="R2481">
        <v>623</v>
      </c>
      <c r="S2481" t="b">
        <v>0</v>
      </c>
      <c r="T2481" t="s">
        <v>88</v>
      </c>
      <c r="U2481" t="b">
        <v>0</v>
      </c>
      <c r="V2481" t="s">
        <v>190</v>
      </c>
      <c r="W2481" s="1">
        <v>44524.29482638889</v>
      </c>
      <c r="X2481">
        <v>468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115</v>
      </c>
      <c r="AE2481">
        <v>103</v>
      </c>
      <c r="AF2481">
        <v>0</v>
      </c>
      <c r="AG2481">
        <v>3</v>
      </c>
      <c r="AH2481" t="s">
        <v>88</v>
      </c>
      <c r="AI2481" t="s">
        <v>88</v>
      </c>
      <c r="AJ2481" t="s">
        <v>88</v>
      </c>
      <c r="AK2481" t="s">
        <v>88</v>
      </c>
      <c r="AL2481" t="s">
        <v>88</v>
      </c>
      <c r="AM2481" t="s">
        <v>88</v>
      </c>
      <c r="AN2481" t="s">
        <v>88</v>
      </c>
      <c r="AO2481" t="s">
        <v>88</v>
      </c>
      <c r="AP2481" t="s">
        <v>88</v>
      </c>
      <c r="AQ2481" t="s">
        <v>88</v>
      </c>
      <c r="AR2481" t="s">
        <v>88</v>
      </c>
      <c r="AS2481" t="s">
        <v>88</v>
      </c>
      <c r="AT2481" t="s">
        <v>88</v>
      </c>
      <c r="AU2481" t="s">
        <v>88</v>
      </c>
      <c r="AV2481" t="s">
        <v>88</v>
      </c>
      <c r="AW2481" t="s">
        <v>88</v>
      </c>
      <c r="AX2481" t="s">
        <v>88</v>
      </c>
      <c r="AY2481" t="s">
        <v>88</v>
      </c>
      <c r="AZ2481" t="s">
        <v>88</v>
      </c>
      <c r="BA2481" t="s">
        <v>88</v>
      </c>
      <c r="BB2481" t="s">
        <v>88</v>
      </c>
      <c r="BC2481" t="s">
        <v>88</v>
      </c>
      <c r="BD2481" t="s">
        <v>88</v>
      </c>
      <c r="BE2481" t="s">
        <v>88</v>
      </c>
    </row>
    <row r="2482" spans="1:57">
      <c r="A2482" t="s">
        <v>5155</v>
      </c>
      <c r="B2482" t="s">
        <v>80</v>
      </c>
      <c r="C2482" t="s">
        <v>4494</v>
      </c>
      <c r="D2482" t="s">
        <v>82</v>
      </c>
      <c r="E2482" s="2" t="str">
        <f>HYPERLINK("capsilon://?command=openfolder&amp;siteaddress=FAM.docvelocity-na8.net&amp;folderid=FXF627E5E3-2E91-D7B0-8E39-F63F3B6E2371","FX21118653")</f>
        <v>FX21118653</v>
      </c>
      <c r="F2482" t="s">
        <v>19</v>
      </c>
      <c r="G2482" t="s">
        <v>19</v>
      </c>
      <c r="H2482" t="s">
        <v>83</v>
      </c>
      <c r="I2482" t="s">
        <v>5156</v>
      </c>
      <c r="J2482">
        <v>28</v>
      </c>
      <c r="K2482" t="s">
        <v>85</v>
      </c>
      <c r="L2482" t="s">
        <v>86</v>
      </c>
      <c r="M2482" t="s">
        <v>87</v>
      </c>
      <c r="N2482">
        <v>2</v>
      </c>
      <c r="O2482" s="1">
        <v>44523.764664351853</v>
      </c>
      <c r="P2482" s="1">
        <v>44523.79488425926</v>
      </c>
      <c r="Q2482">
        <v>2135</v>
      </c>
      <c r="R2482">
        <v>476</v>
      </c>
      <c r="S2482" t="b">
        <v>0</v>
      </c>
      <c r="T2482" t="s">
        <v>88</v>
      </c>
      <c r="U2482" t="b">
        <v>0</v>
      </c>
      <c r="V2482" t="s">
        <v>117</v>
      </c>
      <c r="W2482" s="1">
        <v>44523.780266203707</v>
      </c>
      <c r="X2482">
        <v>237</v>
      </c>
      <c r="Y2482">
        <v>21</v>
      </c>
      <c r="Z2482">
        <v>0</v>
      </c>
      <c r="AA2482">
        <v>21</v>
      </c>
      <c r="AB2482">
        <v>0</v>
      </c>
      <c r="AC2482">
        <v>12</v>
      </c>
      <c r="AD2482">
        <v>7</v>
      </c>
      <c r="AE2482">
        <v>0</v>
      </c>
      <c r="AF2482">
        <v>0</v>
      </c>
      <c r="AG2482">
        <v>0</v>
      </c>
      <c r="AH2482" t="s">
        <v>606</v>
      </c>
      <c r="AI2482" s="1">
        <v>44523.79488425926</v>
      </c>
      <c r="AJ2482">
        <v>239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7</v>
      </c>
      <c r="AQ2482">
        <v>0</v>
      </c>
      <c r="AR2482">
        <v>0</v>
      </c>
      <c r="AS2482">
        <v>0</v>
      </c>
      <c r="AT2482" t="s">
        <v>88</v>
      </c>
      <c r="AU2482" t="s">
        <v>88</v>
      </c>
      <c r="AV2482" t="s">
        <v>88</v>
      </c>
      <c r="AW2482" t="s">
        <v>88</v>
      </c>
      <c r="AX2482" t="s">
        <v>88</v>
      </c>
      <c r="AY2482" t="s">
        <v>88</v>
      </c>
      <c r="AZ2482" t="s">
        <v>88</v>
      </c>
      <c r="BA2482" t="s">
        <v>88</v>
      </c>
      <c r="BB2482" t="s">
        <v>88</v>
      </c>
      <c r="BC2482" t="s">
        <v>88</v>
      </c>
      <c r="BD2482" t="s">
        <v>88</v>
      </c>
      <c r="BE2482" t="s">
        <v>88</v>
      </c>
    </row>
    <row r="2483" spans="1:57">
      <c r="A2483" t="s">
        <v>5157</v>
      </c>
      <c r="B2483" t="s">
        <v>80</v>
      </c>
      <c r="C2483" t="s">
        <v>4494</v>
      </c>
      <c r="D2483" t="s">
        <v>82</v>
      </c>
      <c r="E2483" s="2" t="str">
        <f>HYPERLINK("capsilon://?command=openfolder&amp;siteaddress=FAM.docvelocity-na8.net&amp;folderid=FXF627E5E3-2E91-D7B0-8E39-F63F3B6E2371","FX21118653")</f>
        <v>FX21118653</v>
      </c>
      <c r="F2483" t="s">
        <v>19</v>
      </c>
      <c r="G2483" t="s">
        <v>19</v>
      </c>
      <c r="H2483" t="s">
        <v>83</v>
      </c>
      <c r="I2483" t="s">
        <v>5158</v>
      </c>
      <c r="J2483">
        <v>32</v>
      </c>
      <c r="K2483" t="s">
        <v>85</v>
      </c>
      <c r="L2483" t="s">
        <v>86</v>
      </c>
      <c r="M2483" t="s">
        <v>87</v>
      </c>
      <c r="N2483">
        <v>2</v>
      </c>
      <c r="O2483" s="1">
        <v>44523.76489583333</v>
      </c>
      <c r="P2483" s="1">
        <v>44523.803611111114</v>
      </c>
      <c r="Q2483">
        <v>2278</v>
      </c>
      <c r="R2483">
        <v>1067</v>
      </c>
      <c r="S2483" t="b">
        <v>0</v>
      </c>
      <c r="T2483" t="s">
        <v>88</v>
      </c>
      <c r="U2483" t="b">
        <v>0</v>
      </c>
      <c r="V2483" t="s">
        <v>117</v>
      </c>
      <c r="W2483" s="1">
        <v>44523.783912037034</v>
      </c>
      <c r="X2483">
        <v>314</v>
      </c>
      <c r="Y2483">
        <v>69</v>
      </c>
      <c r="Z2483">
        <v>0</v>
      </c>
      <c r="AA2483">
        <v>69</v>
      </c>
      <c r="AB2483">
        <v>0</v>
      </c>
      <c r="AC2483">
        <v>49</v>
      </c>
      <c r="AD2483">
        <v>-37</v>
      </c>
      <c r="AE2483">
        <v>0</v>
      </c>
      <c r="AF2483">
        <v>0</v>
      </c>
      <c r="AG2483">
        <v>0</v>
      </c>
      <c r="AH2483" t="s">
        <v>606</v>
      </c>
      <c r="AI2483" s="1">
        <v>44523.803611111114</v>
      </c>
      <c r="AJ2483">
        <v>753</v>
      </c>
      <c r="AK2483">
        <v>2</v>
      </c>
      <c r="AL2483">
        <v>0</v>
      </c>
      <c r="AM2483">
        <v>2</v>
      </c>
      <c r="AN2483">
        <v>0</v>
      </c>
      <c r="AO2483">
        <v>2</v>
      </c>
      <c r="AP2483">
        <v>-39</v>
      </c>
      <c r="AQ2483">
        <v>0</v>
      </c>
      <c r="AR2483">
        <v>0</v>
      </c>
      <c r="AS2483">
        <v>0</v>
      </c>
      <c r="AT2483" t="s">
        <v>88</v>
      </c>
      <c r="AU2483" t="s">
        <v>88</v>
      </c>
      <c r="AV2483" t="s">
        <v>88</v>
      </c>
      <c r="AW2483" t="s">
        <v>88</v>
      </c>
      <c r="AX2483" t="s">
        <v>88</v>
      </c>
      <c r="AY2483" t="s">
        <v>88</v>
      </c>
      <c r="AZ2483" t="s">
        <v>88</v>
      </c>
      <c r="BA2483" t="s">
        <v>88</v>
      </c>
      <c r="BB2483" t="s">
        <v>88</v>
      </c>
      <c r="BC2483" t="s">
        <v>88</v>
      </c>
      <c r="BD2483" t="s">
        <v>88</v>
      </c>
      <c r="BE2483" t="s">
        <v>88</v>
      </c>
    </row>
    <row r="2484" spans="1:57">
      <c r="A2484" t="s">
        <v>5159</v>
      </c>
      <c r="B2484" t="s">
        <v>80</v>
      </c>
      <c r="C2484" t="s">
        <v>5160</v>
      </c>
      <c r="D2484" t="s">
        <v>82</v>
      </c>
      <c r="E2484" s="2" t="str">
        <f>HYPERLINK("capsilon://?command=openfolder&amp;siteaddress=FAM.docvelocity-na8.net&amp;folderid=FXE1BA21E8-77CF-D258-0F90-31D8DBE32B01","FX211112865")</f>
        <v>FX211112865</v>
      </c>
      <c r="F2484" t="s">
        <v>19</v>
      </c>
      <c r="G2484" t="s">
        <v>19</v>
      </c>
      <c r="H2484" t="s">
        <v>83</v>
      </c>
      <c r="I2484" t="s">
        <v>5161</v>
      </c>
      <c r="J2484">
        <v>69</v>
      </c>
      <c r="K2484" t="s">
        <v>85</v>
      </c>
      <c r="L2484" t="s">
        <v>86</v>
      </c>
      <c r="M2484" t="s">
        <v>87</v>
      </c>
      <c r="N2484">
        <v>1</v>
      </c>
      <c r="O2484" s="1">
        <v>44523.793055555558</v>
      </c>
      <c r="P2484" s="1">
        <v>44524.298344907409</v>
      </c>
      <c r="Q2484">
        <v>43251</v>
      </c>
      <c r="R2484">
        <v>406</v>
      </c>
      <c r="S2484" t="b">
        <v>0</v>
      </c>
      <c r="T2484" t="s">
        <v>88</v>
      </c>
      <c r="U2484" t="b">
        <v>0</v>
      </c>
      <c r="V2484" t="s">
        <v>190</v>
      </c>
      <c r="W2484" s="1">
        <v>44524.298344907409</v>
      </c>
      <c r="X2484">
        <v>303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69</v>
      </c>
      <c r="AE2484">
        <v>57</v>
      </c>
      <c r="AF2484">
        <v>0</v>
      </c>
      <c r="AG2484">
        <v>5</v>
      </c>
      <c r="AH2484" t="s">
        <v>88</v>
      </c>
      <c r="AI2484" t="s">
        <v>88</v>
      </c>
      <c r="AJ2484" t="s">
        <v>88</v>
      </c>
      <c r="AK2484" t="s">
        <v>88</v>
      </c>
      <c r="AL2484" t="s">
        <v>88</v>
      </c>
      <c r="AM2484" t="s">
        <v>88</v>
      </c>
      <c r="AN2484" t="s">
        <v>88</v>
      </c>
      <c r="AO2484" t="s">
        <v>88</v>
      </c>
      <c r="AP2484" t="s">
        <v>88</v>
      </c>
      <c r="AQ2484" t="s">
        <v>88</v>
      </c>
      <c r="AR2484" t="s">
        <v>88</v>
      </c>
      <c r="AS2484" t="s">
        <v>88</v>
      </c>
      <c r="AT2484" t="s">
        <v>88</v>
      </c>
      <c r="AU2484" t="s">
        <v>88</v>
      </c>
      <c r="AV2484" t="s">
        <v>88</v>
      </c>
      <c r="AW2484" t="s">
        <v>88</v>
      </c>
      <c r="AX2484" t="s">
        <v>88</v>
      </c>
      <c r="AY2484" t="s">
        <v>88</v>
      </c>
      <c r="AZ2484" t="s">
        <v>88</v>
      </c>
      <c r="BA2484" t="s">
        <v>88</v>
      </c>
      <c r="BB2484" t="s">
        <v>88</v>
      </c>
      <c r="BC2484" t="s">
        <v>88</v>
      </c>
      <c r="BD2484" t="s">
        <v>88</v>
      </c>
      <c r="BE2484" t="s">
        <v>88</v>
      </c>
    </row>
    <row r="2485" spans="1:57">
      <c r="A2485" t="s">
        <v>5162</v>
      </c>
      <c r="B2485" t="s">
        <v>80</v>
      </c>
      <c r="C2485" t="s">
        <v>5163</v>
      </c>
      <c r="D2485" t="s">
        <v>82</v>
      </c>
      <c r="E2485" s="2" t="str">
        <f>HYPERLINK("capsilon://?command=openfolder&amp;siteaddress=FAM.docvelocity-na8.net&amp;folderid=FX4EF2E8C9-5B45-B05A-5042-1204C34239D6","FX21117669")</f>
        <v>FX21117669</v>
      </c>
      <c r="F2485" t="s">
        <v>19</v>
      </c>
      <c r="G2485" t="s">
        <v>19</v>
      </c>
      <c r="H2485" t="s">
        <v>83</v>
      </c>
      <c r="I2485" t="s">
        <v>5164</v>
      </c>
      <c r="J2485">
        <v>75</v>
      </c>
      <c r="K2485" t="s">
        <v>85</v>
      </c>
      <c r="L2485" t="s">
        <v>86</v>
      </c>
      <c r="M2485" t="s">
        <v>87</v>
      </c>
      <c r="N2485">
        <v>1</v>
      </c>
      <c r="O2485" s="1">
        <v>44523.798344907409</v>
      </c>
      <c r="P2485" s="1">
        <v>44524.300937499997</v>
      </c>
      <c r="Q2485">
        <v>43050</v>
      </c>
      <c r="R2485">
        <v>374</v>
      </c>
      <c r="S2485" t="b">
        <v>0</v>
      </c>
      <c r="T2485" t="s">
        <v>88</v>
      </c>
      <c r="U2485" t="b">
        <v>0</v>
      </c>
      <c r="V2485" t="s">
        <v>190</v>
      </c>
      <c r="W2485" s="1">
        <v>44524.300937499997</v>
      </c>
      <c r="X2485">
        <v>161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75</v>
      </c>
      <c r="AE2485">
        <v>63</v>
      </c>
      <c r="AF2485">
        <v>0</v>
      </c>
      <c r="AG2485">
        <v>3</v>
      </c>
      <c r="AH2485" t="s">
        <v>88</v>
      </c>
      <c r="AI2485" t="s">
        <v>88</v>
      </c>
      <c r="AJ2485" t="s">
        <v>88</v>
      </c>
      <c r="AK2485" t="s">
        <v>88</v>
      </c>
      <c r="AL2485" t="s">
        <v>88</v>
      </c>
      <c r="AM2485" t="s">
        <v>88</v>
      </c>
      <c r="AN2485" t="s">
        <v>88</v>
      </c>
      <c r="AO2485" t="s">
        <v>88</v>
      </c>
      <c r="AP2485" t="s">
        <v>88</v>
      </c>
      <c r="AQ2485" t="s">
        <v>88</v>
      </c>
      <c r="AR2485" t="s">
        <v>88</v>
      </c>
      <c r="AS2485" t="s">
        <v>88</v>
      </c>
      <c r="AT2485" t="s">
        <v>88</v>
      </c>
      <c r="AU2485" t="s">
        <v>88</v>
      </c>
      <c r="AV2485" t="s">
        <v>88</v>
      </c>
      <c r="AW2485" t="s">
        <v>88</v>
      </c>
      <c r="AX2485" t="s">
        <v>88</v>
      </c>
      <c r="AY2485" t="s">
        <v>88</v>
      </c>
      <c r="AZ2485" t="s">
        <v>88</v>
      </c>
      <c r="BA2485" t="s">
        <v>88</v>
      </c>
      <c r="BB2485" t="s">
        <v>88</v>
      </c>
      <c r="BC2485" t="s">
        <v>88</v>
      </c>
      <c r="BD2485" t="s">
        <v>88</v>
      </c>
      <c r="BE2485" t="s">
        <v>88</v>
      </c>
    </row>
    <row r="2486" spans="1:57">
      <c r="A2486" t="s">
        <v>5165</v>
      </c>
      <c r="B2486" t="s">
        <v>80</v>
      </c>
      <c r="C2486" t="s">
        <v>3186</v>
      </c>
      <c r="D2486" t="s">
        <v>82</v>
      </c>
      <c r="E2486" s="2" t="str">
        <f>HYPERLINK("capsilon://?command=openfolder&amp;siteaddress=FAM.docvelocity-na8.net&amp;folderid=FXBCB5D276-D88C-856B-39F1-7DE5447FC6BC","FX21115817")</f>
        <v>FX21115817</v>
      </c>
      <c r="F2486" t="s">
        <v>19</v>
      </c>
      <c r="G2486" t="s">
        <v>19</v>
      </c>
      <c r="H2486" t="s">
        <v>83</v>
      </c>
      <c r="I2486" t="s">
        <v>5166</v>
      </c>
      <c r="J2486">
        <v>38</v>
      </c>
      <c r="K2486" t="s">
        <v>85</v>
      </c>
      <c r="L2486" t="s">
        <v>86</v>
      </c>
      <c r="M2486" t="s">
        <v>87</v>
      </c>
      <c r="N2486">
        <v>2</v>
      </c>
      <c r="O2486" s="1">
        <v>44523.808229166665</v>
      </c>
      <c r="P2486" s="1">
        <v>44524.149756944447</v>
      </c>
      <c r="Q2486">
        <v>29018</v>
      </c>
      <c r="R2486">
        <v>490</v>
      </c>
      <c r="S2486" t="b">
        <v>0</v>
      </c>
      <c r="T2486" t="s">
        <v>88</v>
      </c>
      <c r="U2486" t="b">
        <v>0</v>
      </c>
      <c r="V2486" t="s">
        <v>186</v>
      </c>
      <c r="W2486" s="1">
        <v>44523.822604166664</v>
      </c>
      <c r="X2486">
        <v>207</v>
      </c>
      <c r="Y2486">
        <v>36</v>
      </c>
      <c r="Z2486">
        <v>0</v>
      </c>
      <c r="AA2486">
        <v>36</v>
      </c>
      <c r="AB2486">
        <v>0</v>
      </c>
      <c r="AC2486">
        <v>27</v>
      </c>
      <c r="AD2486">
        <v>2</v>
      </c>
      <c r="AE2486">
        <v>0</v>
      </c>
      <c r="AF2486">
        <v>0</v>
      </c>
      <c r="AG2486">
        <v>0</v>
      </c>
      <c r="AH2486" t="s">
        <v>90</v>
      </c>
      <c r="AI2486" s="1">
        <v>44524.149756944447</v>
      </c>
      <c r="AJ2486">
        <v>271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2</v>
      </c>
      <c r="AQ2486">
        <v>0</v>
      </c>
      <c r="AR2486">
        <v>0</v>
      </c>
      <c r="AS2486">
        <v>0</v>
      </c>
      <c r="AT2486" t="s">
        <v>88</v>
      </c>
      <c r="AU2486" t="s">
        <v>88</v>
      </c>
      <c r="AV2486" t="s">
        <v>88</v>
      </c>
      <c r="AW2486" t="s">
        <v>88</v>
      </c>
      <c r="AX2486" t="s">
        <v>88</v>
      </c>
      <c r="AY2486" t="s">
        <v>88</v>
      </c>
      <c r="AZ2486" t="s">
        <v>88</v>
      </c>
      <c r="BA2486" t="s">
        <v>88</v>
      </c>
      <c r="BB2486" t="s">
        <v>88</v>
      </c>
      <c r="BC2486" t="s">
        <v>88</v>
      </c>
      <c r="BD2486" t="s">
        <v>88</v>
      </c>
      <c r="BE2486" t="s">
        <v>88</v>
      </c>
    </row>
    <row r="2487" spans="1:57">
      <c r="A2487" t="s">
        <v>5167</v>
      </c>
      <c r="B2487" t="s">
        <v>80</v>
      </c>
      <c r="C2487" t="s">
        <v>5168</v>
      </c>
      <c r="D2487" t="s">
        <v>82</v>
      </c>
      <c r="E2487" s="2" t="str">
        <f>HYPERLINK("capsilon://?command=openfolder&amp;siteaddress=FAM.docvelocity-na8.net&amp;folderid=FX552615DF-D965-401C-23C0-D837958A9221","FX21118312")</f>
        <v>FX21118312</v>
      </c>
      <c r="F2487" t="s">
        <v>19</v>
      </c>
      <c r="G2487" t="s">
        <v>19</v>
      </c>
      <c r="H2487" t="s">
        <v>83</v>
      </c>
      <c r="I2487" t="s">
        <v>5169</v>
      </c>
      <c r="J2487">
        <v>106</v>
      </c>
      <c r="K2487" t="s">
        <v>85</v>
      </c>
      <c r="L2487" t="s">
        <v>86</v>
      </c>
      <c r="M2487" t="s">
        <v>87</v>
      </c>
      <c r="N2487">
        <v>1</v>
      </c>
      <c r="O2487" s="1">
        <v>44523.825138888889</v>
      </c>
      <c r="P2487" s="1">
        <v>44524.312511574077</v>
      </c>
      <c r="Q2487">
        <v>41221</v>
      </c>
      <c r="R2487">
        <v>888</v>
      </c>
      <c r="S2487" t="b">
        <v>0</v>
      </c>
      <c r="T2487" t="s">
        <v>88</v>
      </c>
      <c r="U2487" t="b">
        <v>0</v>
      </c>
      <c r="V2487" t="s">
        <v>190</v>
      </c>
      <c r="W2487" s="1">
        <v>44524.312511574077</v>
      </c>
      <c r="X2487">
        <v>736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106</v>
      </c>
      <c r="AE2487">
        <v>94</v>
      </c>
      <c r="AF2487">
        <v>0</v>
      </c>
      <c r="AG2487">
        <v>4</v>
      </c>
      <c r="AH2487" t="s">
        <v>88</v>
      </c>
      <c r="AI2487" t="s">
        <v>88</v>
      </c>
      <c r="AJ2487" t="s">
        <v>88</v>
      </c>
      <c r="AK2487" t="s">
        <v>88</v>
      </c>
      <c r="AL2487" t="s">
        <v>88</v>
      </c>
      <c r="AM2487" t="s">
        <v>88</v>
      </c>
      <c r="AN2487" t="s">
        <v>88</v>
      </c>
      <c r="AO2487" t="s">
        <v>88</v>
      </c>
      <c r="AP2487" t="s">
        <v>88</v>
      </c>
      <c r="AQ2487" t="s">
        <v>88</v>
      </c>
      <c r="AR2487" t="s">
        <v>88</v>
      </c>
      <c r="AS2487" t="s">
        <v>88</v>
      </c>
      <c r="AT2487" t="s">
        <v>88</v>
      </c>
      <c r="AU2487" t="s">
        <v>88</v>
      </c>
      <c r="AV2487" t="s">
        <v>88</v>
      </c>
      <c r="AW2487" t="s">
        <v>88</v>
      </c>
      <c r="AX2487" t="s">
        <v>88</v>
      </c>
      <c r="AY2487" t="s">
        <v>88</v>
      </c>
      <c r="AZ2487" t="s">
        <v>88</v>
      </c>
      <c r="BA2487" t="s">
        <v>88</v>
      </c>
      <c r="BB2487" t="s">
        <v>88</v>
      </c>
      <c r="BC2487" t="s">
        <v>88</v>
      </c>
      <c r="BD2487" t="s">
        <v>88</v>
      </c>
      <c r="BE2487" t="s">
        <v>88</v>
      </c>
    </row>
    <row r="2488" spans="1:57">
      <c r="A2488" t="s">
        <v>5170</v>
      </c>
      <c r="B2488" t="s">
        <v>80</v>
      </c>
      <c r="C2488" t="s">
        <v>5171</v>
      </c>
      <c r="D2488" t="s">
        <v>82</v>
      </c>
      <c r="E2488" s="2" t="str">
        <f>HYPERLINK("capsilon://?command=openfolder&amp;siteaddress=FAM.docvelocity-na8.net&amp;folderid=FX38539460-E178-648D-BCC7-09AA1C6FBC75","FX211112364")</f>
        <v>FX211112364</v>
      </c>
      <c r="F2488" t="s">
        <v>19</v>
      </c>
      <c r="G2488" t="s">
        <v>19</v>
      </c>
      <c r="H2488" t="s">
        <v>83</v>
      </c>
      <c r="I2488" t="s">
        <v>5172</v>
      </c>
      <c r="J2488">
        <v>52</v>
      </c>
      <c r="K2488" t="s">
        <v>85</v>
      </c>
      <c r="L2488" t="s">
        <v>86</v>
      </c>
      <c r="M2488" t="s">
        <v>87</v>
      </c>
      <c r="N2488">
        <v>2</v>
      </c>
      <c r="O2488" s="1">
        <v>44523.82708333333</v>
      </c>
      <c r="P2488" s="1">
        <v>44524.157986111109</v>
      </c>
      <c r="Q2488">
        <v>27663</v>
      </c>
      <c r="R2488">
        <v>927</v>
      </c>
      <c r="S2488" t="b">
        <v>0</v>
      </c>
      <c r="T2488" t="s">
        <v>88</v>
      </c>
      <c r="U2488" t="b">
        <v>0</v>
      </c>
      <c r="V2488" t="s">
        <v>186</v>
      </c>
      <c r="W2488" s="1">
        <v>44523.830393518518</v>
      </c>
      <c r="X2488">
        <v>217</v>
      </c>
      <c r="Y2488">
        <v>59</v>
      </c>
      <c r="Z2488">
        <v>0</v>
      </c>
      <c r="AA2488">
        <v>59</v>
      </c>
      <c r="AB2488">
        <v>0</v>
      </c>
      <c r="AC2488">
        <v>28</v>
      </c>
      <c r="AD2488">
        <v>-7</v>
      </c>
      <c r="AE2488">
        <v>0</v>
      </c>
      <c r="AF2488">
        <v>0</v>
      </c>
      <c r="AG2488">
        <v>0</v>
      </c>
      <c r="AH2488" t="s">
        <v>90</v>
      </c>
      <c r="AI2488" s="1">
        <v>44524.157986111109</v>
      </c>
      <c r="AJ2488">
        <v>710</v>
      </c>
      <c r="AK2488">
        <v>30</v>
      </c>
      <c r="AL2488">
        <v>0</v>
      </c>
      <c r="AM2488">
        <v>30</v>
      </c>
      <c r="AN2488">
        <v>0</v>
      </c>
      <c r="AO2488">
        <v>30</v>
      </c>
      <c r="AP2488">
        <v>-37</v>
      </c>
      <c r="AQ2488">
        <v>0</v>
      </c>
      <c r="AR2488">
        <v>0</v>
      </c>
      <c r="AS2488">
        <v>0</v>
      </c>
      <c r="AT2488" t="s">
        <v>88</v>
      </c>
      <c r="AU2488" t="s">
        <v>88</v>
      </c>
      <c r="AV2488" t="s">
        <v>88</v>
      </c>
      <c r="AW2488" t="s">
        <v>88</v>
      </c>
      <c r="AX2488" t="s">
        <v>88</v>
      </c>
      <c r="AY2488" t="s">
        <v>88</v>
      </c>
      <c r="AZ2488" t="s">
        <v>88</v>
      </c>
      <c r="BA2488" t="s">
        <v>88</v>
      </c>
      <c r="BB2488" t="s">
        <v>88</v>
      </c>
      <c r="BC2488" t="s">
        <v>88</v>
      </c>
      <c r="BD2488" t="s">
        <v>88</v>
      </c>
      <c r="BE2488" t="s">
        <v>88</v>
      </c>
    </row>
    <row r="2489" spans="1:57">
      <c r="A2489" t="s">
        <v>5173</v>
      </c>
      <c r="B2489" t="s">
        <v>80</v>
      </c>
      <c r="C2489" t="s">
        <v>5171</v>
      </c>
      <c r="D2489" t="s">
        <v>82</v>
      </c>
      <c r="E2489" s="2" t="str">
        <f>HYPERLINK("capsilon://?command=openfolder&amp;siteaddress=FAM.docvelocity-na8.net&amp;folderid=FX38539460-E178-648D-BCC7-09AA1C6FBC75","FX211112364")</f>
        <v>FX211112364</v>
      </c>
      <c r="F2489" t="s">
        <v>19</v>
      </c>
      <c r="G2489" t="s">
        <v>19</v>
      </c>
      <c r="H2489" t="s">
        <v>83</v>
      </c>
      <c r="I2489" t="s">
        <v>5174</v>
      </c>
      <c r="J2489">
        <v>52</v>
      </c>
      <c r="K2489" t="s">
        <v>85</v>
      </c>
      <c r="L2489" t="s">
        <v>86</v>
      </c>
      <c r="M2489" t="s">
        <v>87</v>
      </c>
      <c r="N2489">
        <v>2</v>
      </c>
      <c r="O2489" s="1">
        <v>44523.827175925922</v>
      </c>
      <c r="P2489" s="1">
        <v>44524.161469907405</v>
      </c>
      <c r="Q2489">
        <v>28419</v>
      </c>
      <c r="R2489">
        <v>464</v>
      </c>
      <c r="S2489" t="b">
        <v>0</v>
      </c>
      <c r="T2489" t="s">
        <v>88</v>
      </c>
      <c r="U2489" t="b">
        <v>0</v>
      </c>
      <c r="V2489" t="s">
        <v>186</v>
      </c>
      <c r="W2489" s="1">
        <v>44523.832291666666</v>
      </c>
      <c r="X2489">
        <v>164</v>
      </c>
      <c r="Y2489">
        <v>59</v>
      </c>
      <c r="Z2489">
        <v>0</v>
      </c>
      <c r="AA2489">
        <v>59</v>
      </c>
      <c r="AB2489">
        <v>0</v>
      </c>
      <c r="AC2489">
        <v>28</v>
      </c>
      <c r="AD2489">
        <v>-7</v>
      </c>
      <c r="AE2489">
        <v>0</v>
      </c>
      <c r="AF2489">
        <v>0</v>
      </c>
      <c r="AG2489">
        <v>0</v>
      </c>
      <c r="AH2489" t="s">
        <v>90</v>
      </c>
      <c r="AI2489" s="1">
        <v>44524.161469907405</v>
      </c>
      <c r="AJ2489">
        <v>300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-7</v>
      </c>
      <c r="AQ2489">
        <v>0</v>
      </c>
      <c r="AR2489">
        <v>0</v>
      </c>
      <c r="AS2489">
        <v>0</v>
      </c>
      <c r="AT2489" t="s">
        <v>88</v>
      </c>
      <c r="AU2489" t="s">
        <v>88</v>
      </c>
      <c r="AV2489" t="s">
        <v>88</v>
      </c>
      <c r="AW2489" t="s">
        <v>88</v>
      </c>
      <c r="AX2489" t="s">
        <v>88</v>
      </c>
      <c r="AY2489" t="s">
        <v>88</v>
      </c>
      <c r="AZ2489" t="s">
        <v>88</v>
      </c>
      <c r="BA2489" t="s">
        <v>88</v>
      </c>
      <c r="BB2489" t="s">
        <v>88</v>
      </c>
      <c r="BC2489" t="s">
        <v>88</v>
      </c>
      <c r="BD2489" t="s">
        <v>88</v>
      </c>
      <c r="BE2489" t="s">
        <v>88</v>
      </c>
    </row>
    <row r="2490" spans="1:57">
      <c r="A2490" t="s">
        <v>5175</v>
      </c>
      <c r="B2490" t="s">
        <v>80</v>
      </c>
      <c r="C2490" t="s">
        <v>5171</v>
      </c>
      <c r="D2490" t="s">
        <v>82</v>
      </c>
      <c r="E2490" s="2" t="str">
        <f>HYPERLINK("capsilon://?command=openfolder&amp;siteaddress=FAM.docvelocity-na8.net&amp;folderid=FX38539460-E178-648D-BCC7-09AA1C6FBC75","FX211112364")</f>
        <v>FX211112364</v>
      </c>
      <c r="F2490" t="s">
        <v>19</v>
      </c>
      <c r="G2490" t="s">
        <v>19</v>
      </c>
      <c r="H2490" t="s">
        <v>83</v>
      </c>
      <c r="I2490" t="s">
        <v>5176</v>
      </c>
      <c r="J2490">
        <v>57</v>
      </c>
      <c r="K2490" t="s">
        <v>85</v>
      </c>
      <c r="L2490" t="s">
        <v>86</v>
      </c>
      <c r="M2490" t="s">
        <v>87</v>
      </c>
      <c r="N2490">
        <v>2</v>
      </c>
      <c r="O2490" s="1">
        <v>44523.827951388892</v>
      </c>
      <c r="P2490" s="1">
        <v>44524.165902777779</v>
      </c>
      <c r="Q2490">
        <v>28622</v>
      </c>
      <c r="R2490">
        <v>577</v>
      </c>
      <c r="S2490" t="b">
        <v>0</v>
      </c>
      <c r="T2490" t="s">
        <v>88</v>
      </c>
      <c r="U2490" t="b">
        <v>0</v>
      </c>
      <c r="V2490" t="s">
        <v>186</v>
      </c>
      <c r="W2490" s="1">
        <v>44523.834560185183</v>
      </c>
      <c r="X2490">
        <v>195</v>
      </c>
      <c r="Y2490">
        <v>64</v>
      </c>
      <c r="Z2490">
        <v>0</v>
      </c>
      <c r="AA2490">
        <v>64</v>
      </c>
      <c r="AB2490">
        <v>0</v>
      </c>
      <c r="AC2490">
        <v>29</v>
      </c>
      <c r="AD2490">
        <v>-7</v>
      </c>
      <c r="AE2490">
        <v>0</v>
      </c>
      <c r="AF2490">
        <v>0</v>
      </c>
      <c r="AG2490">
        <v>0</v>
      </c>
      <c r="AH2490" t="s">
        <v>90</v>
      </c>
      <c r="AI2490" s="1">
        <v>44524.165902777779</v>
      </c>
      <c r="AJ2490">
        <v>382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-7</v>
      </c>
      <c r="AQ2490">
        <v>0</v>
      </c>
      <c r="AR2490">
        <v>0</v>
      </c>
      <c r="AS2490">
        <v>0</v>
      </c>
      <c r="AT2490" t="s">
        <v>88</v>
      </c>
      <c r="AU2490" t="s">
        <v>88</v>
      </c>
      <c r="AV2490" t="s">
        <v>88</v>
      </c>
      <c r="AW2490" t="s">
        <v>88</v>
      </c>
      <c r="AX2490" t="s">
        <v>88</v>
      </c>
      <c r="AY2490" t="s">
        <v>88</v>
      </c>
      <c r="AZ2490" t="s">
        <v>88</v>
      </c>
      <c r="BA2490" t="s">
        <v>88</v>
      </c>
      <c r="BB2490" t="s">
        <v>88</v>
      </c>
      <c r="BC2490" t="s">
        <v>88</v>
      </c>
      <c r="BD2490" t="s">
        <v>88</v>
      </c>
      <c r="BE2490" t="s">
        <v>88</v>
      </c>
    </row>
    <row r="2491" spans="1:57">
      <c r="A2491" t="s">
        <v>5177</v>
      </c>
      <c r="B2491" t="s">
        <v>80</v>
      </c>
      <c r="C2491" t="s">
        <v>5171</v>
      </c>
      <c r="D2491" t="s">
        <v>82</v>
      </c>
      <c r="E2491" s="2" t="str">
        <f>HYPERLINK("capsilon://?command=openfolder&amp;siteaddress=FAM.docvelocity-na8.net&amp;folderid=FX38539460-E178-648D-BCC7-09AA1C6FBC75","FX211112364")</f>
        <v>FX211112364</v>
      </c>
      <c r="F2491" t="s">
        <v>19</v>
      </c>
      <c r="G2491" t="s">
        <v>19</v>
      </c>
      <c r="H2491" t="s">
        <v>83</v>
      </c>
      <c r="I2491" t="s">
        <v>5178</v>
      </c>
      <c r="J2491">
        <v>62</v>
      </c>
      <c r="K2491" t="s">
        <v>85</v>
      </c>
      <c r="L2491" t="s">
        <v>86</v>
      </c>
      <c r="M2491" t="s">
        <v>87</v>
      </c>
      <c r="N2491">
        <v>2</v>
      </c>
      <c r="O2491" s="1">
        <v>44523.828067129631</v>
      </c>
      <c r="P2491" s="1">
        <v>44524.209004629629</v>
      </c>
      <c r="Q2491">
        <v>31996</v>
      </c>
      <c r="R2491">
        <v>917</v>
      </c>
      <c r="S2491" t="b">
        <v>0</v>
      </c>
      <c r="T2491" t="s">
        <v>88</v>
      </c>
      <c r="U2491" t="b">
        <v>0</v>
      </c>
      <c r="V2491" t="s">
        <v>186</v>
      </c>
      <c r="W2491" s="1">
        <v>44523.83697916667</v>
      </c>
      <c r="X2491">
        <v>208</v>
      </c>
      <c r="Y2491">
        <v>69</v>
      </c>
      <c r="Z2491">
        <v>0</v>
      </c>
      <c r="AA2491">
        <v>69</v>
      </c>
      <c r="AB2491">
        <v>0</v>
      </c>
      <c r="AC2491">
        <v>29</v>
      </c>
      <c r="AD2491">
        <v>-7</v>
      </c>
      <c r="AE2491">
        <v>0</v>
      </c>
      <c r="AF2491">
        <v>0</v>
      </c>
      <c r="AG2491">
        <v>0</v>
      </c>
      <c r="AH2491" t="s">
        <v>90</v>
      </c>
      <c r="AI2491" s="1">
        <v>44524.209004629629</v>
      </c>
      <c r="AJ2491">
        <v>627</v>
      </c>
      <c r="AK2491">
        <v>1</v>
      </c>
      <c r="AL2491">
        <v>0</v>
      </c>
      <c r="AM2491">
        <v>1</v>
      </c>
      <c r="AN2491">
        <v>0</v>
      </c>
      <c r="AO2491">
        <v>1</v>
      </c>
      <c r="AP2491">
        <v>-8</v>
      </c>
      <c r="AQ2491">
        <v>0</v>
      </c>
      <c r="AR2491">
        <v>0</v>
      </c>
      <c r="AS2491">
        <v>0</v>
      </c>
      <c r="AT2491" t="s">
        <v>88</v>
      </c>
      <c r="AU2491" t="s">
        <v>88</v>
      </c>
      <c r="AV2491" t="s">
        <v>88</v>
      </c>
      <c r="AW2491" t="s">
        <v>88</v>
      </c>
      <c r="AX2491" t="s">
        <v>88</v>
      </c>
      <c r="AY2491" t="s">
        <v>88</v>
      </c>
      <c r="AZ2491" t="s">
        <v>88</v>
      </c>
      <c r="BA2491" t="s">
        <v>88</v>
      </c>
      <c r="BB2491" t="s">
        <v>88</v>
      </c>
      <c r="BC2491" t="s">
        <v>88</v>
      </c>
      <c r="BD2491" t="s">
        <v>88</v>
      </c>
      <c r="BE2491" t="s">
        <v>88</v>
      </c>
    </row>
    <row r="2492" spans="1:57">
      <c r="A2492" t="s">
        <v>5179</v>
      </c>
      <c r="B2492" t="s">
        <v>80</v>
      </c>
      <c r="C2492" t="s">
        <v>5171</v>
      </c>
      <c r="D2492" t="s">
        <v>82</v>
      </c>
      <c r="E2492" s="2" t="str">
        <f>HYPERLINK("capsilon://?command=openfolder&amp;siteaddress=FAM.docvelocity-na8.net&amp;folderid=FX38539460-E178-648D-BCC7-09AA1C6FBC75","FX211112364")</f>
        <v>FX211112364</v>
      </c>
      <c r="F2492" t="s">
        <v>19</v>
      </c>
      <c r="G2492" t="s">
        <v>19</v>
      </c>
      <c r="H2492" t="s">
        <v>83</v>
      </c>
      <c r="I2492" t="s">
        <v>5180</v>
      </c>
      <c r="J2492">
        <v>28</v>
      </c>
      <c r="K2492" t="s">
        <v>85</v>
      </c>
      <c r="L2492" t="s">
        <v>86</v>
      </c>
      <c r="M2492" t="s">
        <v>87</v>
      </c>
      <c r="N2492">
        <v>2</v>
      </c>
      <c r="O2492" s="1">
        <v>44523.828252314815</v>
      </c>
      <c r="P2492" s="1">
        <v>44524.211145833331</v>
      </c>
      <c r="Q2492">
        <v>32713</v>
      </c>
      <c r="R2492">
        <v>369</v>
      </c>
      <c r="S2492" t="b">
        <v>0</v>
      </c>
      <c r="T2492" t="s">
        <v>88</v>
      </c>
      <c r="U2492" t="b">
        <v>0</v>
      </c>
      <c r="V2492" t="s">
        <v>186</v>
      </c>
      <c r="W2492" s="1">
        <v>44523.839131944442</v>
      </c>
      <c r="X2492">
        <v>185</v>
      </c>
      <c r="Y2492">
        <v>21</v>
      </c>
      <c r="Z2492">
        <v>0</v>
      </c>
      <c r="AA2492">
        <v>21</v>
      </c>
      <c r="AB2492">
        <v>0</v>
      </c>
      <c r="AC2492">
        <v>17</v>
      </c>
      <c r="AD2492">
        <v>7</v>
      </c>
      <c r="AE2492">
        <v>0</v>
      </c>
      <c r="AF2492">
        <v>0</v>
      </c>
      <c r="AG2492">
        <v>0</v>
      </c>
      <c r="AH2492" t="s">
        <v>90</v>
      </c>
      <c r="AI2492" s="1">
        <v>44524.211145833331</v>
      </c>
      <c r="AJ2492">
        <v>184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7</v>
      </c>
      <c r="AQ2492">
        <v>0</v>
      </c>
      <c r="AR2492">
        <v>0</v>
      </c>
      <c r="AS2492">
        <v>0</v>
      </c>
      <c r="AT2492" t="s">
        <v>88</v>
      </c>
      <c r="AU2492" t="s">
        <v>88</v>
      </c>
      <c r="AV2492" t="s">
        <v>88</v>
      </c>
      <c r="AW2492" t="s">
        <v>88</v>
      </c>
      <c r="AX2492" t="s">
        <v>88</v>
      </c>
      <c r="AY2492" t="s">
        <v>88</v>
      </c>
      <c r="AZ2492" t="s">
        <v>88</v>
      </c>
      <c r="BA2492" t="s">
        <v>88</v>
      </c>
      <c r="BB2492" t="s">
        <v>88</v>
      </c>
      <c r="BC2492" t="s">
        <v>88</v>
      </c>
      <c r="BD2492" t="s">
        <v>88</v>
      </c>
      <c r="BE2492" t="s">
        <v>88</v>
      </c>
    </row>
    <row r="2493" spans="1:57">
      <c r="A2493" t="s">
        <v>5181</v>
      </c>
      <c r="B2493" t="s">
        <v>80</v>
      </c>
      <c r="C2493" t="s">
        <v>5171</v>
      </c>
      <c r="D2493" t="s">
        <v>82</v>
      </c>
      <c r="E2493" s="2" t="str">
        <f>HYPERLINK("capsilon://?command=openfolder&amp;siteaddress=FAM.docvelocity-na8.net&amp;folderid=FX38539460-E178-648D-BCC7-09AA1C6FBC75","FX211112364")</f>
        <v>FX211112364</v>
      </c>
      <c r="F2493" t="s">
        <v>19</v>
      </c>
      <c r="G2493" t="s">
        <v>19</v>
      </c>
      <c r="H2493" t="s">
        <v>83</v>
      </c>
      <c r="I2493" t="s">
        <v>5182</v>
      </c>
      <c r="J2493">
        <v>28</v>
      </c>
      <c r="K2493" t="s">
        <v>85</v>
      </c>
      <c r="L2493" t="s">
        <v>86</v>
      </c>
      <c r="M2493" t="s">
        <v>87</v>
      </c>
      <c r="N2493">
        <v>2</v>
      </c>
      <c r="O2493" s="1">
        <v>44523.828368055554</v>
      </c>
      <c r="P2493" s="1">
        <v>44524.21298611111</v>
      </c>
      <c r="Q2493">
        <v>32917</v>
      </c>
      <c r="R2493">
        <v>314</v>
      </c>
      <c r="S2493" t="b">
        <v>0</v>
      </c>
      <c r="T2493" t="s">
        <v>88</v>
      </c>
      <c r="U2493" t="b">
        <v>0</v>
      </c>
      <c r="V2493" t="s">
        <v>186</v>
      </c>
      <c r="W2493" s="1">
        <v>44523.840949074074</v>
      </c>
      <c r="X2493">
        <v>156</v>
      </c>
      <c r="Y2493">
        <v>21</v>
      </c>
      <c r="Z2493">
        <v>0</v>
      </c>
      <c r="AA2493">
        <v>21</v>
      </c>
      <c r="AB2493">
        <v>0</v>
      </c>
      <c r="AC2493">
        <v>17</v>
      </c>
      <c r="AD2493">
        <v>7</v>
      </c>
      <c r="AE2493">
        <v>0</v>
      </c>
      <c r="AF2493">
        <v>0</v>
      </c>
      <c r="AG2493">
        <v>0</v>
      </c>
      <c r="AH2493" t="s">
        <v>90</v>
      </c>
      <c r="AI2493" s="1">
        <v>44524.21298611111</v>
      </c>
      <c r="AJ2493">
        <v>158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7</v>
      </c>
      <c r="AQ2493">
        <v>0</v>
      </c>
      <c r="AR2493">
        <v>0</v>
      </c>
      <c r="AS2493">
        <v>0</v>
      </c>
      <c r="AT2493" t="s">
        <v>88</v>
      </c>
      <c r="AU2493" t="s">
        <v>88</v>
      </c>
      <c r="AV2493" t="s">
        <v>88</v>
      </c>
      <c r="AW2493" t="s">
        <v>88</v>
      </c>
      <c r="AX2493" t="s">
        <v>88</v>
      </c>
      <c r="AY2493" t="s">
        <v>88</v>
      </c>
      <c r="AZ2493" t="s">
        <v>88</v>
      </c>
      <c r="BA2493" t="s">
        <v>88</v>
      </c>
      <c r="BB2493" t="s">
        <v>88</v>
      </c>
      <c r="BC2493" t="s">
        <v>88</v>
      </c>
      <c r="BD2493" t="s">
        <v>88</v>
      </c>
      <c r="BE2493" t="s">
        <v>88</v>
      </c>
    </row>
    <row r="2494" spans="1:57">
      <c r="A2494" t="s">
        <v>5183</v>
      </c>
      <c r="B2494" t="s">
        <v>80</v>
      </c>
      <c r="C2494" t="s">
        <v>5184</v>
      </c>
      <c r="D2494" t="s">
        <v>82</v>
      </c>
      <c r="E2494" s="2" t="str">
        <f>HYPERLINK("capsilon://?command=openfolder&amp;siteaddress=FAM.docvelocity-na8.net&amp;folderid=FX7289A8FE-186C-C87B-7CBC-D0BF7BEF7152","FX21117565")</f>
        <v>FX21117565</v>
      </c>
      <c r="F2494" t="s">
        <v>19</v>
      </c>
      <c r="G2494" t="s">
        <v>19</v>
      </c>
      <c r="H2494" t="s">
        <v>83</v>
      </c>
      <c r="I2494" t="s">
        <v>5185</v>
      </c>
      <c r="J2494">
        <v>147</v>
      </c>
      <c r="K2494" t="s">
        <v>85</v>
      </c>
      <c r="L2494" t="s">
        <v>86</v>
      </c>
      <c r="M2494" t="s">
        <v>87</v>
      </c>
      <c r="N2494">
        <v>1</v>
      </c>
      <c r="O2494" s="1">
        <v>44523.849756944444</v>
      </c>
      <c r="P2494" s="1">
        <v>44524.319004629629</v>
      </c>
      <c r="Q2494">
        <v>39925</v>
      </c>
      <c r="R2494">
        <v>618</v>
      </c>
      <c r="S2494" t="b">
        <v>0</v>
      </c>
      <c r="T2494" t="s">
        <v>88</v>
      </c>
      <c r="U2494" t="b">
        <v>0</v>
      </c>
      <c r="V2494" t="s">
        <v>190</v>
      </c>
      <c r="W2494" s="1">
        <v>44524.319004629629</v>
      </c>
      <c r="X2494">
        <v>560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147</v>
      </c>
      <c r="AE2494">
        <v>121</v>
      </c>
      <c r="AF2494">
        <v>0</v>
      </c>
      <c r="AG2494">
        <v>9</v>
      </c>
      <c r="AH2494" t="s">
        <v>88</v>
      </c>
      <c r="AI2494" t="s">
        <v>88</v>
      </c>
      <c r="AJ2494" t="s">
        <v>88</v>
      </c>
      <c r="AK2494" t="s">
        <v>88</v>
      </c>
      <c r="AL2494" t="s">
        <v>88</v>
      </c>
      <c r="AM2494" t="s">
        <v>88</v>
      </c>
      <c r="AN2494" t="s">
        <v>88</v>
      </c>
      <c r="AO2494" t="s">
        <v>88</v>
      </c>
      <c r="AP2494" t="s">
        <v>88</v>
      </c>
      <c r="AQ2494" t="s">
        <v>88</v>
      </c>
      <c r="AR2494" t="s">
        <v>88</v>
      </c>
      <c r="AS2494" t="s">
        <v>88</v>
      </c>
      <c r="AT2494" t="s">
        <v>88</v>
      </c>
      <c r="AU2494" t="s">
        <v>88</v>
      </c>
      <c r="AV2494" t="s">
        <v>88</v>
      </c>
      <c r="AW2494" t="s">
        <v>88</v>
      </c>
      <c r="AX2494" t="s">
        <v>88</v>
      </c>
      <c r="AY2494" t="s">
        <v>88</v>
      </c>
      <c r="AZ2494" t="s">
        <v>88</v>
      </c>
      <c r="BA2494" t="s">
        <v>88</v>
      </c>
      <c r="BB2494" t="s">
        <v>88</v>
      </c>
      <c r="BC2494" t="s">
        <v>88</v>
      </c>
      <c r="BD2494" t="s">
        <v>88</v>
      </c>
      <c r="BE2494" t="s">
        <v>88</v>
      </c>
    </row>
    <row r="2495" spans="1:57">
      <c r="A2495" t="s">
        <v>5186</v>
      </c>
      <c r="B2495" t="s">
        <v>80</v>
      </c>
      <c r="C2495" t="s">
        <v>4422</v>
      </c>
      <c r="D2495" t="s">
        <v>82</v>
      </c>
      <c r="E2495" s="2" t="str">
        <f>HYPERLINK("capsilon://?command=openfolder&amp;siteaddress=FAM.docvelocity-na8.net&amp;folderid=FXE9B6D4B1-F182-2AA9-4E2F-CDDCF10C8D15","FX21118741")</f>
        <v>FX21118741</v>
      </c>
      <c r="F2495" t="s">
        <v>19</v>
      </c>
      <c r="G2495" t="s">
        <v>19</v>
      </c>
      <c r="H2495" t="s">
        <v>83</v>
      </c>
      <c r="I2495" t="s">
        <v>5187</v>
      </c>
      <c r="J2495">
        <v>177</v>
      </c>
      <c r="K2495" t="s">
        <v>85</v>
      </c>
      <c r="L2495" t="s">
        <v>86</v>
      </c>
      <c r="M2495" t="s">
        <v>87</v>
      </c>
      <c r="N2495">
        <v>1</v>
      </c>
      <c r="O2495" s="1">
        <v>44523.849849537037</v>
      </c>
      <c r="P2495" s="1">
        <v>44524.327488425923</v>
      </c>
      <c r="Q2495">
        <v>40542</v>
      </c>
      <c r="R2495">
        <v>726</v>
      </c>
      <c r="S2495" t="b">
        <v>0</v>
      </c>
      <c r="T2495" t="s">
        <v>88</v>
      </c>
      <c r="U2495" t="b">
        <v>0</v>
      </c>
      <c r="V2495" t="s">
        <v>190</v>
      </c>
      <c r="W2495" s="1">
        <v>44524.327488425923</v>
      </c>
      <c r="X2495">
        <v>639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177</v>
      </c>
      <c r="AE2495">
        <v>153</v>
      </c>
      <c r="AF2495">
        <v>0</v>
      </c>
      <c r="AG2495">
        <v>9</v>
      </c>
      <c r="AH2495" t="s">
        <v>88</v>
      </c>
      <c r="AI2495" t="s">
        <v>88</v>
      </c>
      <c r="AJ2495" t="s">
        <v>88</v>
      </c>
      <c r="AK2495" t="s">
        <v>88</v>
      </c>
      <c r="AL2495" t="s">
        <v>88</v>
      </c>
      <c r="AM2495" t="s">
        <v>88</v>
      </c>
      <c r="AN2495" t="s">
        <v>88</v>
      </c>
      <c r="AO2495" t="s">
        <v>88</v>
      </c>
      <c r="AP2495" t="s">
        <v>88</v>
      </c>
      <c r="AQ2495" t="s">
        <v>88</v>
      </c>
      <c r="AR2495" t="s">
        <v>88</v>
      </c>
      <c r="AS2495" t="s">
        <v>88</v>
      </c>
      <c r="AT2495" t="s">
        <v>88</v>
      </c>
      <c r="AU2495" t="s">
        <v>88</v>
      </c>
      <c r="AV2495" t="s">
        <v>88</v>
      </c>
      <c r="AW2495" t="s">
        <v>88</v>
      </c>
      <c r="AX2495" t="s">
        <v>88</v>
      </c>
      <c r="AY2495" t="s">
        <v>88</v>
      </c>
      <c r="AZ2495" t="s">
        <v>88</v>
      </c>
      <c r="BA2495" t="s">
        <v>88</v>
      </c>
      <c r="BB2495" t="s">
        <v>88</v>
      </c>
      <c r="BC2495" t="s">
        <v>88</v>
      </c>
      <c r="BD2495" t="s">
        <v>88</v>
      </c>
      <c r="BE2495" t="s">
        <v>88</v>
      </c>
    </row>
    <row r="2496" spans="1:57">
      <c r="A2496" t="s">
        <v>5188</v>
      </c>
      <c r="B2496" t="s">
        <v>80</v>
      </c>
      <c r="C2496" t="s">
        <v>5189</v>
      </c>
      <c r="D2496" t="s">
        <v>82</v>
      </c>
      <c r="E2496" s="2" t="str">
        <f>HYPERLINK("capsilon://?command=openfolder&amp;siteaddress=FAM.docvelocity-na8.net&amp;folderid=FX1A1EB52F-C278-581A-2036-F61812C9F5C8","FX211112819")</f>
        <v>FX211112819</v>
      </c>
      <c r="F2496" t="s">
        <v>19</v>
      </c>
      <c r="G2496" t="s">
        <v>19</v>
      </c>
      <c r="H2496" t="s">
        <v>83</v>
      </c>
      <c r="I2496" t="s">
        <v>5190</v>
      </c>
      <c r="J2496">
        <v>105</v>
      </c>
      <c r="K2496" t="s">
        <v>85</v>
      </c>
      <c r="L2496" t="s">
        <v>86</v>
      </c>
      <c r="M2496" t="s">
        <v>87</v>
      </c>
      <c r="N2496">
        <v>1</v>
      </c>
      <c r="O2496" s="1">
        <v>44523.851226851853</v>
      </c>
      <c r="P2496" s="1">
        <v>44524.330057870371</v>
      </c>
      <c r="Q2496">
        <v>41073</v>
      </c>
      <c r="R2496">
        <v>298</v>
      </c>
      <c r="S2496" t="b">
        <v>0</v>
      </c>
      <c r="T2496" t="s">
        <v>88</v>
      </c>
      <c r="U2496" t="b">
        <v>0</v>
      </c>
      <c r="V2496" t="s">
        <v>190</v>
      </c>
      <c r="W2496" s="1">
        <v>44524.330057870371</v>
      </c>
      <c r="X2496">
        <v>176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105</v>
      </c>
      <c r="AE2496">
        <v>93</v>
      </c>
      <c r="AF2496">
        <v>0</v>
      </c>
      <c r="AG2496">
        <v>3</v>
      </c>
      <c r="AH2496" t="s">
        <v>88</v>
      </c>
      <c r="AI2496" t="s">
        <v>88</v>
      </c>
      <c r="AJ2496" t="s">
        <v>88</v>
      </c>
      <c r="AK2496" t="s">
        <v>88</v>
      </c>
      <c r="AL2496" t="s">
        <v>88</v>
      </c>
      <c r="AM2496" t="s">
        <v>88</v>
      </c>
      <c r="AN2496" t="s">
        <v>88</v>
      </c>
      <c r="AO2496" t="s">
        <v>88</v>
      </c>
      <c r="AP2496" t="s">
        <v>88</v>
      </c>
      <c r="AQ2496" t="s">
        <v>88</v>
      </c>
      <c r="AR2496" t="s">
        <v>88</v>
      </c>
      <c r="AS2496" t="s">
        <v>88</v>
      </c>
      <c r="AT2496" t="s">
        <v>88</v>
      </c>
      <c r="AU2496" t="s">
        <v>88</v>
      </c>
      <c r="AV2496" t="s">
        <v>88</v>
      </c>
      <c r="AW2496" t="s">
        <v>88</v>
      </c>
      <c r="AX2496" t="s">
        <v>88</v>
      </c>
      <c r="AY2496" t="s">
        <v>88</v>
      </c>
      <c r="AZ2496" t="s">
        <v>88</v>
      </c>
      <c r="BA2496" t="s">
        <v>88</v>
      </c>
      <c r="BB2496" t="s">
        <v>88</v>
      </c>
      <c r="BC2496" t="s">
        <v>88</v>
      </c>
      <c r="BD2496" t="s">
        <v>88</v>
      </c>
      <c r="BE2496" t="s">
        <v>88</v>
      </c>
    </row>
    <row r="2497" spans="1:57">
      <c r="A2497" t="s">
        <v>5191</v>
      </c>
      <c r="B2497" t="s">
        <v>80</v>
      </c>
      <c r="C2497" t="s">
        <v>5192</v>
      </c>
      <c r="D2497" t="s">
        <v>82</v>
      </c>
      <c r="E2497" s="2" t="str">
        <f>HYPERLINK("capsilon://?command=openfolder&amp;siteaddress=FAM.docvelocity-na8.net&amp;folderid=FXEAACDBC1-A8C2-C659-3CC6-0F1B56BAAC8A","FX211112774")</f>
        <v>FX211112774</v>
      </c>
      <c r="F2497" t="s">
        <v>19</v>
      </c>
      <c r="G2497" t="s">
        <v>19</v>
      </c>
      <c r="H2497" t="s">
        <v>83</v>
      </c>
      <c r="I2497" t="s">
        <v>5193</v>
      </c>
      <c r="J2497">
        <v>113</v>
      </c>
      <c r="K2497" t="s">
        <v>85</v>
      </c>
      <c r="L2497" t="s">
        <v>86</v>
      </c>
      <c r="M2497" t="s">
        <v>87</v>
      </c>
      <c r="N2497">
        <v>1</v>
      </c>
      <c r="O2497" s="1">
        <v>44523.877060185187</v>
      </c>
      <c r="P2497" s="1">
        <v>44524.33457175926</v>
      </c>
      <c r="Q2497">
        <v>39175</v>
      </c>
      <c r="R2497">
        <v>354</v>
      </c>
      <c r="S2497" t="b">
        <v>0</v>
      </c>
      <c r="T2497" t="s">
        <v>88</v>
      </c>
      <c r="U2497" t="b">
        <v>0</v>
      </c>
      <c r="V2497" t="s">
        <v>190</v>
      </c>
      <c r="W2497" s="1">
        <v>44524.33457175926</v>
      </c>
      <c r="X2497">
        <v>323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113</v>
      </c>
      <c r="AE2497">
        <v>103</v>
      </c>
      <c r="AF2497">
        <v>0</v>
      </c>
      <c r="AG2497">
        <v>8</v>
      </c>
      <c r="AH2497" t="s">
        <v>88</v>
      </c>
      <c r="AI2497" t="s">
        <v>88</v>
      </c>
      <c r="AJ2497" t="s">
        <v>88</v>
      </c>
      <c r="AK2497" t="s">
        <v>88</v>
      </c>
      <c r="AL2497" t="s">
        <v>88</v>
      </c>
      <c r="AM2497" t="s">
        <v>88</v>
      </c>
      <c r="AN2497" t="s">
        <v>88</v>
      </c>
      <c r="AO2497" t="s">
        <v>88</v>
      </c>
      <c r="AP2497" t="s">
        <v>88</v>
      </c>
      <c r="AQ2497" t="s">
        <v>88</v>
      </c>
      <c r="AR2497" t="s">
        <v>88</v>
      </c>
      <c r="AS2497" t="s">
        <v>88</v>
      </c>
      <c r="AT2497" t="s">
        <v>88</v>
      </c>
      <c r="AU2497" t="s">
        <v>88</v>
      </c>
      <c r="AV2497" t="s">
        <v>88</v>
      </c>
      <c r="AW2497" t="s">
        <v>88</v>
      </c>
      <c r="AX2497" t="s">
        <v>88</v>
      </c>
      <c r="AY2497" t="s">
        <v>88</v>
      </c>
      <c r="AZ2497" t="s">
        <v>88</v>
      </c>
      <c r="BA2497" t="s">
        <v>88</v>
      </c>
      <c r="BB2497" t="s">
        <v>88</v>
      </c>
      <c r="BC2497" t="s">
        <v>88</v>
      </c>
      <c r="BD2497" t="s">
        <v>88</v>
      </c>
      <c r="BE2497" t="s">
        <v>88</v>
      </c>
    </row>
    <row r="2498" spans="1:57">
      <c r="A2498" t="s">
        <v>5194</v>
      </c>
      <c r="B2498" t="s">
        <v>80</v>
      </c>
      <c r="C2498" t="s">
        <v>5195</v>
      </c>
      <c r="D2498" t="s">
        <v>82</v>
      </c>
      <c r="E2498" s="2" t="str">
        <f>HYPERLINK("capsilon://?command=openfolder&amp;siteaddress=FAM.docvelocity-na8.net&amp;folderid=FXF76DBBF5-B6DB-827A-6578-35A18B11313D","FX21119926")</f>
        <v>FX21119926</v>
      </c>
      <c r="F2498" t="s">
        <v>19</v>
      </c>
      <c r="G2498" t="s">
        <v>19</v>
      </c>
      <c r="H2498" t="s">
        <v>83</v>
      </c>
      <c r="I2498" t="s">
        <v>5196</v>
      </c>
      <c r="J2498">
        <v>28</v>
      </c>
      <c r="K2498" t="s">
        <v>85</v>
      </c>
      <c r="L2498" t="s">
        <v>86</v>
      </c>
      <c r="M2498" t="s">
        <v>87</v>
      </c>
      <c r="N2498">
        <v>2</v>
      </c>
      <c r="O2498" s="1">
        <v>44523.898726851854</v>
      </c>
      <c r="P2498" s="1">
        <v>44524.215405092589</v>
      </c>
      <c r="Q2498">
        <v>26965</v>
      </c>
      <c r="R2498">
        <v>396</v>
      </c>
      <c r="S2498" t="b">
        <v>0</v>
      </c>
      <c r="T2498" t="s">
        <v>88</v>
      </c>
      <c r="U2498" t="b">
        <v>0</v>
      </c>
      <c r="V2498" t="s">
        <v>89</v>
      </c>
      <c r="W2498" s="1">
        <v>44524.146932870368</v>
      </c>
      <c r="X2498">
        <v>188</v>
      </c>
      <c r="Y2498">
        <v>21</v>
      </c>
      <c r="Z2498">
        <v>0</v>
      </c>
      <c r="AA2498">
        <v>21</v>
      </c>
      <c r="AB2498">
        <v>0</v>
      </c>
      <c r="AC2498">
        <v>3</v>
      </c>
      <c r="AD2498">
        <v>7</v>
      </c>
      <c r="AE2498">
        <v>0</v>
      </c>
      <c r="AF2498">
        <v>0</v>
      </c>
      <c r="AG2498">
        <v>0</v>
      </c>
      <c r="AH2498" t="s">
        <v>90</v>
      </c>
      <c r="AI2498" s="1">
        <v>44524.215405092589</v>
      </c>
      <c r="AJ2498">
        <v>208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7</v>
      </c>
      <c r="AQ2498">
        <v>0</v>
      </c>
      <c r="AR2498">
        <v>0</v>
      </c>
      <c r="AS2498">
        <v>0</v>
      </c>
      <c r="AT2498" t="s">
        <v>88</v>
      </c>
      <c r="AU2498" t="s">
        <v>88</v>
      </c>
      <c r="AV2498" t="s">
        <v>88</v>
      </c>
      <c r="AW2498" t="s">
        <v>88</v>
      </c>
      <c r="AX2498" t="s">
        <v>88</v>
      </c>
      <c r="AY2498" t="s">
        <v>88</v>
      </c>
      <c r="AZ2498" t="s">
        <v>88</v>
      </c>
      <c r="BA2498" t="s">
        <v>88</v>
      </c>
      <c r="BB2498" t="s">
        <v>88</v>
      </c>
      <c r="BC2498" t="s">
        <v>88</v>
      </c>
      <c r="BD2498" t="s">
        <v>88</v>
      </c>
      <c r="BE2498" t="s">
        <v>88</v>
      </c>
    </row>
    <row r="2499" spans="1:57">
      <c r="A2499" t="s">
        <v>5197</v>
      </c>
      <c r="B2499" t="s">
        <v>80</v>
      </c>
      <c r="C2499" t="s">
        <v>5195</v>
      </c>
      <c r="D2499" t="s">
        <v>82</v>
      </c>
      <c r="E2499" s="2" t="str">
        <f>HYPERLINK("capsilon://?command=openfolder&amp;siteaddress=FAM.docvelocity-na8.net&amp;folderid=FXF76DBBF5-B6DB-827A-6578-35A18B11313D","FX21119926")</f>
        <v>FX21119926</v>
      </c>
      <c r="F2499" t="s">
        <v>19</v>
      </c>
      <c r="G2499" t="s">
        <v>19</v>
      </c>
      <c r="H2499" t="s">
        <v>83</v>
      </c>
      <c r="I2499" t="s">
        <v>5198</v>
      </c>
      <c r="J2499">
        <v>28</v>
      </c>
      <c r="K2499" t="s">
        <v>85</v>
      </c>
      <c r="L2499" t="s">
        <v>86</v>
      </c>
      <c r="M2499" t="s">
        <v>87</v>
      </c>
      <c r="N2499">
        <v>2</v>
      </c>
      <c r="O2499" s="1">
        <v>44523.898935185185</v>
      </c>
      <c r="P2499" s="1">
        <v>44524.217569444445</v>
      </c>
      <c r="Q2499">
        <v>27241</v>
      </c>
      <c r="R2499">
        <v>289</v>
      </c>
      <c r="S2499" t="b">
        <v>0</v>
      </c>
      <c r="T2499" t="s">
        <v>88</v>
      </c>
      <c r="U2499" t="b">
        <v>0</v>
      </c>
      <c r="V2499" t="s">
        <v>89</v>
      </c>
      <c r="W2499" s="1">
        <v>44524.148136574076</v>
      </c>
      <c r="X2499">
        <v>103</v>
      </c>
      <c r="Y2499">
        <v>21</v>
      </c>
      <c r="Z2499">
        <v>0</v>
      </c>
      <c r="AA2499">
        <v>21</v>
      </c>
      <c r="AB2499">
        <v>0</v>
      </c>
      <c r="AC2499">
        <v>3</v>
      </c>
      <c r="AD2499">
        <v>7</v>
      </c>
      <c r="AE2499">
        <v>0</v>
      </c>
      <c r="AF2499">
        <v>0</v>
      </c>
      <c r="AG2499">
        <v>0</v>
      </c>
      <c r="AH2499" t="s">
        <v>90</v>
      </c>
      <c r="AI2499" s="1">
        <v>44524.217569444445</v>
      </c>
      <c r="AJ2499">
        <v>186</v>
      </c>
      <c r="AK2499">
        <v>2</v>
      </c>
      <c r="AL2499">
        <v>0</v>
      </c>
      <c r="AM2499">
        <v>2</v>
      </c>
      <c r="AN2499">
        <v>0</v>
      </c>
      <c r="AO2499">
        <v>2</v>
      </c>
      <c r="AP2499">
        <v>5</v>
      </c>
      <c r="AQ2499">
        <v>0</v>
      </c>
      <c r="AR2499">
        <v>0</v>
      </c>
      <c r="AS2499">
        <v>0</v>
      </c>
      <c r="AT2499" t="s">
        <v>88</v>
      </c>
      <c r="AU2499" t="s">
        <v>88</v>
      </c>
      <c r="AV2499" t="s">
        <v>88</v>
      </c>
      <c r="AW2499" t="s">
        <v>88</v>
      </c>
      <c r="AX2499" t="s">
        <v>88</v>
      </c>
      <c r="AY2499" t="s">
        <v>88</v>
      </c>
      <c r="AZ2499" t="s">
        <v>88</v>
      </c>
      <c r="BA2499" t="s">
        <v>88</v>
      </c>
      <c r="BB2499" t="s">
        <v>88</v>
      </c>
      <c r="BC2499" t="s">
        <v>88</v>
      </c>
      <c r="BD2499" t="s">
        <v>88</v>
      </c>
      <c r="BE2499" t="s">
        <v>88</v>
      </c>
    </row>
    <row r="2500" spans="1:57">
      <c r="A2500" t="s">
        <v>5199</v>
      </c>
      <c r="B2500" t="s">
        <v>80</v>
      </c>
      <c r="C2500" t="s">
        <v>5195</v>
      </c>
      <c r="D2500" t="s">
        <v>82</v>
      </c>
      <c r="E2500" s="2" t="str">
        <f>HYPERLINK("capsilon://?command=openfolder&amp;siteaddress=FAM.docvelocity-na8.net&amp;folderid=FXF76DBBF5-B6DB-827A-6578-35A18B11313D","FX21119926")</f>
        <v>FX21119926</v>
      </c>
      <c r="F2500" t="s">
        <v>19</v>
      </c>
      <c r="G2500" t="s">
        <v>19</v>
      </c>
      <c r="H2500" t="s">
        <v>83</v>
      </c>
      <c r="I2500" t="s">
        <v>5200</v>
      </c>
      <c r="J2500">
        <v>35</v>
      </c>
      <c r="K2500" t="s">
        <v>85</v>
      </c>
      <c r="L2500" t="s">
        <v>86</v>
      </c>
      <c r="M2500" t="s">
        <v>87</v>
      </c>
      <c r="N2500">
        <v>2</v>
      </c>
      <c r="O2500" s="1">
        <v>44523.899722222224</v>
      </c>
      <c r="P2500" s="1">
        <v>44524.222222222219</v>
      </c>
      <c r="Q2500">
        <v>26600</v>
      </c>
      <c r="R2500">
        <v>1264</v>
      </c>
      <c r="S2500" t="b">
        <v>0</v>
      </c>
      <c r="T2500" t="s">
        <v>88</v>
      </c>
      <c r="U2500" t="b">
        <v>0</v>
      </c>
      <c r="V2500" t="s">
        <v>89</v>
      </c>
      <c r="W2500" s="1">
        <v>44524.158125000002</v>
      </c>
      <c r="X2500">
        <v>863</v>
      </c>
      <c r="Y2500">
        <v>45</v>
      </c>
      <c r="Z2500">
        <v>0</v>
      </c>
      <c r="AA2500">
        <v>45</v>
      </c>
      <c r="AB2500">
        <v>0</v>
      </c>
      <c r="AC2500">
        <v>33</v>
      </c>
      <c r="AD2500">
        <v>-10</v>
      </c>
      <c r="AE2500">
        <v>0</v>
      </c>
      <c r="AF2500">
        <v>0</v>
      </c>
      <c r="AG2500">
        <v>0</v>
      </c>
      <c r="AH2500" t="s">
        <v>90</v>
      </c>
      <c r="AI2500" s="1">
        <v>44524.222222222219</v>
      </c>
      <c r="AJ2500">
        <v>401</v>
      </c>
      <c r="AK2500">
        <v>1</v>
      </c>
      <c r="AL2500">
        <v>0</v>
      </c>
      <c r="AM2500">
        <v>1</v>
      </c>
      <c r="AN2500">
        <v>0</v>
      </c>
      <c r="AO2500">
        <v>1</v>
      </c>
      <c r="AP2500">
        <v>-11</v>
      </c>
      <c r="AQ2500">
        <v>0</v>
      </c>
      <c r="AR2500">
        <v>0</v>
      </c>
      <c r="AS2500">
        <v>0</v>
      </c>
      <c r="AT2500" t="s">
        <v>88</v>
      </c>
      <c r="AU2500" t="s">
        <v>88</v>
      </c>
      <c r="AV2500" t="s">
        <v>88</v>
      </c>
      <c r="AW2500" t="s">
        <v>88</v>
      </c>
      <c r="AX2500" t="s">
        <v>88</v>
      </c>
      <c r="AY2500" t="s">
        <v>88</v>
      </c>
      <c r="AZ2500" t="s">
        <v>88</v>
      </c>
      <c r="BA2500" t="s">
        <v>88</v>
      </c>
      <c r="BB2500" t="s">
        <v>88</v>
      </c>
      <c r="BC2500" t="s">
        <v>88</v>
      </c>
      <c r="BD2500" t="s">
        <v>88</v>
      </c>
      <c r="BE2500" t="s">
        <v>88</v>
      </c>
    </row>
    <row r="2501" spans="1:57">
      <c r="A2501" t="s">
        <v>5201</v>
      </c>
      <c r="B2501" t="s">
        <v>80</v>
      </c>
      <c r="C2501" t="s">
        <v>5195</v>
      </c>
      <c r="D2501" t="s">
        <v>82</v>
      </c>
      <c r="E2501" s="2" t="str">
        <f>HYPERLINK("capsilon://?command=openfolder&amp;siteaddress=FAM.docvelocity-na8.net&amp;folderid=FXF76DBBF5-B6DB-827A-6578-35A18B11313D","FX21119926")</f>
        <v>FX21119926</v>
      </c>
      <c r="F2501" t="s">
        <v>19</v>
      </c>
      <c r="G2501" t="s">
        <v>19</v>
      </c>
      <c r="H2501" t="s">
        <v>83</v>
      </c>
      <c r="I2501" t="s">
        <v>5202</v>
      </c>
      <c r="J2501">
        <v>35</v>
      </c>
      <c r="K2501" t="s">
        <v>85</v>
      </c>
      <c r="L2501" t="s">
        <v>86</v>
      </c>
      <c r="M2501" t="s">
        <v>87</v>
      </c>
      <c r="N2501">
        <v>2</v>
      </c>
      <c r="O2501" s="1">
        <v>44523.899837962963</v>
      </c>
      <c r="P2501" s="1">
        <v>44524.228333333333</v>
      </c>
      <c r="Q2501">
        <v>27640</v>
      </c>
      <c r="R2501">
        <v>742</v>
      </c>
      <c r="S2501" t="b">
        <v>0</v>
      </c>
      <c r="T2501" t="s">
        <v>88</v>
      </c>
      <c r="U2501" t="b">
        <v>0</v>
      </c>
      <c r="V2501" t="s">
        <v>89</v>
      </c>
      <c r="W2501" s="1">
        <v>44524.160624999997</v>
      </c>
      <c r="X2501">
        <v>215</v>
      </c>
      <c r="Y2501">
        <v>45</v>
      </c>
      <c r="Z2501">
        <v>0</v>
      </c>
      <c r="AA2501">
        <v>45</v>
      </c>
      <c r="AB2501">
        <v>0</v>
      </c>
      <c r="AC2501">
        <v>33</v>
      </c>
      <c r="AD2501">
        <v>-10</v>
      </c>
      <c r="AE2501">
        <v>0</v>
      </c>
      <c r="AF2501">
        <v>0</v>
      </c>
      <c r="AG2501">
        <v>0</v>
      </c>
      <c r="AH2501" t="s">
        <v>90</v>
      </c>
      <c r="AI2501" s="1">
        <v>44524.228333333333</v>
      </c>
      <c r="AJ2501">
        <v>527</v>
      </c>
      <c r="AK2501">
        <v>1</v>
      </c>
      <c r="AL2501">
        <v>0</v>
      </c>
      <c r="AM2501">
        <v>1</v>
      </c>
      <c r="AN2501">
        <v>0</v>
      </c>
      <c r="AO2501">
        <v>1</v>
      </c>
      <c r="AP2501">
        <v>-11</v>
      </c>
      <c r="AQ2501">
        <v>0</v>
      </c>
      <c r="AR2501">
        <v>0</v>
      </c>
      <c r="AS2501">
        <v>0</v>
      </c>
      <c r="AT2501" t="s">
        <v>88</v>
      </c>
      <c r="AU2501" t="s">
        <v>88</v>
      </c>
      <c r="AV2501" t="s">
        <v>88</v>
      </c>
      <c r="AW2501" t="s">
        <v>88</v>
      </c>
      <c r="AX2501" t="s">
        <v>88</v>
      </c>
      <c r="AY2501" t="s">
        <v>88</v>
      </c>
      <c r="AZ2501" t="s">
        <v>88</v>
      </c>
      <c r="BA2501" t="s">
        <v>88</v>
      </c>
      <c r="BB2501" t="s">
        <v>88</v>
      </c>
      <c r="BC2501" t="s">
        <v>88</v>
      </c>
      <c r="BD2501" t="s">
        <v>88</v>
      </c>
      <c r="BE2501" t="s">
        <v>88</v>
      </c>
    </row>
    <row r="2502" spans="1:57">
      <c r="A2502" t="s">
        <v>5203</v>
      </c>
      <c r="B2502" t="s">
        <v>80</v>
      </c>
      <c r="C2502" t="s">
        <v>5195</v>
      </c>
      <c r="D2502" t="s">
        <v>82</v>
      </c>
      <c r="E2502" s="2" t="str">
        <f>HYPERLINK("capsilon://?command=openfolder&amp;siteaddress=FAM.docvelocity-na8.net&amp;folderid=FXF76DBBF5-B6DB-827A-6578-35A18B11313D","FX21119926")</f>
        <v>FX21119926</v>
      </c>
      <c r="F2502" t="s">
        <v>19</v>
      </c>
      <c r="G2502" t="s">
        <v>19</v>
      </c>
      <c r="H2502" t="s">
        <v>83</v>
      </c>
      <c r="I2502" t="s">
        <v>5204</v>
      </c>
      <c r="J2502">
        <v>35</v>
      </c>
      <c r="K2502" t="s">
        <v>85</v>
      </c>
      <c r="L2502" t="s">
        <v>86</v>
      </c>
      <c r="M2502" t="s">
        <v>87</v>
      </c>
      <c r="N2502">
        <v>2</v>
      </c>
      <c r="O2502" s="1">
        <v>44523.900567129633</v>
      </c>
      <c r="P2502" s="1">
        <v>44524.241226851853</v>
      </c>
      <c r="Q2502">
        <v>28741</v>
      </c>
      <c r="R2502">
        <v>692</v>
      </c>
      <c r="S2502" t="b">
        <v>0</v>
      </c>
      <c r="T2502" t="s">
        <v>88</v>
      </c>
      <c r="U2502" t="b">
        <v>0</v>
      </c>
      <c r="V2502" t="s">
        <v>89</v>
      </c>
      <c r="W2502" s="1">
        <v>44524.164756944447</v>
      </c>
      <c r="X2502">
        <v>356</v>
      </c>
      <c r="Y2502">
        <v>45</v>
      </c>
      <c r="Z2502">
        <v>0</v>
      </c>
      <c r="AA2502">
        <v>45</v>
      </c>
      <c r="AB2502">
        <v>0</v>
      </c>
      <c r="AC2502">
        <v>33</v>
      </c>
      <c r="AD2502">
        <v>-10</v>
      </c>
      <c r="AE2502">
        <v>0</v>
      </c>
      <c r="AF2502">
        <v>0</v>
      </c>
      <c r="AG2502">
        <v>0</v>
      </c>
      <c r="AH2502" t="s">
        <v>90</v>
      </c>
      <c r="AI2502" s="1">
        <v>44524.241226851853</v>
      </c>
      <c r="AJ2502">
        <v>332</v>
      </c>
      <c r="AK2502">
        <v>1</v>
      </c>
      <c r="AL2502">
        <v>0</v>
      </c>
      <c r="AM2502">
        <v>1</v>
      </c>
      <c r="AN2502">
        <v>0</v>
      </c>
      <c r="AO2502">
        <v>1</v>
      </c>
      <c r="AP2502">
        <v>-11</v>
      </c>
      <c r="AQ2502">
        <v>0</v>
      </c>
      <c r="AR2502">
        <v>0</v>
      </c>
      <c r="AS2502">
        <v>0</v>
      </c>
      <c r="AT2502" t="s">
        <v>88</v>
      </c>
      <c r="AU2502" t="s">
        <v>88</v>
      </c>
      <c r="AV2502" t="s">
        <v>88</v>
      </c>
      <c r="AW2502" t="s">
        <v>88</v>
      </c>
      <c r="AX2502" t="s">
        <v>88</v>
      </c>
      <c r="AY2502" t="s">
        <v>88</v>
      </c>
      <c r="AZ2502" t="s">
        <v>88</v>
      </c>
      <c r="BA2502" t="s">
        <v>88</v>
      </c>
      <c r="BB2502" t="s">
        <v>88</v>
      </c>
      <c r="BC2502" t="s">
        <v>88</v>
      </c>
      <c r="BD2502" t="s">
        <v>88</v>
      </c>
      <c r="BE2502" t="s">
        <v>88</v>
      </c>
    </row>
    <row r="2503" spans="1:57">
      <c r="A2503" t="s">
        <v>5205</v>
      </c>
      <c r="B2503" t="s">
        <v>80</v>
      </c>
      <c r="C2503" t="s">
        <v>5195</v>
      </c>
      <c r="D2503" t="s">
        <v>82</v>
      </c>
      <c r="E2503" s="2" t="str">
        <f>HYPERLINK("capsilon://?command=openfolder&amp;siteaddress=FAM.docvelocity-na8.net&amp;folderid=FXF76DBBF5-B6DB-827A-6578-35A18B11313D","FX21119926")</f>
        <v>FX21119926</v>
      </c>
      <c r="F2503" t="s">
        <v>19</v>
      </c>
      <c r="G2503" t="s">
        <v>19</v>
      </c>
      <c r="H2503" t="s">
        <v>83</v>
      </c>
      <c r="I2503" t="s">
        <v>5206</v>
      </c>
      <c r="J2503">
        <v>35</v>
      </c>
      <c r="K2503" t="s">
        <v>85</v>
      </c>
      <c r="L2503" t="s">
        <v>86</v>
      </c>
      <c r="M2503" t="s">
        <v>87</v>
      </c>
      <c r="N2503">
        <v>2</v>
      </c>
      <c r="O2503" s="1">
        <v>44523.900868055556</v>
      </c>
      <c r="P2503" s="1">
        <v>44524.243668981479</v>
      </c>
      <c r="Q2503">
        <v>28654</v>
      </c>
      <c r="R2503">
        <v>964</v>
      </c>
      <c r="S2503" t="b">
        <v>0</v>
      </c>
      <c r="T2503" t="s">
        <v>88</v>
      </c>
      <c r="U2503" t="b">
        <v>0</v>
      </c>
      <c r="V2503" t="s">
        <v>89</v>
      </c>
      <c r="W2503" s="1">
        <v>44524.203229166669</v>
      </c>
      <c r="X2503">
        <v>753</v>
      </c>
      <c r="Y2503">
        <v>45</v>
      </c>
      <c r="Z2503">
        <v>0</v>
      </c>
      <c r="AA2503">
        <v>45</v>
      </c>
      <c r="AB2503">
        <v>0</v>
      </c>
      <c r="AC2503">
        <v>33</v>
      </c>
      <c r="AD2503">
        <v>-10</v>
      </c>
      <c r="AE2503">
        <v>0</v>
      </c>
      <c r="AF2503">
        <v>0</v>
      </c>
      <c r="AG2503">
        <v>0</v>
      </c>
      <c r="AH2503" t="s">
        <v>90</v>
      </c>
      <c r="AI2503" s="1">
        <v>44524.243668981479</v>
      </c>
      <c r="AJ2503">
        <v>211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-10</v>
      </c>
      <c r="AQ2503">
        <v>0</v>
      </c>
      <c r="AR2503">
        <v>0</v>
      </c>
      <c r="AS2503">
        <v>0</v>
      </c>
      <c r="AT2503" t="s">
        <v>88</v>
      </c>
      <c r="AU2503" t="s">
        <v>88</v>
      </c>
      <c r="AV2503" t="s">
        <v>88</v>
      </c>
      <c r="AW2503" t="s">
        <v>88</v>
      </c>
      <c r="AX2503" t="s">
        <v>88</v>
      </c>
      <c r="AY2503" t="s">
        <v>88</v>
      </c>
      <c r="AZ2503" t="s">
        <v>88</v>
      </c>
      <c r="BA2503" t="s">
        <v>88</v>
      </c>
      <c r="BB2503" t="s">
        <v>88</v>
      </c>
      <c r="BC2503" t="s">
        <v>88</v>
      </c>
      <c r="BD2503" t="s">
        <v>88</v>
      </c>
      <c r="BE2503" t="s">
        <v>88</v>
      </c>
    </row>
    <row r="2504" spans="1:57">
      <c r="A2504" t="s">
        <v>5207</v>
      </c>
      <c r="B2504" t="s">
        <v>80</v>
      </c>
      <c r="C2504" t="s">
        <v>5195</v>
      </c>
      <c r="D2504" t="s">
        <v>82</v>
      </c>
      <c r="E2504" s="2" t="str">
        <f>HYPERLINK("capsilon://?command=openfolder&amp;siteaddress=FAM.docvelocity-na8.net&amp;folderid=FXF76DBBF5-B6DB-827A-6578-35A18B11313D","FX21119926")</f>
        <v>FX21119926</v>
      </c>
      <c r="F2504" t="s">
        <v>19</v>
      </c>
      <c r="G2504" t="s">
        <v>19</v>
      </c>
      <c r="H2504" t="s">
        <v>83</v>
      </c>
      <c r="I2504" t="s">
        <v>5208</v>
      </c>
      <c r="J2504">
        <v>35</v>
      </c>
      <c r="K2504" t="s">
        <v>85</v>
      </c>
      <c r="L2504" t="s">
        <v>86</v>
      </c>
      <c r="M2504" t="s">
        <v>87</v>
      </c>
      <c r="N2504">
        <v>2</v>
      </c>
      <c r="O2504" s="1">
        <v>44523.901412037034</v>
      </c>
      <c r="P2504" s="1">
        <v>44524.246111111112</v>
      </c>
      <c r="Q2504">
        <v>29384</v>
      </c>
      <c r="R2504">
        <v>398</v>
      </c>
      <c r="S2504" t="b">
        <v>0</v>
      </c>
      <c r="T2504" t="s">
        <v>88</v>
      </c>
      <c r="U2504" t="b">
        <v>0</v>
      </c>
      <c r="V2504" t="s">
        <v>89</v>
      </c>
      <c r="W2504" s="1">
        <v>44524.205416666664</v>
      </c>
      <c r="X2504">
        <v>188</v>
      </c>
      <c r="Y2504">
        <v>45</v>
      </c>
      <c r="Z2504">
        <v>0</v>
      </c>
      <c r="AA2504">
        <v>45</v>
      </c>
      <c r="AB2504">
        <v>0</v>
      </c>
      <c r="AC2504">
        <v>33</v>
      </c>
      <c r="AD2504">
        <v>-10</v>
      </c>
      <c r="AE2504">
        <v>0</v>
      </c>
      <c r="AF2504">
        <v>0</v>
      </c>
      <c r="AG2504">
        <v>0</v>
      </c>
      <c r="AH2504" t="s">
        <v>90</v>
      </c>
      <c r="AI2504" s="1">
        <v>44524.246111111112</v>
      </c>
      <c r="AJ2504">
        <v>210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-10</v>
      </c>
      <c r="AQ2504">
        <v>0</v>
      </c>
      <c r="AR2504">
        <v>0</v>
      </c>
      <c r="AS2504">
        <v>0</v>
      </c>
      <c r="AT2504" t="s">
        <v>88</v>
      </c>
      <c r="AU2504" t="s">
        <v>88</v>
      </c>
      <c r="AV2504" t="s">
        <v>88</v>
      </c>
      <c r="AW2504" t="s">
        <v>88</v>
      </c>
      <c r="AX2504" t="s">
        <v>88</v>
      </c>
      <c r="AY2504" t="s">
        <v>88</v>
      </c>
      <c r="AZ2504" t="s">
        <v>88</v>
      </c>
      <c r="BA2504" t="s">
        <v>88</v>
      </c>
      <c r="BB2504" t="s">
        <v>88</v>
      </c>
      <c r="BC2504" t="s">
        <v>88</v>
      </c>
      <c r="BD2504" t="s">
        <v>88</v>
      </c>
      <c r="BE2504" t="s">
        <v>88</v>
      </c>
    </row>
    <row r="2505" spans="1:57">
      <c r="A2505" t="s">
        <v>5209</v>
      </c>
      <c r="B2505" t="s">
        <v>80</v>
      </c>
      <c r="C2505" t="s">
        <v>5195</v>
      </c>
      <c r="D2505" t="s">
        <v>82</v>
      </c>
      <c r="E2505" s="2" t="str">
        <f>HYPERLINK("capsilon://?command=openfolder&amp;siteaddress=FAM.docvelocity-na8.net&amp;folderid=FXF76DBBF5-B6DB-827A-6578-35A18B11313D","FX21119926")</f>
        <v>FX21119926</v>
      </c>
      <c r="F2505" t="s">
        <v>19</v>
      </c>
      <c r="G2505" t="s">
        <v>19</v>
      </c>
      <c r="H2505" t="s">
        <v>83</v>
      </c>
      <c r="I2505" t="s">
        <v>5210</v>
      </c>
      <c r="J2505">
        <v>32</v>
      </c>
      <c r="K2505" t="s">
        <v>85</v>
      </c>
      <c r="L2505" t="s">
        <v>86</v>
      </c>
      <c r="M2505" t="s">
        <v>87</v>
      </c>
      <c r="N2505">
        <v>2</v>
      </c>
      <c r="O2505" s="1">
        <v>44523.901597222219</v>
      </c>
      <c r="P2505" s="1">
        <v>44524.247997685183</v>
      </c>
      <c r="Q2505">
        <v>29588</v>
      </c>
      <c r="R2505">
        <v>341</v>
      </c>
      <c r="S2505" t="b">
        <v>0</v>
      </c>
      <c r="T2505" t="s">
        <v>88</v>
      </c>
      <c r="U2505" t="b">
        <v>0</v>
      </c>
      <c r="V2505" t="s">
        <v>89</v>
      </c>
      <c r="W2505" s="1">
        <v>44524.207499999997</v>
      </c>
      <c r="X2505">
        <v>179</v>
      </c>
      <c r="Y2505">
        <v>36</v>
      </c>
      <c r="Z2505">
        <v>0</v>
      </c>
      <c r="AA2505">
        <v>36</v>
      </c>
      <c r="AB2505">
        <v>0</v>
      </c>
      <c r="AC2505">
        <v>24</v>
      </c>
      <c r="AD2505">
        <v>-4</v>
      </c>
      <c r="AE2505">
        <v>0</v>
      </c>
      <c r="AF2505">
        <v>0</v>
      </c>
      <c r="AG2505">
        <v>0</v>
      </c>
      <c r="AH2505" t="s">
        <v>90</v>
      </c>
      <c r="AI2505" s="1">
        <v>44524.247997685183</v>
      </c>
      <c r="AJ2505">
        <v>162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-4</v>
      </c>
      <c r="AQ2505">
        <v>0</v>
      </c>
      <c r="AR2505">
        <v>0</v>
      </c>
      <c r="AS2505">
        <v>0</v>
      </c>
      <c r="AT2505" t="s">
        <v>88</v>
      </c>
      <c r="AU2505" t="s">
        <v>88</v>
      </c>
      <c r="AV2505" t="s">
        <v>88</v>
      </c>
      <c r="AW2505" t="s">
        <v>88</v>
      </c>
      <c r="AX2505" t="s">
        <v>88</v>
      </c>
      <c r="AY2505" t="s">
        <v>88</v>
      </c>
      <c r="AZ2505" t="s">
        <v>88</v>
      </c>
      <c r="BA2505" t="s">
        <v>88</v>
      </c>
      <c r="BB2505" t="s">
        <v>88</v>
      </c>
      <c r="BC2505" t="s">
        <v>88</v>
      </c>
      <c r="BD2505" t="s">
        <v>88</v>
      </c>
      <c r="BE2505" t="s">
        <v>88</v>
      </c>
    </row>
    <row r="2506" spans="1:57">
      <c r="A2506" t="s">
        <v>5211</v>
      </c>
      <c r="B2506" t="s">
        <v>80</v>
      </c>
      <c r="C2506" t="s">
        <v>5195</v>
      </c>
      <c r="D2506" t="s">
        <v>82</v>
      </c>
      <c r="E2506" s="2" t="str">
        <f>HYPERLINK("capsilon://?command=openfolder&amp;siteaddress=FAM.docvelocity-na8.net&amp;folderid=FXF76DBBF5-B6DB-827A-6578-35A18B11313D","FX21119926")</f>
        <v>FX21119926</v>
      </c>
      <c r="F2506" t="s">
        <v>19</v>
      </c>
      <c r="G2506" t="s">
        <v>19</v>
      </c>
      <c r="H2506" t="s">
        <v>83</v>
      </c>
      <c r="I2506" t="s">
        <v>5212</v>
      </c>
      <c r="J2506">
        <v>35</v>
      </c>
      <c r="K2506" t="s">
        <v>85</v>
      </c>
      <c r="L2506" t="s">
        <v>86</v>
      </c>
      <c r="M2506" t="s">
        <v>87</v>
      </c>
      <c r="N2506">
        <v>2</v>
      </c>
      <c r="O2506" s="1">
        <v>44523.902222222219</v>
      </c>
      <c r="P2506" s="1">
        <v>44524.251863425925</v>
      </c>
      <c r="Q2506">
        <v>29677</v>
      </c>
      <c r="R2506">
        <v>532</v>
      </c>
      <c r="S2506" t="b">
        <v>0</v>
      </c>
      <c r="T2506" t="s">
        <v>88</v>
      </c>
      <c r="U2506" t="b">
        <v>0</v>
      </c>
      <c r="V2506" t="s">
        <v>89</v>
      </c>
      <c r="W2506" s="1">
        <v>44524.209803240738</v>
      </c>
      <c r="X2506">
        <v>199</v>
      </c>
      <c r="Y2506">
        <v>42</v>
      </c>
      <c r="Z2506">
        <v>0</v>
      </c>
      <c r="AA2506">
        <v>42</v>
      </c>
      <c r="AB2506">
        <v>0</v>
      </c>
      <c r="AC2506">
        <v>30</v>
      </c>
      <c r="AD2506">
        <v>-7</v>
      </c>
      <c r="AE2506">
        <v>0</v>
      </c>
      <c r="AF2506">
        <v>0</v>
      </c>
      <c r="AG2506">
        <v>0</v>
      </c>
      <c r="AH2506" t="s">
        <v>90</v>
      </c>
      <c r="AI2506" s="1">
        <v>44524.251863425925</v>
      </c>
      <c r="AJ2506">
        <v>333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-7</v>
      </c>
      <c r="AQ2506">
        <v>0</v>
      </c>
      <c r="AR2506">
        <v>0</v>
      </c>
      <c r="AS2506">
        <v>0</v>
      </c>
      <c r="AT2506" t="s">
        <v>88</v>
      </c>
      <c r="AU2506" t="s">
        <v>88</v>
      </c>
      <c r="AV2506" t="s">
        <v>88</v>
      </c>
      <c r="AW2506" t="s">
        <v>88</v>
      </c>
      <c r="AX2506" t="s">
        <v>88</v>
      </c>
      <c r="AY2506" t="s">
        <v>88</v>
      </c>
      <c r="AZ2506" t="s">
        <v>88</v>
      </c>
      <c r="BA2506" t="s">
        <v>88</v>
      </c>
      <c r="BB2506" t="s">
        <v>88</v>
      </c>
      <c r="BC2506" t="s">
        <v>88</v>
      </c>
      <c r="BD2506" t="s">
        <v>88</v>
      </c>
      <c r="BE2506" t="s">
        <v>88</v>
      </c>
    </row>
    <row r="2507" spans="1:57">
      <c r="A2507" t="s">
        <v>5213</v>
      </c>
      <c r="B2507" t="s">
        <v>80</v>
      </c>
      <c r="C2507" t="s">
        <v>5214</v>
      </c>
      <c r="D2507" t="s">
        <v>82</v>
      </c>
      <c r="E2507" s="2" t="str">
        <f>HYPERLINK("capsilon://?command=openfolder&amp;siteaddress=FAM.docvelocity-na8.net&amp;folderid=FX4F101736-945F-D3A9-2C14-AF2BDBBD7F26","FX21119967")</f>
        <v>FX21119967</v>
      </c>
      <c r="F2507" t="s">
        <v>19</v>
      </c>
      <c r="G2507" t="s">
        <v>19</v>
      </c>
      <c r="H2507" t="s">
        <v>83</v>
      </c>
      <c r="I2507" t="s">
        <v>5215</v>
      </c>
      <c r="J2507">
        <v>41</v>
      </c>
      <c r="K2507" t="s">
        <v>85</v>
      </c>
      <c r="L2507" t="s">
        <v>86</v>
      </c>
      <c r="M2507" t="s">
        <v>87</v>
      </c>
      <c r="N2507">
        <v>2</v>
      </c>
      <c r="O2507" s="1">
        <v>44523.938310185185</v>
      </c>
      <c r="P2507" s="1">
        <v>44524.255439814813</v>
      </c>
      <c r="Q2507">
        <v>26645</v>
      </c>
      <c r="R2507">
        <v>755</v>
      </c>
      <c r="S2507" t="b">
        <v>0</v>
      </c>
      <c r="T2507" t="s">
        <v>88</v>
      </c>
      <c r="U2507" t="b">
        <v>0</v>
      </c>
      <c r="V2507" t="s">
        <v>89</v>
      </c>
      <c r="W2507" s="1">
        <v>44524.214988425927</v>
      </c>
      <c r="X2507">
        <v>447</v>
      </c>
      <c r="Y2507">
        <v>46</v>
      </c>
      <c r="Z2507">
        <v>0</v>
      </c>
      <c r="AA2507">
        <v>46</v>
      </c>
      <c r="AB2507">
        <v>0</v>
      </c>
      <c r="AC2507">
        <v>20</v>
      </c>
      <c r="AD2507">
        <v>-5</v>
      </c>
      <c r="AE2507">
        <v>0</v>
      </c>
      <c r="AF2507">
        <v>0</v>
      </c>
      <c r="AG2507">
        <v>0</v>
      </c>
      <c r="AH2507" t="s">
        <v>90</v>
      </c>
      <c r="AI2507" s="1">
        <v>44524.255439814813</v>
      </c>
      <c r="AJ2507">
        <v>308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-5</v>
      </c>
      <c r="AQ2507">
        <v>0</v>
      </c>
      <c r="AR2507">
        <v>0</v>
      </c>
      <c r="AS2507">
        <v>0</v>
      </c>
      <c r="AT2507" t="s">
        <v>88</v>
      </c>
      <c r="AU2507" t="s">
        <v>88</v>
      </c>
      <c r="AV2507" t="s">
        <v>88</v>
      </c>
      <c r="AW2507" t="s">
        <v>88</v>
      </c>
      <c r="AX2507" t="s">
        <v>88</v>
      </c>
      <c r="AY2507" t="s">
        <v>88</v>
      </c>
      <c r="AZ2507" t="s">
        <v>88</v>
      </c>
      <c r="BA2507" t="s">
        <v>88</v>
      </c>
      <c r="BB2507" t="s">
        <v>88</v>
      </c>
      <c r="BC2507" t="s">
        <v>88</v>
      </c>
      <c r="BD2507" t="s">
        <v>88</v>
      </c>
      <c r="BE2507" t="s">
        <v>88</v>
      </c>
    </row>
    <row r="2508" spans="1:57">
      <c r="A2508" t="s">
        <v>5216</v>
      </c>
      <c r="B2508" t="s">
        <v>80</v>
      </c>
      <c r="C2508" t="s">
        <v>5214</v>
      </c>
      <c r="D2508" t="s">
        <v>82</v>
      </c>
      <c r="E2508" s="2" t="str">
        <f>HYPERLINK("capsilon://?command=openfolder&amp;siteaddress=FAM.docvelocity-na8.net&amp;folderid=FX4F101736-945F-D3A9-2C14-AF2BDBBD7F26","FX21119967")</f>
        <v>FX21119967</v>
      </c>
      <c r="F2508" t="s">
        <v>19</v>
      </c>
      <c r="G2508" t="s">
        <v>19</v>
      </c>
      <c r="H2508" t="s">
        <v>83</v>
      </c>
      <c r="I2508" t="s">
        <v>5217</v>
      </c>
      <c r="J2508">
        <v>28</v>
      </c>
      <c r="K2508" t="s">
        <v>85</v>
      </c>
      <c r="L2508" t="s">
        <v>86</v>
      </c>
      <c r="M2508" t="s">
        <v>87</v>
      </c>
      <c r="N2508">
        <v>2</v>
      </c>
      <c r="O2508" s="1">
        <v>44523.938645833332</v>
      </c>
      <c r="P2508" s="1">
        <v>44524.257222222222</v>
      </c>
      <c r="Q2508">
        <v>27236</v>
      </c>
      <c r="R2508">
        <v>289</v>
      </c>
      <c r="S2508" t="b">
        <v>0</v>
      </c>
      <c r="T2508" t="s">
        <v>88</v>
      </c>
      <c r="U2508" t="b">
        <v>0</v>
      </c>
      <c r="V2508" t="s">
        <v>89</v>
      </c>
      <c r="W2508" s="1">
        <v>44524.216574074075</v>
      </c>
      <c r="X2508">
        <v>136</v>
      </c>
      <c r="Y2508">
        <v>21</v>
      </c>
      <c r="Z2508">
        <v>0</v>
      </c>
      <c r="AA2508">
        <v>21</v>
      </c>
      <c r="AB2508">
        <v>0</v>
      </c>
      <c r="AC2508">
        <v>8</v>
      </c>
      <c r="AD2508">
        <v>7</v>
      </c>
      <c r="AE2508">
        <v>0</v>
      </c>
      <c r="AF2508">
        <v>0</v>
      </c>
      <c r="AG2508">
        <v>0</v>
      </c>
      <c r="AH2508" t="s">
        <v>90</v>
      </c>
      <c r="AI2508" s="1">
        <v>44524.257222222222</v>
      </c>
      <c r="AJ2508">
        <v>153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7</v>
      </c>
      <c r="AQ2508">
        <v>0</v>
      </c>
      <c r="AR2508">
        <v>0</v>
      </c>
      <c r="AS2508">
        <v>0</v>
      </c>
      <c r="AT2508" t="s">
        <v>88</v>
      </c>
      <c r="AU2508" t="s">
        <v>88</v>
      </c>
      <c r="AV2508" t="s">
        <v>88</v>
      </c>
      <c r="AW2508" t="s">
        <v>88</v>
      </c>
      <c r="AX2508" t="s">
        <v>88</v>
      </c>
      <c r="AY2508" t="s">
        <v>88</v>
      </c>
      <c r="AZ2508" t="s">
        <v>88</v>
      </c>
      <c r="BA2508" t="s">
        <v>88</v>
      </c>
      <c r="BB2508" t="s">
        <v>88</v>
      </c>
      <c r="BC2508" t="s">
        <v>88</v>
      </c>
      <c r="BD2508" t="s">
        <v>88</v>
      </c>
      <c r="BE2508" t="s">
        <v>88</v>
      </c>
    </row>
    <row r="2509" spans="1:57">
      <c r="A2509" t="s">
        <v>5218</v>
      </c>
      <c r="B2509" t="s">
        <v>80</v>
      </c>
      <c r="C2509" t="s">
        <v>5214</v>
      </c>
      <c r="D2509" t="s">
        <v>82</v>
      </c>
      <c r="E2509" s="2" t="str">
        <f>HYPERLINK("capsilon://?command=openfolder&amp;siteaddress=FAM.docvelocity-na8.net&amp;folderid=FX4F101736-945F-D3A9-2C14-AF2BDBBD7F26","FX21119967")</f>
        <v>FX21119967</v>
      </c>
      <c r="F2509" t="s">
        <v>19</v>
      </c>
      <c r="G2509" t="s">
        <v>19</v>
      </c>
      <c r="H2509" t="s">
        <v>83</v>
      </c>
      <c r="I2509" t="s">
        <v>5219</v>
      </c>
      <c r="J2509">
        <v>28</v>
      </c>
      <c r="K2509" t="s">
        <v>85</v>
      </c>
      <c r="L2509" t="s">
        <v>86</v>
      </c>
      <c r="M2509" t="s">
        <v>87</v>
      </c>
      <c r="N2509">
        <v>2</v>
      </c>
      <c r="O2509" s="1">
        <v>44523.938993055555</v>
      </c>
      <c r="P2509" s="1">
        <v>44524.259409722225</v>
      </c>
      <c r="Q2509">
        <v>27331</v>
      </c>
      <c r="R2509">
        <v>353</v>
      </c>
      <c r="S2509" t="b">
        <v>0</v>
      </c>
      <c r="T2509" t="s">
        <v>88</v>
      </c>
      <c r="U2509" t="b">
        <v>0</v>
      </c>
      <c r="V2509" t="s">
        <v>1964</v>
      </c>
      <c r="W2509" s="1">
        <v>44524.217418981483</v>
      </c>
      <c r="X2509">
        <v>165</v>
      </c>
      <c r="Y2509">
        <v>21</v>
      </c>
      <c r="Z2509">
        <v>0</v>
      </c>
      <c r="AA2509">
        <v>21</v>
      </c>
      <c r="AB2509">
        <v>0</v>
      </c>
      <c r="AC2509">
        <v>6</v>
      </c>
      <c r="AD2509">
        <v>7</v>
      </c>
      <c r="AE2509">
        <v>0</v>
      </c>
      <c r="AF2509">
        <v>0</v>
      </c>
      <c r="AG2509">
        <v>0</v>
      </c>
      <c r="AH2509" t="s">
        <v>90</v>
      </c>
      <c r="AI2509" s="1">
        <v>44524.259409722225</v>
      </c>
      <c r="AJ2509">
        <v>188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7</v>
      </c>
      <c r="AQ2509">
        <v>0</v>
      </c>
      <c r="AR2509">
        <v>0</v>
      </c>
      <c r="AS2509">
        <v>0</v>
      </c>
      <c r="AT2509" t="s">
        <v>88</v>
      </c>
      <c r="AU2509" t="s">
        <v>88</v>
      </c>
      <c r="AV2509" t="s">
        <v>88</v>
      </c>
      <c r="AW2509" t="s">
        <v>88</v>
      </c>
      <c r="AX2509" t="s">
        <v>88</v>
      </c>
      <c r="AY2509" t="s">
        <v>88</v>
      </c>
      <c r="AZ2509" t="s">
        <v>88</v>
      </c>
      <c r="BA2509" t="s">
        <v>88</v>
      </c>
      <c r="BB2509" t="s">
        <v>88</v>
      </c>
      <c r="BC2509" t="s">
        <v>88</v>
      </c>
      <c r="BD2509" t="s">
        <v>88</v>
      </c>
      <c r="BE2509" t="s">
        <v>88</v>
      </c>
    </row>
    <row r="2510" spans="1:57">
      <c r="A2510" t="s">
        <v>5220</v>
      </c>
      <c r="B2510" t="s">
        <v>80</v>
      </c>
      <c r="C2510" t="s">
        <v>5214</v>
      </c>
      <c r="D2510" t="s">
        <v>82</v>
      </c>
      <c r="E2510" s="2" t="str">
        <f>HYPERLINK("capsilon://?command=openfolder&amp;siteaddress=FAM.docvelocity-na8.net&amp;folderid=FX4F101736-945F-D3A9-2C14-AF2BDBBD7F26","FX21119967")</f>
        <v>FX21119967</v>
      </c>
      <c r="F2510" t="s">
        <v>19</v>
      </c>
      <c r="G2510" t="s">
        <v>19</v>
      </c>
      <c r="H2510" t="s">
        <v>83</v>
      </c>
      <c r="I2510" t="s">
        <v>5221</v>
      </c>
      <c r="J2510">
        <v>28</v>
      </c>
      <c r="K2510" t="s">
        <v>85</v>
      </c>
      <c r="L2510" t="s">
        <v>86</v>
      </c>
      <c r="M2510" t="s">
        <v>87</v>
      </c>
      <c r="N2510">
        <v>2</v>
      </c>
      <c r="O2510" s="1">
        <v>44523.939340277779</v>
      </c>
      <c r="P2510" s="1">
        <v>44524.271053240744</v>
      </c>
      <c r="Q2510">
        <v>28306</v>
      </c>
      <c r="R2510">
        <v>354</v>
      </c>
      <c r="S2510" t="b">
        <v>0</v>
      </c>
      <c r="T2510" t="s">
        <v>88</v>
      </c>
      <c r="U2510" t="b">
        <v>0</v>
      </c>
      <c r="V2510" t="s">
        <v>89</v>
      </c>
      <c r="W2510" s="1">
        <v>44524.217962962961</v>
      </c>
      <c r="X2510">
        <v>120</v>
      </c>
      <c r="Y2510">
        <v>21</v>
      </c>
      <c r="Z2510">
        <v>0</v>
      </c>
      <c r="AA2510">
        <v>21</v>
      </c>
      <c r="AB2510">
        <v>0</v>
      </c>
      <c r="AC2510">
        <v>8</v>
      </c>
      <c r="AD2510">
        <v>7</v>
      </c>
      <c r="AE2510">
        <v>0</v>
      </c>
      <c r="AF2510">
        <v>0</v>
      </c>
      <c r="AG2510">
        <v>0</v>
      </c>
      <c r="AH2510" t="s">
        <v>90</v>
      </c>
      <c r="AI2510" s="1">
        <v>44524.271053240744</v>
      </c>
      <c r="AJ2510">
        <v>225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7</v>
      </c>
      <c r="AQ2510">
        <v>0</v>
      </c>
      <c r="AR2510">
        <v>0</v>
      </c>
      <c r="AS2510">
        <v>0</v>
      </c>
      <c r="AT2510" t="s">
        <v>88</v>
      </c>
      <c r="AU2510" t="s">
        <v>88</v>
      </c>
      <c r="AV2510" t="s">
        <v>88</v>
      </c>
      <c r="AW2510" t="s">
        <v>88</v>
      </c>
      <c r="AX2510" t="s">
        <v>88</v>
      </c>
      <c r="AY2510" t="s">
        <v>88</v>
      </c>
      <c r="AZ2510" t="s">
        <v>88</v>
      </c>
      <c r="BA2510" t="s">
        <v>88</v>
      </c>
      <c r="BB2510" t="s">
        <v>88</v>
      </c>
      <c r="BC2510" t="s">
        <v>88</v>
      </c>
      <c r="BD2510" t="s">
        <v>88</v>
      </c>
      <c r="BE2510" t="s">
        <v>88</v>
      </c>
    </row>
    <row r="2511" spans="1:57">
      <c r="A2511" t="s">
        <v>5222</v>
      </c>
      <c r="B2511" t="s">
        <v>80</v>
      </c>
      <c r="C2511" t="s">
        <v>5214</v>
      </c>
      <c r="D2511" t="s">
        <v>82</v>
      </c>
      <c r="E2511" s="2" t="str">
        <f>HYPERLINK("capsilon://?command=openfolder&amp;siteaddress=FAM.docvelocity-na8.net&amp;folderid=FX4F101736-945F-D3A9-2C14-AF2BDBBD7F26","FX21119967")</f>
        <v>FX21119967</v>
      </c>
      <c r="F2511" t="s">
        <v>19</v>
      </c>
      <c r="G2511" t="s">
        <v>19</v>
      </c>
      <c r="H2511" t="s">
        <v>83</v>
      </c>
      <c r="I2511" t="s">
        <v>5223</v>
      </c>
      <c r="J2511">
        <v>97</v>
      </c>
      <c r="K2511" t="s">
        <v>85</v>
      </c>
      <c r="L2511" t="s">
        <v>86</v>
      </c>
      <c r="M2511" t="s">
        <v>87</v>
      </c>
      <c r="N2511">
        <v>2</v>
      </c>
      <c r="O2511" s="1">
        <v>44523.939456018517</v>
      </c>
      <c r="P2511" s="1">
        <v>44524.282349537039</v>
      </c>
      <c r="Q2511">
        <v>28219</v>
      </c>
      <c r="R2511">
        <v>1407</v>
      </c>
      <c r="S2511" t="b">
        <v>0</v>
      </c>
      <c r="T2511" t="s">
        <v>88</v>
      </c>
      <c r="U2511" t="b">
        <v>0</v>
      </c>
      <c r="V2511" t="s">
        <v>1964</v>
      </c>
      <c r="W2511" s="1">
        <v>44524.226226851853</v>
      </c>
      <c r="X2511">
        <v>760</v>
      </c>
      <c r="Y2511">
        <v>111</v>
      </c>
      <c r="Z2511">
        <v>0</v>
      </c>
      <c r="AA2511">
        <v>111</v>
      </c>
      <c r="AB2511">
        <v>0</v>
      </c>
      <c r="AC2511">
        <v>92</v>
      </c>
      <c r="AD2511">
        <v>-14</v>
      </c>
      <c r="AE2511">
        <v>0</v>
      </c>
      <c r="AF2511">
        <v>0</v>
      </c>
      <c r="AG2511">
        <v>0</v>
      </c>
      <c r="AH2511" t="s">
        <v>90</v>
      </c>
      <c r="AI2511" s="1">
        <v>44524.282349537039</v>
      </c>
      <c r="AJ2511">
        <v>647</v>
      </c>
      <c r="AK2511">
        <v>4</v>
      </c>
      <c r="AL2511">
        <v>0</v>
      </c>
      <c r="AM2511">
        <v>4</v>
      </c>
      <c r="AN2511">
        <v>0</v>
      </c>
      <c r="AO2511">
        <v>4</v>
      </c>
      <c r="AP2511">
        <v>-18</v>
      </c>
      <c r="AQ2511">
        <v>0</v>
      </c>
      <c r="AR2511">
        <v>0</v>
      </c>
      <c r="AS2511">
        <v>0</v>
      </c>
      <c r="AT2511" t="s">
        <v>88</v>
      </c>
      <c r="AU2511" t="s">
        <v>88</v>
      </c>
      <c r="AV2511" t="s">
        <v>88</v>
      </c>
      <c r="AW2511" t="s">
        <v>88</v>
      </c>
      <c r="AX2511" t="s">
        <v>88</v>
      </c>
      <c r="AY2511" t="s">
        <v>88</v>
      </c>
      <c r="AZ2511" t="s">
        <v>88</v>
      </c>
      <c r="BA2511" t="s">
        <v>88</v>
      </c>
      <c r="BB2511" t="s">
        <v>88</v>
      </c>
      <c r="BC2511" t="s">
        <v>88</v>
      </c>
      <c r="BD2511" t="s">
        <v>88</v>
      </c>
      <c r="BE2511" t="s">
        <v>88</v>
      </c>
    </row>
    <row r="2512" spans="1:57">
      <c r="A2512" t="s">
        <v>5224</v>
      </c>
      <c r="B2512" t="s">
        <v>80</v>
      </c>
      <c r="C2512" t="s">
        <v>5214</v>
      </c>
      <c r="D2512" t="s">
        <v>82</v>
      </c>
      <c r="E2512" s="2" t="str">
        <f>HYPERLINK("capsilon://?command=openfolder&amp;siteaddress=FAM.docvelocity-na8.net&amp;folderid=FX4F101736-945F-D3A9-2C14-AF2BDBBD7F26","FX21119967")</f>
        <v>FX21119967</v>
      </c>
      <c r="F2512" t="s">
        <v>19</v>
      </c>
      <c r="G2512" t="s">
        <v>19</v>
      </c>
      <c r="H2512" t="s">
        <v>83</v>
      </c>
      <c r="I2512" t="s">
        <v>5225</v>
      </c>
      <c r="J2512">
        <v>28</v>
      </c>
      <c r="K2512" t="s">
        <v>85</v>
      </c>
      <c r="L2512" t="s">
        <v>86</v>
      </c>
      <c r="M2512" t="s">
        <v>87</v>
      </c>
      <c r="N2512">
        <v>2</v>
      </c>
      <c r="O2512" s="1">
        <v>44523.939675925925</v>
      </c>
      <c r="P2512" s="1">
        <v>44524.286226851851</v>
      </c>
      <c r="Q2512">
        <v>29477</v>
      </c>
      <c r="R2512">
        <v>465</v>
      </c>
      <c r="S2512" t="b">
        <v>0</v>
      </c>
      <c r="T2512" t="s">
        <v>88</v>
      </c>
      <c r="U2512" t="b">
        <v>0</v>
      </c>
      <c r="V2512" t="s">
        <v>89</v>
      </c>
      <c r="W2512" s="1">
        <v>44524.21947916667</v>
      </c>
      <c r="X2512">
        <v>130</v>
      </c>
      <c r="Y2512">
        <v>21</v>
      </c>
      <c r="Z2512">
        <v>0</v>
      </c>
      <c r="AA2512">
        <v>21</v>
      </c>
      <c r="AB2512">
        <v>0</v>
      </c>
      <c r="AC2512">
        <v>7</v>
      </c>
      <c r="AD2512">
        <v>7</v>
      </c>
      <c r="AE2512">
        <v>0</v>
      </c>
      <c r="AF2512">
        <v>0</v>
      </c>
      <c r="AG2512">
        <v>0</v>
      </c>
      <c r="AH2512" t="s">
        <v>90</v>
      </c>
      <c r="AI2512" s="1">
        <v>44524.286226851851</v>
      </c>
      <c r="AJ2512">
        <v>335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7</v>
      </c>
      <c r="AQ2512">
        <v>0</v>
      </c>
      <c r="AR2512">
        <v>0</v>
      </c>
      <c r="AS2512">
        <v>0</v>
      </c>
      <c r="AT2512" t="s">
        <v>88</v>
      </c>
      <c r="AU2512" t="s">
        <v>88</v>
      </c>
      <c r="AV2512" t="s">
        <v>88</v>
      </c>
      <c r="AW2512" t="s">
        <v>88</v>
      </c>
      <c r="AX2512" t="s">
        <v>88</v>
      </c>
      <c r="AY2512" t="s">
        <v>88</v>
      </c>
      <c r="AZ2512" t="s">
        <v>88</v>
      </c>
      <c r="BA2512" t="s">
        <v>88</v>
      </c>
      <c r="BB2512" t="s">
        <v>88</v>
      </c>
      <c r="BC2512" t="s">
        <v>88</v>
      </c>
      <c r="BD2512" t="s">
        <v>88</v>
      </c>
      <c r="BE2512" t="s">
        <v>88</v>
      </c>
    </row>
    <row r="2513" spans="1:57">
      <c r="A2513" t="s">
        <v>5226</v>
      </c>
      <c r="B2513" t="s">
        <v>80</v>
      </c>
      <c r="C2513" t="s">
        <v>5227</v>
      </c>
      <c r="D2513" t="s">
        <v>82</v>
      </c>
      <c r="E2513" s="2" t="str">
        <f>HYPERLINK("capsilon://?command=openfolder&amp;siteaddress=FAM.docvelocity-na8.net&amp;folderid=FX4566606D-8557-FC5F-552C-927302B2943E","FX211112704")</f>
        <v>FX211112704</v>
      </c>
      <c r="F2513" t="s">
        <v>19</v>
      </c>
      <c r="G2513" t="s">
        <v>19</v>
      </c>
      <c r="H2513" t="s">
        <v>83</v>
      </c>
      <c r="I2513" t="s">
        <v>5228</v>
      </c>
      <c r="J2513">
        <v>69</v>
      </c>
      <c r="K2513" t="s">
        <v>85</v>
      </c>
      <c r="L2513" t="s">
        <v>86</v>
      </c>
      <c r="M2513" t="s">
        <v>87</v>
      </c>
      <c r="N2513">
        <v>1</v>
      </c>
      <c r="O2513" s="1">
        <v>44523.981817129628</v>
      </c>
      <c r="P2513" s="1">
        <v>44524.343321759261</v>
      </c>
      <c r="Q2513">
        <v>30146</v>
      </c>
      <c r="R2513">
        <v>1088</v>
      </c>
      <c r="S2513" t="b">
        <v>0</v>
      </c>
      <c r="T2513" t="s">
        <v>88</v>
      </c>
      <c r="U2513" t="b">
        <v>0</v>
      </c>
      <c r="V2513" t="s">
        <v>190</v>
      </c>
      <c r="W2513" s="1">
        <v>44524.343321759261</v>
      </c>
      <c r="X2513">
        <v>681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69</v>
      </c>
      <c r="AE2513">
        <v>57</v>
      </c>
      <c r="AF2513">
        <v>0</v>
      </c>
      <c r="AG2513">
        <v>4</v>
      </c>
      <c r="AH2513" t="s">
        <v>88</v>
      </c>
      <c r="AI2513" t="s">
        <v>88</v>
      </c>
      <c r="AJ2513" t="s">
        <v>88</v>
      </c>
      <c r="AK2513" t="s">
        <v>88</v>
      </c>
      <c r="AL2513" t="s">
        <v>88</v>
      </c>
      <c r="AM2513" t="s">
        <v>88</v>
      </c>
      <c r="AN2513" t="s">
        <v>88</v>
      </c>
      <c r="AO2513" t="s">
        <v>88</v>
      </c>
      <c r="AP2513" t="s">
        <v>88</v>
      </c>
      <c r="AQ2513" t="s">
        <v>88</v>
      </c>
      <c r="AR2513" t="s">
        <v>88</v>
      </c>
      <c r="AS2513" t="s">
        <v>88</v>
      </c>
      <c r="AT2513" t="s">
        <v>88</v>
      </c>
      <c r="AU2513" t="s">
        <v>88</v>
      </c>
      <c r="AV2513" t="s">
        <v>88</v>
      </c>
      <c r="AW2513" t="s">
        <v>88</v>
      </c>
      <c r="AX2513" t="s">
        <v>88</v>
      </c>
      <c r="AY2513" t="s">
        <v>88</v>
      </c>
      <c r="AZ2513" t="s">
        <v>88</v>
      </c>
      <c r="BA2513" t="s">
        <v>88</v>
      </c>
      <c r="BB2513" t="s">
        <v>88</v>
      </c>
      <c r="BC2513" t="s">
        <v>88</v>
      </c>
      <c r="BD2513" t="s">
        <v>88</v>
      </c>
      <c r="BE2513" t="s">
        <v>88</v>
      </c>
    </row>
    <row r="2514" spans="1:57">
      <c r="A2514" t="s">
        <v>5229</v>
      </c>
      <c r="B2514" t="s">
        <v>80</v>
      </c>
      <c r="C2514" t="s">
        <v>5230</v>
      </c>
      <c r="D2514" t="s">
        <v>82</v>
      </c>
      <c r="E2514" s="2" t="str">
        <f>HYPERLINK("capsilon://?command=openfolder&amp;siteaddress=FAM.docvelocity-na8.net&amp;folderid=FX6A121DD8-69FF-86A6-EEB0-AA51E36680B3","FX211112932")</f>
        <v>FX211112932</v>
      </c>
      <c r="F2514" t="s">
        <v>19</v>
      </c>
      <c r="G2514" t="s">
        <v>19</v>
      </c>
      <c r="H2514" t="s">
        <v>83</v>
      </c>
      <c r="I2514" t="s">
        <v>5231</v>
      </c>
      <c r="J2514">
        <v>194</v>
      </c>
      <c r="K2514" t="s">
        <v>85</v>
      </c>
      <c r="L2514" t="s">
        <v>86</v>
      </c>
      <c r="M2514" t="s">
        <v>87</v>
      </c>
      <c r="N2514">
        <v>1</v>
      </c>
      <c r="O2514" s="1">
        <v>44523.99019675926</v>
      </c>
      <c r="P2514" s="1">
        <v>44524.355300925927</v>
      </c>
      <c r="Q2514">
        <v>30811</v>
      </c>
      <c r="R2514">
        <v>734</v>
      </c>
      <c r="S2514" t="b">
        <v>0</v>
      </c>
      <c r="T2514" t="s">
        <v>88</v>
      </c>
      <c r="U2514" t="b">
        <v>0</v>
      </c>
      <c r="V2514" t="s">
        <v>190</v>
      </c>
      <c r="W2514" s="1">
        <v>44524.355300925927</v>
      </c>
      <c r="X2514">
        <v>631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194</v>
      </c>
      <c r="AE2514">
        <v>172</v>
      </c>
      <c r="AF2514">
        <v>0</v>
      </c>
      <c r="AG2514">
        <v>8</v>
      </c>
      <c r="AH2514" t="s">
        <v>88</v>
      </c>
      <c r="AI2514" t="s">
        <v>88</v>
      </c>
      <c r="AJ2514" t="s">
        <v>88</v>
      </c>
      <c r="AK2514" t="s">
        <v>88</v>
      </c>
      <c r="AL2514" t="s">
        <v>88</v>
      </c>
      <c r="AM2514" t="s">
        <v>88</v>
      </c>
      <c r="AN2514" t="s">
        <v>88</v>
      </c>
      <c r="AO2514" t="s">
        <v>88</v>
      </c>
      <c r="AP2514" t="s">
        <v>88</v>
      </c>
      <c r="AQ2514" t="s">
        <v>88</v>
      </c>
      <c r="AR2514" t="s">
        <v>88</v>
      </c>
      <c r="AS2514" t="s">
        <v>88</v>
      </c>
      <c r="AT2514" t="s">
        <v>88</v>
      </c>
      <c r="AU2514" t="s">
        <v>88</v>
      </c>
      <c r="AV2514" t="s">
        <v>88</v>
      </c>
      <c r="AW2514" t="s">
        <v>88</v>
      </c>
      <c r="AX2514" t="s">
        <v>88</v>
      </c>
      <c r="AY2514" t="s">
        <v>88</v>
      </c>
      <c r="AZ2514" t="s">
        <v>88</v>
      </c>
      <c r="BA2514" t="s">
        <v>88</v>
      </c>
      <c r="BB2514" t="s">
        <v>88</v>
      </c>
      <c r="BC2514" t="s">
        <v>88</v>
      </c>
      <c r="BD2514" t="s">
        <v>88</v>
      </c>
      <c r="BE2514" t="s">
        <v>88</v>
      </c>
    </row>
    <row r="2515" spans="1:57">
      <c r="A2515" t="s">
        <v>5232</v>
      </c>
      <c r="B2515" t="s">
        <v>80</v>
      </c>
      <c r="C2515" t="s">
        <v>5233</v>
      </c>
      <c r="D2515" t="s">
        <v>82</v>
      </c>
      <c r="E2515" s="2" t="str">
        <f>HYPERLINK("capsilon://?command=openfolder&amp;siteaddress=FAM.docvelocity-na8.net&amp;folderid=FX45A926A4-1F37-72A0-6518-D3D8CB489A49","FX211112971")</f>
        <v>FX211112971</v>
      </c>
      <c r="F2515" t="s">
        <v>19</v>
      </c>
      <c r="G2515" t="s">
        <v>19</v>
      </c>
      <c r="H2515" t="s">
        <v>83</v>
      </c>
      <c r="I2515" t="s">
        <v>5234</v>
      </c>
      <c r="J2515">
        <v>129</v>
      </c>
      <c r="K2515" t="s">
        <v>85</v>
      </c>
      <c r="L2515" t="s">
        <v>86</v>
      </c>
      <c r="M2515" t="s">
        <v>87</v>
      </c>
      <c r="N2515">
        <v>1</v>
      </c>
      <c r="O2515" s="1">
        <v>44524.008645833332</v>
      </c>
      <c r="P2515" s="1">
        <v>44524.361793981479</v>
      </c>
      <c r="Q2515">
        <v>29824</v>
      </c>
      <c r="R2515">
        <v>688</v>
      </c>
      <c r="S2515" t="b">
        <v>0</v>
      </c>
      <c r="T2515" t="s">
        <v>88</v>
      </c>
      <c r="U2515" t="b">
        <v>0</v>
      </c>
      <c r="V2515" t="s">
        <v>190</v>
      </c>
      <c r="W2515" s="1">
        <v>44524.361793981479</v>
      </c>
      <c r="X2515">
        <v>560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129</v>
      </c>
      <c r="AE2515">
        <v>105</v>
      </c>
      <c r="AF2515">
        <v>0</v>
      </c>
      <c r="AG2515">
        <v>7</v>
      </c>
      <c r="AH2515" t="s">
        <v>88</v>
      </c>
      <c r="AI2515" t="s">
        <v>88</v>
      </c>
      <c r="AJ2515" t="s">
        <v>88</v>
      </c>
      <c r="AK2515" t="s">
        <v>88</v>
      </c>
      <c r="AL2515" t="s">
        <v>88</v>
      </c>
      <c r="AM2515" t="s">
        <v>88</v>
      </c>
      <c r="AN2515" t="s">
        <v>88</v>
      </c>
      <c r="AO2515" t="s">
        <v>88</v>
      </c>
      <c r="AP2515" t="s">
        <v>88</v>
      </c>
      <c r="AQ2515" t="s">
        <v>88</v>
      </c>
      <c r="AR2515" t="s">
        <v>88</v>
      </c>
      <c r="AS2515" t="s">
        <v>88</v>
      </c>
      <c r="AT2515" t="s">
        <v>88</v>
      </c>
      <c r="AU2515" t="s">
        <v>88</v>
      </c>
      <c r="AV2515" t="s">
        <v>88</v>
      </c>
      <c r="AW2515" t="s">
        <v>88</v>
      </c>
      <c r="AX2515" t="s">
        <v>88</v>
      </c>
      <c r="AY2515" t="s">
        <v>88</v>
      </c>
      <c r="AZ2515" t="s">
        <v>88</v>
      </c>
      <c r="BA2515" t="s">
        <v>88</v>
      </c>
      <c r="BB2515" t="s">
        <v>88</v>
      </c>
      <c r="BC2515" t="s">
        <v>88</v>
      </c>
      <c r="BD2515" t="s">
        <v>88</v>
      </c>
      <c r="BE2515" t="s">
        <v>88</v>
      </c>
    </row>
    <row r="2516" spans="1:57">
      <c r="A2516" t="s">
        <v>5235</v>
      </c>
      <c r="B2516" t="s">
        <v>80</v>
      </c>
      <c r="C2516" t="s">
        <v>5236</v>
      </c>
      <c r="D2516" t="s">
        <v>82</v>
      </c>
      <c r="E2516" s="2" t="str">
        <f>HYPERLINK("capsilon://?command=openfolder&amp;siteaddress=FAM.docvelocity-na8.net&amp;folderid=FX55BA486F-29AA-B088-7DFE-AE58C7251EBE","FX211112492")</f>
        <v>FX211112492</v>
      </c>
      <c r="F2516" t="s">
        <v>19</v>
      </c>
      <c r="G2516" t="s">
        <v>19</v>
      </c>
      <c r="H2516" t="s">
        <v>83</v>
      </c>
      <c r="I2516" t="s">
        <v>5237</v>
      </c>
      <c r="J2516">
        <v>60</v>
      </c>
      <c r="K2516" t="s">
        <v>85</v>
      </c>
      <c r="L2516" t="s">
        <v>86</v>
      </c>
      <c r="M2516" t="s">
        <v>87</v>
      </c>
      <c r="N2516">
        <v>2</v>
      </c>
      <c r="O2516" s="1">
        <v>44524.076574074075</v>
      </c>
      <c r="P2516" s="1">
        <v>44524.289386574077</v>
      </c>
      <c r="Q2516">
        <v>17654</v>
      </c>
      <c r="R2516">
        <v>733</v>
      </c>
      <c r="S2516" t="b">
        <v>0</v>
      </c>
      <c r="T2516" t="s">
        <v>88</v>
      </c>
      <c r="U2516" t="b">
        <v>0</v>
      </c>
      <c r="V2516" t="s">
        <v>1964</v>
      </c>
      <c r="W2516" s="1">
        <v>44524.236168981479</v>
      </c>
      <c r="X2516">
        <v>387</v>
      </c>
      <c r="Y2516">
        <v>21</v>
      </c>
      <c r="Z2516">
        <v>0</v>
      </c>
      <c r="AA2516">
        <v>21</v>
      </c>
      <c r="AB2516">
        <v>27</v>
      </c>
      <c r="AC2516">
        <v>5</v>
      </c>
      <c r="AD2516">
        <v>39</v>
      </c>
      <c r="AE2516">
        <v>0</v>
      </c>
      <c r="AF2516">
        <v>0</v>
      </c>
      <c r="AG2516">
        <v>0</v>
      </c>
      <c r="AH2516" t="s">
        <v>90</v>
      </c>
      <c r="AI2516" s="1">
        <v>44524.289386574077</v>
      </c>
      <c r="AJ2516">
        <v>272</v>
      </c>
      <c r="AK2516">
        <v>0</v>
      </c>
      <c r="AL2516">
        <v>0</v>
      </c>
      <c r="AM2516">
        <v>0</v>
      </c>
      <c r="AN2516">
        <v>27</v>
      </c>
      <c r="AO2516">
        <v>0</v>
      </c>
      <c r="AP2516">
        <v>39</v>
      </c>
      <c r="AQ2516">
        <v>0</v>
      </c>
      <c r="AR2516">
        <v>0</v>
      </c>
      <c r="AS2516">
        <v>0</v>
      </c>
      <c r="AT2516" t="s">
        <v>88</v>
      </c>
      <c r="AU2516" t="s">
        <v>88</v>
      </c>
      <c r="AV2516" t="s">
        <v>88</v>
      </c>
      <c r="AW2516" t="s">
        <v>88</v>
      </c>
      <c r="AX2516" t="s">
        <v>88</v>
      </c>
      <c r="AY2516" t="s">
        <v>88</v>
      </c>
      <c r="AZ2516" t="s">
        <v>88</v>
      </c>
      <c r="BA2516" t="s">
        <v>88</v>
      </c>
      <c r="BB2516" t="s">
        <v>88</v>
      </c>
      <c r="BC2516" t="s">
        <v>88</v>
      </c>
      <c r="BD2516" t="s">
        <v>88</v>
      </c>
      <c r="BE2516" t="s">
        <v>88</v>
      </c>
    </row>
    <row r="2517" spans="1:57">
      <c r="A2517" t="s">
        <v>5238</v>
      </c>
      <c r="B2517" t="s">
        <v>80</v>
      </c>
      <c r="C2517" t="s">
        <v>5019</v>
      </c>
      <c r="D2517" t="s">
        <v>82</v>
      </c>
      <c r="E2517" s="2" t="str">
        <f>HYPERLINK("capsilon://?command=openfolder&amp;siteaddress=FAM.docvelocity-na8.net&amp;folderid=FXC636F541-0D22-CB5A-62A4-67FEAF78B207","FX21119067")</f>
        <v>FX21119067</v>
      </c>
      <c r="F2517" t="s">
        <v>19</v>
      </c>
      <c r="G2517" t="s">
        <v>19</v>
      </c>
      <c r="H2517" t="s">
        <v>83</v>
      </c>
      <c r="I2517" t="s">
        <v>5020</v>
      </c>
      <c r="J2517">
        <v>404</v>
      </c>
      <c r="K2517" t="s">
        <v>85</v>
      </c>
      <c r="L2517" t="s">
        <v>86</v>
      </c>
      <c r="M2517" t="s">
        <v>87</v>
      </c>
      <c r="N2517">
        <v>2</v>
      </c>
      <c r="O2517" s="1">
        <v>44524.235567129632</v>
      </c>
      <c r="P2517" s="1">
        <v>44524.368495370371</v>
      </c>
      <c r="Q2517">
        <v>896</v>
      </c>
      <c r="R2517">
        <v>10589</v>
      </c>
      <c r="S2517" t="b">
        <v>0</v>
      </c>
      <c r="T2517" t="s">
        <v>88</v>
      </c>
      <c r="U2517" t="b">
        <v>1</v>
      </c>
      <c r="V2517" t="s">
        <v>1964</v>
      </c>
      <c r="W2517" s="1">
        <v>44524.322268518517</v>
      </c>
      <c r="X2517">
        <v>7438</v>
      </c>
      <c r="Y2517">
        <v>537</v>
      </c>
      <c r="Z2517">
        <v>0</v>
      </c>
      <c r="AA2517">
        <v>537</v>
      </c>
      <c r="AB2517">
        <v>0</v>
      </c>
      <c r="AC2517">
        <v>436</v>
      </c>
      <c r="AD2517">
        <v>-133</v>
      </c>
      <c r="AE2517">
        <v>0</v>
      </c>
      <c r="AF2517">
        <v>0</v>
      </c>
      <c r="AG2517">
        <v>0</v>
      </c>
      <c r="AH2517" t="s">
        <v>99</v>
      </c>
      <c r="AI2517" s="1">
        <v>44524.368495370371</v>
      </c>
      <c r="AJ2517">
        <v>3151</v>
      </c>
      <c r="AK2517">
        <v>25</v>
      </c>
      <c r="AL2517">
        <v>0</v>
      </c>
      <c r="AM2517">
        <v>25</v>
      </c>
      <c r="AN2517">
        <v>0</v>
      </c>
      <c r="AO2517">
        <v>25</v>
      </c>
      <c r="AP2517">
        <v>-158</v>
      </c>
      <c r="AQ2517">
        <v>0</v>
      </c>
      <c r="AR2517">
        <v>0</v>
      </c>
      <c r="AS2517">
        <v>0</v>
      </c>
      <c r="AT2517" t="s">
        <v>88</v>
      </c>
      <c r="AU2517" t="s">
        <v>88</v>
      </c>
      <c r="AV2517" t="s">
        <v>88</v>
      </c>
      <c r="AW2517" t="s">
        <v>88</v>
      </c>
      <c r="AX2517" t="s">
        <v>88</v>
      </c>
      <c r="AY2517" t="s">
        <v>88</v>
      </c>
      <c r="AZ2517" t="s">
        <v>88</v>
      </c>
      <c r="BA2517" t="s">
        <v>88</v>
      </c>
      <c r="BB2517" t="s">
        <v>88</v>
      </c>
      <c r="BC2517" t="s">
        <v>88</v>
      </c>
      <c r="BD2517" t="s">
        <v>88</v>
      </c>
      <c r="BE2517" t="s">
        <v>88</v>
      </c>
    </row>
    <row r="2518" spans="1:57">
      <c r="A2518" t="s">
        <v>5239</v>
      </c>
      <c r="B2518" t="s">
        <v>80</v>
      </c>
      <c r="C2518" t="s">
        <v>5079</v>
      </c>
      <c r="D2518" t="s">
        <v>82</v>
      </c>
      <c r="E2518" s="2" t="str">
        <f>HYPERLINK("capsilon://?command=openfolder&amp;siteaddress=FAM.docvelocity-na8.net&amp;folderid=FXD92C892F-E0A3-75F3-D0EA-5290A8779CD4","FX21119749")</f>
        <v>FX21119749</v>
      </c>
      <c r="F2518" t="s">
        <v>19</v>
      </c>
      <c r="G2518" t="s">
        <v>19</v>
      </c>
      <c r="H2518" t="s">
        <v>83</v>
      </c>
      <c r="I2518" t="s">
        <v>5080</v>
      </c>
      <c r="J2518">
        <v>356</v>
      </c>
      <c r="K2518" t="s">
        <v>85</v>
      </c>
      <c r="L2518" t="s">
        <v>86</v>
      </c>
      <c r="M2518" t="s">
        <v>87</v>
      </c>
      <c r="N2518">
        <v>2</v>
      </c>
      <c r="O2518" s="1">
        <v>44524.24150462963</v>
      </c>
      <c r="P2518" s="1">
        <v>44524.332013888888</v>
      </c>
      <c r="Q2518">
        <v>959</v>
      </c>
      <c r="R2518">
        <v>6861</v>
      </c>
      <c r="S2518" t="b">
        <v>0</v>
      </c>
      <c r="T2518" t="s">
        <v>88</v>
      </c>
      <c r="U2518" t="b">
        <v>1</v>
      </c>
      <c r="V2518" t="s">
        <v>110</v>
      </c>
      <c r="W2518" s="1">
        <v>44524.298819444448</v>
      </c>
      <c r="X2518">
        <v>4506</v>
      </c>
      <c r="Y2518">
        <v>383</v>
      </c>
      <c r="Z2518">
        <v>0</v>
      </c>
      <c r="AA2518">
        <v>383</v>
      </c>
      <c r="AB2518">
        <v>0</v>
      </c>
      <c r="AC2518">
        <v>249</v>
      </c>
      <c r="AD2518">
        <v>-27</v>
      </c>
      <c r="AE2518">
        <v>0</v>
      </c>
      <c r="AF2518">
        <v>0</v>
      </c>
      <c r="AG2518">
        <v>0</v>
      </c>
      <c r="AH2518" t="s">
        <v>99</v>
      </c>
      <c r="AI2518" s="1">
        <v>44524.332013888888</v>
      </c>
      <c r="AJ2518">
        <v>1943</v>
      </c>
      <c r="AK2518">
        <v>4</v>
      </c>
      <c r="AL2518">
        <v>0</v>
      </c>
      <c r="AM2518">
        <v>4</v>
      </c>
      <c r="AN2518">
        <v>0</v>
      </c>
      <c r="AO2518">
        <v>5</v>
      </c>
      <c r="AP2518">
        <v>-31</v>
      </c>
      <c r="AQ2518">
        <v>0</v>
      </c>
      <c r="AR2518">
        <v>0</v>
      </c>
      <c r="AS2518">
        <v>0</v>
      </c>
      <c r="AT2518" t="s">
        <v>88</v>
      </c>
      <c r="AU2518" t="s">
        <v>88</v>
      </c>
      <c r="AV2518" t="s">
        <v>88</v>
      </c>
      <c r="AW2518" t="s">
        <v>88</v>
      </c>
      <c r="AX2518" t="s">
        <v>88</v>
      </c>
      <c r="AY2518" t="s">
        <v>88</v>
      </c>
      <c r="AZ2518" t="s">
        <v>88</v>
      </c>
      <c r="BA2518" t="s">
        <v>88</v>
      </c>
      <c r="BB2518" t="s">
        <v>88</v>
      </c>
      <c r="BC2518" t="s">
        <v>88</v>
      </c>
      <c r="BD2518" t="s">
        <v>88</v>
      </c>
      <c r="BE2518" t="s">
        <v>88</v>
      </c>
    </row>
    <row r="2519" spans="1:57">
      <c r="A2519" t="s">
        <v>5240</v>
      </c>
      <c r="B2519" t="s">
        <v>80</v>
      </c>
      <c r="C2519" t="s">
        <v>4244</v>
      </c>
      <c r="D2519" t="s">
        <v>82</v>
      </c>
      <c r="E2519" s="2" t="str">
        <f>HYPERLINK("capsilon://?command=openfolder&amp;siteaddress=FAM.docvelocity-na8.net&amp;folderid=FX1824D28F-7160-F96B-7B60-5C2079B49954","FX21119363")</f>
        <v>FX21119363</v>
      </c>
      <c r="F2519" t="s">
        <v>19</v>
      </c>
      <c r="G2519" t="s">
        <v>19</v>
      </c>
      <c r="H2519" t="s">
        <v>83</v>
      </c>
      <c r="I2519" t="s">
        <v>5135</v>
      </c>
      <c r="J2519">
        <v>76</v>
      </c>
      <c r="K2519" t="s">
        <v>85</v>
      </c>
      <c r="L2519" t="s">
        <v>86</v>
      </c>
      <c r="M2519" t="s">
        <v>87</v>
      </c>
      <c r="N2519">
        <v>2</v>
      </c>
      <c r="O2519" s="1">
        <v>44524.259143518517</v>
      </c>
      <c r="P2519" s="1">
        <v>44524.27484953704</v>
      </c>
      <c r="Q2519">
        <v>402</v>
      </c>
      <c r="R2519">
        <v>955</v>
      </c>
      <c r="S2519" t="b">
        <v>0</v>
      </c>
      <c r="T2519" t="s">
        <v>88</v>
      </c>
      <c r="U2519" t="b">
        <v>1</v>
      </c>
      <c r="V2519" t="s">
        <v>98</v>
      </c>
      <c r="W2519" s="1">
        <v>44524.269733796296</v>
      </c>
      <c r="X2519">
        <v>628</v>
      </c>
      <c r="Y2519">
        <v>66</v>
      </c>
      <c r="Z2519">
        <v>0</v>
      </c>
      <c r="AA2519">
        <v>66</v>
      </c>
      <c r="AB2519">
        <v>0</v>
      </c>
      <c r="AC2519">
        <v>14</v>
      </c>
      <c r="AD2519">
        <v>10</v>
      </c>
      <c r="AE2519">
        <v>0</v>
      </c>
      <c r="AF2519">
        <v>0</v>
      </c>
      <c r="AG2519">
        <v>0</v>
      </c>
      <c r="AH2519" t="s">
        <v>90</v>
      </c>
      <c r="AI2519" s="1">
        <v>44524.27484953704</v>
      </c>
      <c r="AJ2519">
        <v>327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10</v>
      </c>
      <c r="AQ2519">
        <v>0</v>
      </c>
      <c r="AR2519">
        <v>0</v>
      </c>
      <c r="AS2519">
        <v>0</v>
      </c>
      <c r="AT2519" t="s">
        <v>88</v>
      </c>
      <c r="AU2519" t="s">
        <v>88</v>
      </c>
      <c r="AV2519" t="s">
        <v>88</v>
      </c>
      <c r="AW2519" t="s">
        <v>88</v>
      </c>
      <c r="AX2519" t="s">
        <v>88</v>
      </c>
      <c r="AY2519" t="s">
        <v>88</v>
      </c>
      <c r="AZ2519" t="s">
        <v>88</v>
      </c>
      <c r="BA2519" t="s">
        <v>88</v>
      </c>
      <c r="BB2519" t="s">
        <v>88</v>
      </c>
      <c r="BC2519" t="s">
        <v>88</v>
      </c>
      <c r="BD2519" t="s">
        <v>88</v>
      </c>
      <c r="BE2519" t="s">
        <v>88</v>
      </c>
    </row>
    <row r="2520" spans="1:57">
      <c r="A2520" t="s">
        <v>5241</v>
      </c>
      <c r="B2520" t="s">
        <v>80</v>
      </c>
      <c r="C2520" t="s">
        <v>5132</v>
      </c>
      <c r="D2520" t="s">
        <v>82</v>
      </c>
      <c r="E2520" s="2" t="str">
        <f>HYPERLINK("capsilon://?command=openfolder&amp;siteaddress=FAM.docvelocity-na8.net&amp;folderid=FXC301A80D-7EB7-76EC-3698-70148F178C20","FX211112127")</f>
        <v>FX211112127</v>
      </c>
      <c r="F2520" t="s">
        <v>19</v>
      </c>
      <c r="G2520" t="s">
        <v>19</v>
      </c>
      <c r="H2520" t="s">
        <v>83</v>
      </c>
      <c r="I2520" t="s">
        <v>5133</v>
      </c>
      <c r="J2520">
        <v>773</v>
      </c>
      <c r="K2520" t="s">
        <v>85</v>
      </c>
      <c r="L2520" t="s">
        <v>86</v>
      </c>
      <c r="M2520" t="s">
        <v>87</v>
      </c>
      <c r="N2520">
        <v>2</v>
      </c>
      <c r="O2520" s="1">
        <v>44524.259722222225</v>
      </c>
      <c r="P2520" s="1">
        <v>44524.342592592591</v>
      </c>
      <c r="Q2520">
        <v>2340</v>
      </c>
      <c r="R2520">
        <v>4820</v>
      </c>
      <c r="S2520" t="b">
        <v>0</v>
      </c>
      <c r="T2520" t="s">
        <v>88</v>
      </c>
      <c r="U2520" t="b">
        <v>1</v>
      </c>
      <c r="V2520" t="s">
        <v>388</v>
      </c>
      <c r="W2520" s="1">
        <v>44524.302488425928</v>
      </c>
      <c r="X2520">
        <v>3004</v>
      </c>
      <c r="Y2520">
        <v>254</v>
      </c>
      <c r="Z2520">
        <v>0</v>
      </c>
      <c r="AA2520">
        <v>254</v>
      </c>
      <c r="AB2520">
        <v>422</v>
      </c>
      <c r="AC2520">
        <v>112</v>
      </c>
      <c r="AD2520">
        <v>519</v>
      </c>
      <c r="AE2520">
        <v>0</v>
      </c>
      <c r="AF2520">
        <v>0</v>
      </c>
      <c r="AG2520">
        <v>0</v>
      </c>
      <c r="AH2520" t="s">
        <v>90</v>
      </c>
      <c r="AI2520" s="1">
        <v>44524.342592592591</v>
      </c>
      <c r="AJ2520">
        <v>1761</v>
      </c>
      <c r="AK2520">
        <v>9</v>
      </c>
      <c r="AL2520">
        <v>0</v>
      </c>
      <c r="AM2520">
        <v>9</v>
      </c>
      <c r="AN2520">
        <v>422</v>
      </c>
      <c r="AO2520">
        <v>9</v>
      </c>
      <c r="AP2520">
        <v>510</v>
      </c>
      <c r="AQ2520">
        <v>0</v>
      </c>
      <c r="AR2520">
        <v>0</v>
      </c>
      <c r="AS2520">
        <v>0</v>
      </c>
      <c r="AT2520" t="s">
        <v>88</v>
      </c>
      <c r="AU2520" t="s">
        <v>88</v>
      </c>
      <c r="AV2520" t="s">
        <v>88</v>
      </c>
      <c r="AW2520" t="s">
        <v>88</v>
      </c>
      <c r="AX2520" t="s">
        <v>88</v>
      </c>
      <c r="AY2520" t="s">
        <v>88</v>
      </c>
      <c r="AZ2520" t="s">
        <v>88</v>
      </c>
      <c r="BA2520" t="s">
        <v>88</v>
      </c>
      <c r="BB2520" t="s">
        <v>88</v>
      </c>
      <c r="BC2520" t="s">
        <v>88</v>
      </c>
      <c r="BD2520" t="s">
        <v>88</v>
      </c>
      <c r="BE2520" t="s">
        <v>88</v>
      </c>
    </row>
    <row r="2521" spans="1:57">
      <c r="A2521" t="s">
        <v>5242</v>
      </c>
      <c r="B2521" t="s">
        <v>80</v>
      </c>
      <c r="C2521" t="s">
        <v>5139</v>
      </c>
      <c r="D2521" t="s">
        <v>82</v>
      </c>
      <c r="E2521" s="2" t="str">
        <f>HYPERLINK("capsilon://?command=openfolder&amp;siteaddress=FAM.docvelocity-na8.net&amp;folderid=FXECC06669-C6D1-E14D-15CA-A71D7325BCE5","FX211110176")</f>
        <v>FX211110176</v>
      </c>
      <c r="F2521" t="s">
        <v>19</v>
      </c>
      <c r="G2521" t="s">
        <v>19</v>
      </c>
      <c r="H2521" t="s">
        <v>83</v>
      </c>
      <c r="I2521" t="s">
        <v>5140</v>
      </c>
      <c r="J2521">
        <v>297</v>
      </c>
      <c r="K2521" t="s">
        <v>85</v>
      </c>
      <c r="L2521" t="s">
        <v>86</v>
      </c>
      <c r="M2521" t="s">
        <v>87</v>
      </c>
      <c r="N2521">
        <v>2</v>
      </c>
      <c r="O2521" s="1">
        <v>44524.265972222223</v>
      </c>
      <c r="P2521" s="1">
        <v>44524.365289351852</v>
      </c>
      <c r="Q2521">
        <v>3490</v>
      </c>
      <c r="R2521">
        <v>5091</v>
      </c>
      <c r="S2521" t="b">
        <v>0</v>
      </c>
      <c r="T2521" t="s">
        <v>88</v>
      </c>
      <c r="U2521" t="b">
        <v>1</v>
      </c>
      <c r="V2521" t="s">
        <v>98</v>
      </c>
      <c r="W2521" s="1">
        <v>44524.316064814811</v>
      </c>
      <c r="X2521">
        <v>3530</v>
      </c>
      <c r="Y2521">
        <v>240</v>
      </c>
      <c r="Z2521">
        <v>0</v>
      </c>
      <c r="AA2521">
        <v>240</v>
      </c>
      <c r="AB2521">
        <v>0</v>
      </c>
      <c r="AC2521">
        <v>114</v>
      </c>
      <c r="AD2521">
        <v>57</v>
      </c>
      <c r="AE2521">
        <v>0</v>
      </c>
      <c r="AF2521">
        <v>0</v>
      </c>
      <c r="AG2521">
        <v>0</v>
      </c>
      <c r="AH2521" t="s">
        <v>90</v>
      </c>
      <c r="AI2521" s="1">
        <v>44524.365289351852</v>
      </c>
      <c r="AJ2521">
        <v>1500</v>
      </c>
      <c r="AK2521">
        <v>7</v>
      </c>
      <c r="AL2521">
        <v>0</v>
      </c>
      <c r="AM2521">
        <v>7</v>
      </c>
      <c r="AN2521">
        <v>0</v>
      </c>
      <c r="AO2521">
        <v>6</v>
      </c>
      <c r="AP2521">
        <v>50</v>
      </c>
      <c r="AQ2521">
        <v>0</v>
      </c>
      <c r="AR2521">
        <v>0</v>
      </c>
      <c r="AS2521">
        <v>0</v>
      </c>
      <c r="AT2521" t="s">
        <v>88</v>
      </c>
      <c r="AU2521" t="s">
        <v>88</v>
      </c>
      <c r="AV2521" t="s">
        <v>88</v>
      </c>
      <c r="AW2521" t="s">
        <v>88</v>
      </c>
      <c r="AX2521" t="s">
        <v>88</v>
      </c>
      <c r="AY2521" t="s">
        <v>88</v>
      </c>
      <c r="AZ2521" t="s">
        <v>88</v>
      </c>
      <c r="BA2521" t="s">
        <v>88</v>
      </c>
      <c r="BB2521" t="s">
        <v>88</v>
      </c>
      <c r="BC2521" t="s">
        <v>88</v>
      </c>
      <c r="BD2521" t="s">
        <v>88</v>
      </c>
      <c r="BE2521" t="s">
        <v>88</v>
      </c>
    </row>
    <row r="2522" spans="1:57">
      <c r="A2522" t="s">
        <v>5243</v>
      </c>
      <c r="B2522" t="s">
        <v>80</v>
      </c>
      <c r="C2522" t="s">
        <v>5144</v>
      </c>
      <c r="D2522" t="s">
        <v>82</v>
      </c>
      <c r="E2522" s="2" t="str">
        <f>HYPERLINK("capsilon://?command=openfolder&amp;siteaddress=FAM.docvelocity-na8.net&amp;folderid=FX9EA374DE-4A54-552B-5E17-A50929AE3789","FX211112501")</f>
        <v>FX211112501</v>
      </c>
      <c r="F2522" t="s">
        <v>19</v>
      </c>
      <c r="G2522" t="s">
        <v>19</v>
      </c>
      <c r="H2522" t="s">
        <v>83</v>
      </c>
      <c r="I2522" t="s">
        <v>5145</v>
      </c>
      <c r="J2522">
        <v>166</v>
      </c>
      <c r="K2522" t="s">
        <v>85</v>
      </c>
      <c r="L2522" t="s">
        <v>86</v>
      </c>
      <c r="M2522" t="s">
        <v>87</v>
      </c>
      <c r="N2522">
        <v>2</v>
      </c>
      <c r="O2522" s="1">
        <v>44524.26766203704</v>
      </c>
      <c r="P2522" s="1">
        <v>44524.376608796294</v>
      </c>
      <c r="Q2522">
        <v>7295</v>
      </c>
      <c r="R2522">
        <v>2118</v>
      </c>
      <c r="S2522" t="b">
        <v>0</v>
      </c>
      <c r="T2522" t="s">
        <v>88</v>
      </c>
      <c r="U2522" t="b">
        <v>1</v>
      </c>
      <c r="V2522" t="s">
        <v>110</v>
      </c>
      <c r="W2522" s="1">
        <v>44524.313645833332</v>
      </c>
      <c r="X2522">
        <v>1280</v>
      </c>
      <c r="Y2522">
        <v>158</v>
      </c>
      <c r="Z2522">
        <v>0</v>
      </c>
      <c r="AA2522">
        <v>158</v>
      </c>
      <c r="AB2522">
        <v>0</v>
      </c>
      <c r="AC2522">
        <v>73</v>
      </c>
      <c r="AD2522">
        <v>8</v>
      </c>
      <c r="AE2522">
        <v>0</v>
      </c>
      <c r="AF2522">
        <v>0</v>
      </c>
      <c r="AG2522">
        <v>0</v>
      </c>
      <c r="AH2522" t="s">
        <v>99</v>
      </c>
      <c r="AI2522" s="1">
        <v>44524.376608796294</v>
      </c>
      <c r="AJ2522">
        <v>700</v>
      </c>
      <c r="AK2522">
        <v>4</v>
      </c>
      <c r="AL2522">
        <v>0</v>
      </c>
      <c r="AM2522">
        <v>4</v>
      </c>
      <c r="AN2522">
        <v>0</v>
      </c>
      <c r="AO2522">
        <v>4</v>
      </c>
      <c r="AP2522">
        <v>4</v>
      </c>
      <c r="AQ2522">
        <v>0</v>
      </c>
      <c r="AR2522">
        <v>0</v>
      </c>
      <c r="AS2522">
        <v>0</v>
      </c>
      <c r="AT2522" t="s">
        <v>88</v>
      </c>
      <c r="AU2522" t="s">
        <v>88</v>
      </c>
      <c r="AV2522" t="s">
        <v>88</v>
      </c>
      <c r="AW2522" t="s">
        <v>88</v>
      </c>
      <c r="AX2522" t="s">
        <v>88</v>
      </c>
      <c r="AY2522" t="s">
        <v>88</v>
      </c>
      <c r="AZ2522" t="s">
        <v>88</v>
      </c>
      <c r="BA2522" t="s">
        <v>88</v>
      </c>
      <c r="BB2522" t="s">
        <v>88</v>
      </c>
      <c r="BC2522" t="s">
        <v>88</v>
      </c>
      <c r="BD2522" t="s">
        <v>88</v>
      </c>
      <c r="BE2522" t="s">
        <v>88</v>
      </c>
    </row>
    <row r="2523" spans="1:57">
      <c r="A2523" t="s">
        <v>5244</v>
      </c>
      <c r="B2523" t="s">
        <v>80</v>
      </c>
      <c r="C2523" t="s">
        <v>5147</v>
      </c>
      <c r="D2523" t="s">
        <v>82</v>
      </c>
      <c r="E2523" s="2" t="str">
        <f>HYPERLINK("capsilon://?command=openfolder&amp;siteaddress=FAM.docvelocity-na8.net&amp;folderid=FX6F96A0D4-D2A3-31A2-51E6-3B0CB3953D66","FX21118220")</f>
        <v>FX21118220</v>
      </c>
      <c r="F2523" t="s">
        <v>19</v>
      </c>
      <c r="G2523" t="s">
        <v>19</v>
      </c>
      <c r="H2523" t="s">
        <v>83</v>
      </c>
      <c r="I2523" t="s">
        <v>5148</v>
      </c>
      <c r="J2523">
        <v>182</v>
      </c>
      <c r="K2523" t="s">
        <v>85</v>
      </c>
      <c r="L2523" t="s">
        <v>86</v>
      </c>
      <c r="M2523" t="s">
        <v>87</v>
      </c>
      <c r="N2523">
        <v>2</v>
      </c>
      <c r="O2523" s="1">
        <v>44524.279409722221</v>
      </c>
      <c r="P2523" s="1">
        <v>44524.386886574073</v>
      </c>
      <c r="Q2523">
        <v>7415</v>
      </c>
      <c r="R2523">
        <v>1871</v>
      </c>
      <c r="S2523" t="b">
        <v>0</v>
      </c>
      <c r="T2523" t="s">
        <v>88</v>
      </c>
      <c r="U2523" t="b">
        <v>1</v>
      </c>
      <c r="V2523" t="s">
        <v>388</v>
      </c>
      <c r="W2523" s="1">
        <v>44524.312824074077</v>
      </c>
      <c r="X2523">
        <v>892</v>
      </c>
      <c r="Y2523">
        <v>175</v>
      </c>
      <c r="Z2523">
        <v>0</v>
      </c>
      <c r="AA2523">
        <v>175</v>
      </c>
      <c r="AB2523">
        <v>0</v>
      </c>
      <c r="AC2523">
        <v>66</v>
      </c>
      <c r="AD2523">
        <v>7</v>
      </c>
      <c r="AE2523">
        <v>0</v>
      </c>
      <c r="AF2523">
        <v>0</v>
      </c>
      <c r="AG2523">
        <v>0</v>
      </c>
      <c r="AH2523" t="s">
        <v>99</v>
      </c>
      <c r="AI2523" s="1">
        <v>44524.386886574073</v>
      </c>
      <c r="AJ2523">
        <v>887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7</v>
      </c>
      <c r="AQ2523">
        <v>0</v>
      </c>
      <c r="AR2523">
        <v>0</v>
      </c>
      <c r="AS2523">
        <v>0</v>
      </c>
      <c r="AT2523" t="s">
        <v>88</v>
      </c>
      <c r="AU2523" t="s">
        <v>88</v>
      </c>
      <c r="AV2523" t="s">
        <v>88</v>
      </c>
      <c r="AW2523" t="s">
        <v>88</v>
      </c>
      <c r="AX2523" t="s">
        <v>88</v>
      </c>
      <c r="AY2523" t="s">
        <v>88</v>
      </c>
      <c r="AZ2523" t="s">
        <v>88</v>
      </c>
      <c r="BA2523" t="s">
        <v>88</v>
      </c>
      <c r="BB2523" t="s">
        <v>88</v>
      </c>
      <c r="BC2523" t="s">
        <v>88</v>
      </c>
      <c r="BD2523" t="s">
        <v>88</v>
      </c>
      <c r="BE2523" t="s">
        <v>88</v>
      </c>
    </row>
    <row r="2524" spans="1:57">
      <c r="A2524" t="s">
        <v>5245</v>
      </c>
      <c r="B2524" t="s">
        <v>80</v>
      </c>
      <c r="C2524" t="s">
        <v>5150</v>
      </c>
      <c r="D2524" t="s">
        <v>82</v>
      </c>
      <c r="E2524" s="2" t="str">
        <f>HYPERLINK("capsilon://?command=openfolder&amp;siteaddress=FAM.docvelocity-na8.net&amp;folderid=FX370F4DEB-83C2-F093-842D-F067F8D7C173","FX21117329")</f>
        <v>FX21117329</v>
      </c>
      <c r="F2524" t="s">
        <v>19</v>
      </c>
      <c r="G2524" t="s">
        <v>19</v>
      </c>
      <c r="H2524" t="s">
        <v>83</v>
      </c>
      <c r="I2524" t="s">
        <v>5151</v>
      </c>
      <c r="J2524">
        <v>132</v>
      </c>
      <c r="K2524" t="s">
        <v>85</v>
      </c>
      <c r="L2524" t="s">
        <v>86</v>
      </c>
      <c r="M2524" t="s">
        <v>87</v>
      </c>
      <c r="N2524">
        <v>2</v>
      </c>
      <c r="O2524" s="1">
        <v>44524.288414351853</v>
      </c>
      <c r="P2524" s="1">
        <v>44524.389641203707</v>
      </c>
      <c r="Q2524">
        <v>7561</v>
      </c>
      <c r="R2524">
        <v>1185</v>
      </c>
      <c r="S2524" t="b">
        <v>0</v>
      </c>
      <c r="T2524" t="s">
        <v>88</v>
      </c>
      <c r="U2524" t="b">
        <v>1</v>
      </c>
      <c r="V2524" t="s">
        <v>388</v>
      </c>
      <c r="W2524" s="1">
        <v>44524.320625</v>
      </c>
      <c r="X2524">
        <v>673</v>
      </c>
      <c r="Y2524">
        <v>58</v>
      </c>
      <c r="Z2524">
        <v>0</v>
      </c>
      <c r="AA2524">
        <v>58</v>
      </c>
      <c r="AB2524">
        <v>52</v>
      </c>
      <c r="AC2524">
        <v>36</v>
      </c>
      <c r="AD2524">
        <v>74</v>
      </c>
      <c r="AE2524">
        <v>0</v>
      </c>
      <c r="AF2524">
        <v>0</v>
      </c>
      <c r="AG2524">
        <v>0</v>
      </c>
      <c r="AH2524" t="s">
        <v>90</v>
      </c>
      <c r="AI2524" s="1">
        <v>44524.389641203707</v>
      </c>
      <c r="AJ2524">
        <v>462</v>
      </c>
      <c r="AK2524">
        <v>2</v>
      </c>
      <c r="AL2524">
        <v>0</v>
      </c>
      <c r="AM2524">
        <v>2</v>
      </c>
      <c r="AN2524">
        <v>52</v>
      </c>
      <c r="AO2524">
        <v>2</v>
      </c>
      <c r="AP2524">
        <v>72</v>
      </c>
      <c r="AQ2524">
        <v>0</v>
      </c>
      <c r="AR2524">
        <v>0</v>
      </c>
      <c r="AS2524">
        <v>0</v>
      </c>
      <c r="AT2524" t="s">
        <v>88</v>
      </c>
      <c r="AU2524" t="s">
        <v>88</v>
      </c>
      <c r="AV2524" t="s">
        <v>88</v>
      </c>
      <c r="AW2524" t="s">
        <v>88</v>
      </c>
      <c r="AX2524" t="s">
        <v>88</v>
      </c>
      <c r="AY2524" t="s">
        <v>88</v>
      </c>
      <c r="AZ2524" t="s">
        <v>88</v>
      </c>
      <c r="BA2524" t="s">
        <v>88</v>
      </c>
      <c r="BB2524" t="s">
        <v>88</v>
      </c>
      <c r="BC2524" t="s">
        <v>88</v>
      </c>
      <c r="BD2524" t="s">
        <v>88</v>
      </c>
      <c r="BE2524" t="s">
        <v>88</v>
      </c>
    </row>
    <row r="2525" spans="1:57">
      <c r="A2525" t="s">
        <v>5246</v>
      </c>
      <c r="B2525" t="s">
        <v>80</v>
      </c>
      <c r="C2525" t="s">
        <v>5153</v>
      </c>
      <c r="D2525" t="s">
        <v>82</v>
      </c>
      <c r="E2525" s="2" t="str">
        <f>HYPERLINK("capsilon://?command=openfolder&amp;siteaddress=FAM.docvelocity-na8.net&amp;folderid=FX458DDA17-2657-9F31-64E0-7AF2250E57B2","FX211112765")</f>
        <v>FX211112765</v>
      </c>
      <c r="F2525" t="s">
        <v>19</v>
      </c>
      <c r="G2525" t="s">
        <v>19</v>
      </c>
      <c r="H2525" t="s">
        <v>83</v>
      </c>
      <c r="I2525" t="s">
        <v>5154</v>
      </c>
      <c r="J2525">
        <v>202</v>
      </c>
      <c r="K2525" t="s">
        <v>85</v>
      </c>
      <c r="L2525" t="s">
        <v>86</v>
      </c>
      <c r="M2525" t="s">
        <v>87</v>
      </c>
      <c r="N2525">
        <v>2</v>
      </c>
      <c r="O2525" s="1">
        <v>44524.296423611115</v>
      </c>
      <c r="P2525" s="1">
        <v>44524.774282407408</v>
      </c>
      <c r="Q2525">
        <v>39366</v>
      </c>
      <c r="R2525">
        <v>1921</v>
      </c>
      <c r="S2525" t="b">
        <v>0</v>
      </c>
      <c r="T2525" t="s">
        <v>88</v>
      </c>
      <c r="U2525" t="b">
        <v>1</v>
      </c>
      <c r="V2525" t="s">
        <v>110</v>
      </c>
      <c r="W2525" s="1">
        <v>44524.327557870369</v>
      </c>
      <c r="X2525">
        <v>1202</v>
      </c>
      <c r="Y2525">
        <v>209</v>
      </c>
      <c r="Z2525">
        <v>0</v>
      </c>
      <c r="AA2525">
        <v>209</v>
      </c>
      <c r="AB2525">
        <v>0</v>
      </c>
      <c r="AC2525">
        <v>90</v>
      </c>
      <c r="AD2525">
        <v>-7</v>
      </c>
      <c r="AE2525">
        <v>0</v>
      </c>
      <c r="AF2525">
        <v>0</v>
      </c>
      <c r="AG2525">
        <v>0</v>
      </c>
      <c r="AH2525" t="s">
        <v>118</v>
      </c>
      <c r="AI2525" s="1">
        <v>44524.774282407408</v>
      </c>
      <c r="AJ2525">
        <v>645</v>
      </c>
      <c r="AK2525">
        <v>1</v>
      </c>
      <c r="AL2525">
        <v>0</v>
      </c>
      <c r="AM2525">
        <v>1</v>
      </c>
      <c r="AN2525">
        <v>0</v>
      </c>
      <c r="AO2525">
        <v>1</v>
      </c>
      <c r="AP2525">
        <v>-8</v>
      </c>
      <c r="AQ2525">
        <v>0</v>
      </c>
      <c r="AR2525">
        <v>0</v>
      </c>
      <c r="AS2525">
        <v>0</v>
      </c>
      <c r="AT2525" t="s">
        <v>88</v>
      </c>
      <c r="AU2525" t="s">
        <v>88</v>
      </c>
      <c r="AV2525" t="s">
        <v>88</v>
      </c>
      <c r="AW2525" t="s">
        <v>88</v>
      </c>
      <c r="AX2525" t="s">
        <v>88</v>
      </c>
      <c r="AY2525" t="s">
        <v>88</v>
      </c>
      <c r="AZ2525" t="s">
        <v>88</v>
      </c>
      <c r="BA2525" t="s">
        <v>88</v>
      </c>
      <c r="BB2525" t="s">
        <v>88</v>
      </c>
      <c r="BC2525" t="s">
        <v>88</v>
      </c>
      <c r="BD2525" t="s">
        <v>88</v>
      </c>
      <c r="BE2525" t="s">
        <v>88</v>
      </c>
    </row>
    <row r="2526" spans="1:57">
      <c r="A2526" t="s">
        <v>5247</v>
      </c>
      <c r="B2526" t="s">
        <v>80</v>
      </c>
      <c r="C2526" t="s">
        <v>5160</v>
      </c>
      <c r="D2526" t="s">
        <v>82</v>
      </c>
      <c r="E2526" s="2" t="str">
        <f>HYPERLINK("capsilon://?command=openfolder&amp;siteaddress=FAM.docvelocity-na8.net&amp;folderid=FXE1BA21E8-77CF-D258-0F90-31D8DBE32B01","FX211112865")</f>
        <v>FX211112865</v>
      </c>
      <c r="F2526" t="s">
        <v>19</v>
      </c>
      <c r="G2526" t="s">
        <v>19</v>
      </c>
      <c r="H2526" t="s">
        <v>83</v>
      </c>
      <c r="I2526" t="s">
        <v>5161</v>
      </c>
      <c r="J2526">
        <v>192</v>
      </c>
      <c r="K2526" t="s">
        <v>85</v>
      </c>
      <c r="L2526" t="s">
        <v>86</v>
      </c>
      <c r="M2526" t="s">
        <v>87</v>
      </c>
      <c r="N2526">
        <v>2</v>
      </c>
      <c r="O2526" s="1">
        <v>44524.299212962964</v>
      </c>
      <c r="P2526" s="1">
        <v>44524.395648148151</v>
      </c>
      <c r="Q2526">
        <v>6788</v>
      </c>
      <c r="R2526">
        <v>1544</v>
      </c>
      <c r="S2526" t="b">
        <v>0</v>
      </c>
      <c r="T2526" t="s">
        <v>88</v>
      </c>
      <c r="U2526" t="b">
        <v>1</v>
      </c>
      <c r="V2526" t="s">
        <v>388</v>
      </c>
      <c r="W2526" s="1">
        <v>44524.32953703704</v>
      </c>
      <c r="X2526">
        <v>769</v>
      </c>
      <c r="Y2526">
        <v>197</v>
      </c>
      <c r="Z2526">
        <v>0</v>
      </c>
      <c r="AA2526">
        <v>197</v>
      </c>
      <c r="AB2526">
        <v>0</v>
      </c>
      <c r="AC2526">
        <v>122</v>
      </c>
      <c r="AD2526">
        <v>-5</v>
      </c>
      <c r="AE2526">
        <v>0</v>
      </c>
      <c r="AF2526">
        <v>0</v>
      </c>
      <c r="AG2526">
        <v>0</v>
      </c>
      <c r="AH2526" t="s">
        <v>90</v>
      </c>
      <c r="AI2526" s="1">
        <v>44524.395648148151</v>
      </c>
      <c r="AJ2526">
        <v>518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-5</v>
      </c>
      <c r="AQ2526">
        <v>0</v>
      </c>
      <c r="AR2526">
        <v>0</v>
      </c>
      <c r="AS2526">
        <v>0</v>
      </c>
      <c r="AT2526" t="s">
        <v>88</v>
      </c>
      <c r="AU2526" t="s">
        <v>88</v>
      </c>
      <c r="AV2526" t="s">
        <v>88</v>
      </c>
      <c r="AW2526" t="s">
        <v>88</v>
      </c>
      <c r="AX2526" t="s">
        <v>88</v>
      </c>
      <c r="AY2526" t="s">
        <v>88</v>
      </c>
      <c r="AZ2526" t="s">
        <v>88</v>
      </c>
      <c r="BA2526" t="s">
        <v>88</v>
      </c>
      <c r="BB2526" t="s">
        <v>88</v>
      </c>
      <c r="BC2526" t="s">
        <v>88</v>
      </c>
      <c r="BD2526" t="s">
        <v>88</v>
      </c>
      <c r="BE2526" t="s">
        <v>88</v>
      </c>
    </row>
    <row r="2527" spans="1:57">
      <c r="A2527" t="s">
        <v>5248</v>
      </c>
      <c r="B2527" t="s">
        <v>80</v>
      </c>
      <c r="C2527" t="s">
        <v>5163</v>
      </c>
      <c r="D2527" t="s">
        <v>82</v>
      </c>
      <c r="E2527" s="2" t="str">
        <f>HYPERLINK("capsilon://?command=openfolder&amp;siteaddress=FAM.docvelocity-na8.net&amp;folderid=FX4EF2E8C9-5B45-B05A-5042-1204C34239D6","FX21117669")</f>
        <v>FX21117669</v>
      </c>
      <c r="F2527" t="s">
        <v>19</v>
      </c>
      <c r="G2527" t="s">
        <v>19</v>
      </c>
      <c r="H2527" t="s">
        <v>83</v>
      </c>
      <c r="I2527" t="s">
        <v>5164</v>
      </c>
      <c r="J2527">
        <v>122</v>
      </c>
      <c r="K2527" t="s">
        <v>85</v>
      </c>
      <c r="L2527" t="s">
        <v>86</v>
      </c>
      <c r="M2527" t="s">
        <v>87</v>
      </c>
      <c r="N2527">
        <v>2</v>
      </c>
      <c r="O2527" s="1">
        <v>44524.302106481482</v>
      </c>
      <c r="P2527" s="1">
        <v>44524.403958333336</v>
      </c>
      <c r="Q2527">
        <v>7054</v>
      </c>
      <c r="R2527">
        <v>1746</v>
      </c>
      <c r="S2527" t="b">
        <v>0</v>
      </c>
      <c r="T2527" t="s">
        <v>88</v>
      </c>
      <c r="U2527" t="b">
        <v>1</v>
      </c>
      <c r="V2527" t="s">
        <v>1964</v>
      </c>
      <c r="W2527" s="1">
        <v>44524.333761574075</v>
      </c>
      <c r="X2527">
        <v>993</v>
      </c>
      <c r="Y2527">
        <v>117</v>
      </c>
      <c r="Z2527">
        <v>0</v>
      </c>
      <c r="AA2527">
        <v>117</v>
      </c>
      <c r="AB2527">
        <v>0</v>
      </c>
      <c r="AC2527">
        <v>68</v>
      </c>
      <c r="AD2527">
        <v>5</v>
      </c>
      <c r="AE2527">
        <v>0</v>
      </c>
      <c r="AF2527">
        <v>0</v>
      </c>
      <c r="AG2527">
        <v>0</v>
      </c>
      <c r="AH2527" t="s">
        <v>90</v>
      </c>
      <c r="AI2527" s="1">
        <v>44524.403958333336</v>
      </c>
      <c r="AJ2527">
        <v>717</v>
      </c>
      <c r="AK2527">
        <v>1</v>
      </c>
      <c r="AL2527">
        <v>0</v>
      </c>
      <c r="AM2527">
        <v>1</v>
      </c>
      <c r="AN2527">
        <v>0</v>
      </c>
      <c r="AO2527">
        <v>1</v>
      </c>
      <c r="AP2527">
        <v>4</v>
      </c>
      <c r="AQ2527">
        <v>0</v>
      </c>
      <c r="AR2527">
        <v>0</v>
      </c>
      <c r="AS2527">
        <v>0</v>
      </c>
      <c r="AT2527" t="s">
        <v>88</v>
      </c>
      <c r="AU2527" t="s">
        <v>88</v>
      </c>
      <c r="AV2527" t="s">
        <v>88</v>
      </c>
      <c r="AW2527" t="s">
        <v>88</v>
      </c>
      <c r="AX2527" t="s">
        <v>88</v>
      </c>
      <c r="AY2527" t="s">
        <v>88</v>
      </c>
      <c r="AZ2527" t="s">
        <v>88</v>
      </c>
      <c r="BA2527" t="s">
        <v>88</v>
      </c>
      <c r="BB2527" t="s">
        <v>88</v>
      </c>
      <c r="BC2527" t="s">
        <v>88</v>
      </c>
      <c r="BD2527" t="s">
        <v>88</v>
      </c>
      <c r="BE2527" t="s">
        <v>88</v>
      </c>
    </row>
    <row r="2528" spans="1:57">
      <c r="A2528" t="s">
        <v>5249</v>
      </c>
      <c r="B2528" t="s">
        <v>80</v>
      </c>
      <c r="C2528" t="s">
        <v>5168</v>
      </c>
      <c r="D2528" t="s">
        <v>82</v>
      </c>
      <c r="E2528" s="2" t="str">
        <f>HYPERLINK("capsilon://?command=openfolder&amp;siteaddress=FAM.docvelocity-na8.net&amp;folderid=FX552615DF-D965-401C-23C0-D837958A9221","FX21118312")</f>
        <v>FX21118312</v>
      </c>
      <c r="F2528" t="s">
        <v>19</v>
      </c>
      <c r="G2528" t="s">
        <v>19</v>
      </c>
      <c r="H2528" t="s">
        <v>83</v>
      </c>
      <c r="I2528" t="s">
        <v>5169</v>
      </c>
      <c r="J2528">
        <v>212</v>
      </c>
      <c r="K2528" t="s">
        <v>85</v>
      </c>
      <c r="L2528" t="s">
        <v>86</v>
      </c>
      <c r="M2528" t="s">
        <v>87</v>
      </c>
      <c r="N2528">
        <v>2</v>
      </c>
      <c r="O2528" s="1">
        <v>44524.314375000002</v>
      </c>
      <c r="P2528" s="1">
        <v>44524.422013888892</v>
      </c>
      <c r="Q2528">
        <v>7027</v>
      </c>
      <c r="R2528">
        <v>2273</v>
      </c>
      <c r="S2528" t="b">
        <v>0</v>
      </c>
      <c r="T2528" t="s">
        <v>88</v>
      </c>
      <c r="U2528" t="b">
        <v>1</v>
      </c>
      <c r="V2528" t="s">
        <v>110</v>
      </c>
      <c r="W2528" s="1">
        <v>44524.334803240738</v>
      </c>
      <c r="X2528">
        <v>622</v>
      </c>
      <c r="Y2528">
        <v>188</v>
      </c>
      <c r="Z2528">
        <v>0</v>
      </c>
      <c r="AA2528">
        <v>188</v>
      </c>
      <c r="AB2528">
        <v>0</v>
      </c>
      <c r="AC2528">
        <v>35</v>
      </c>
      <c r="AD2528">
        <v>24</v>
      </c>
      <c r="AE2528">
        <v>0</v>
      </c>
      <c r="AF2528">
        <v>0</v>
      </c>
      <c r="AG2528">
        <v>0</v>
      </c>
      <c r="AH2528" t="s">
        <v>90</v>
      </c>
      <c r="AI2528" s="1">
        <v>44524.422013888892</v>
      </c>
      <c r="AJ2528">
        <v>1559</v>
      </c>
      <c r="AK2528">
        <v>14</v>
      </c>
      <c r="AL2528">
        <v>0</v>
      </c>
      <c r="AM2528">
        <v>14</v>
      </c>
      <c r="AN2528">
        <v>0</v>
      </c>
      <c r="AO2528">
        <v>14</v>
      </c>
      <c r="AP2528">
        <v>10</v>
      </c>
      <c r="AQ2528">
        <v>0</v>
      </c>
      <c r="AR2528">
        <v>0</v>
      </c>
      <c r="AS2528">
        <v>0</v>
      </c>
      <c r="AT2528" t="s">
        <v>88</v>
      </c>
      <c r="AU2528" t="s">
        <v>88</v>
      </c>
      <c r="AV2528" t="s">
        <v>88</v>
      </c>
      <c r="AW2528" t="s">
        <v>88</v>
      </c>
      <c r="AX2528" t="s">
        <v>88</v>
      </c>
      <c r="AY2528" t="s">
        <v>88</v>
      </c>
      <c r="AZ2528" t="s">
        <v>88</v>
      </c>
      <c r="BA2528" t="s">
        <v>88</v>
      </c>
      <c r="BB2528" t="s">
        <v>88</v>
      </c>
      <c r="BC2528" t="s">
        <v>88</v>
      </c>
      <c r="BD2528" t="s">
        <v>88</v>
      </c>
      <c r="BE2528" t="s">
        <v>88</v>
      </c>
    </row>
    <row r="2529" spans="1:57">
      <c r="A2529" t="s">
        <v>5250</v>
      </c>
      <c r="B2529" t="s">
        <v>80</v>
      </c>
      <c r="C2529" t="s">
        <v>5184</v>
      </c>
      <c r="D2529" t="s">
        <v>82</v>
      </c>
      <c r="E2529" s="2" t="str">
        <f>HYPERLINK("capsilon://?command=openfolder&amp;siteaddress=FAM.docvelocity-na8.net&amp;folderid=FX7289A8FE-186C-C87B-7CBC-D0BF7BEF7152","FX21117565")</f>
        <v>FX21117565</v>
      </c>
      <c r="F2529" t="s">
        <v>19</v>
      </c>
      <c r="G2529" t="s">
        <v>19</v>
      </c>
      <c r="H2529" t="s">
        <v>83</v>
      </c>
      <c r="I2529" t="s">
        <v>5185</v>
      </c>
      <c r="J2529">
        <v>356</v>
      </c>
      <c r="K2529" t="s">
        <v>85</v>
      </c>
      <c r="L2529" t="s">
        <v>86</v>
      </c>
      <c r="M2529" t="s">
        <v>87</v>
      </c>
      <c r="N2529">
        <v>2</v>
      </c>
      <c r="O2529" s="1">
        <v>44524.320289351854</v>
      </c>
      <c r="P2529" s="1">
        <v>44524.440717592595</v>
      </c>
      <c r="Q2529">
        <v>7278</v>
      </c>
      <c r="R2529">
        <v>3127</v>
      </c>
      <c r="S2529" t="b">
        <v>0</v>
      </c>
      <c r="T2529" t="s">
        <v>88</v>
      </c>
      <c r="U2529" t="b">
        <v>1</v>
      </c>
      <c r="V2529" t="s">
        <v>388</v>
      </c>
      <c r="W2529" s="1">
        <v>44524.348599537036</v>
      </c>
      <c r="X2529">
        <v>1464</v>
      </c>
      <c r="Y2529">
        <v>190</v>
      </c>
      <c r="Z2529">
        <v>0</v>
      </c>
      <c r="AA2529">
        <v>190</v>
      </c>
      <c r="AB2529">
        <v>108</v>
      </c>
      <c r="AC2529">
        <v>67</v>
      </c>
      <c r="AD2529">
        <v>166</v>
      </c>
      <c r="AE2529">
        <v>0</v>
      </c>
      <c r="AF2529">
        <v>0</v>
      </c>
      <c r="AG2529">
        <v>0</v>
      </c>
      <c r="AH2529" t="s">
        <v>90</v>
      </c>
      <c r="AI2529" s="1">
        <v>44524.440717592595</v>
      </c>
      <c r="AJ2529">
        <v>1615</v>
      </c>
      <c r="AK2529">
        <v>1</v>
      </c>
      <c r="AL2529">
        <v>0</v>
      </c>
      <c r="AM2529">
        <v>1</v>
      </c>
      <c r="AN2529">
        <v>108</v>
      </c>
      <c r="AO2529">
        <v>2</v>
      </c>
      <c r="AP2529">
        <v>165</v>
      </c>
      <c r="AQ2529">
        <v>0</v>
      </c>
      <c r="AR2529">
        <v>0</v>
      </c>
      <c r="AS2529">
        <v>0</v>
      </c>
      <c r="AT2529" t="s">
        <v>88</v>
      </c>
      <c r="AU2529" t="s">
        <v>88</v>
      </c>
      <c r="AV2529" t="s">
        <v>88</v>
      </c>
      <c r="AW2529" t="s">
        <v>88</v>
      </c>
      <c r="AX2529" t="s">
        <v>88</v>
      </c>
      <c r="AY2529" t="s">
        <v>88</v>
      </c>
      <c r="AZ2529" t="s">
        <v>88</v>
      </c>
      <c r="BA2529" t="s">
        <v>88</v>
      </c>
      <c r="BB2529" t="s">
        <v>88</v>
      </c>
      <c r="BC2529" t="s">
        <v>88</v>
      </c>
      <c r="BD2529" t="s">
        <v>88</v>
      </c>
      <c r="BE2529" t="s">
        <v>88</v>
      </c>
    </row>
    <row r="2530" spans="1:57">
      <c r="A2530" t="s">
        <v>5251</v>
      </c>
      <c r="B2530" t="s">
        <v>80</v>
      </c>
      <c r="C2530" t="s">
        <v>5252</v>
      </c>
      <c r="D2530" t="s">
        <v>82</v>
      </c>
      <c r="E2530" s="2" t="str">
        <f>HYPERLINK("capsilon://?command=openfolder&amp;siteaddress=FAM.docvelocity-na8.net&amp;folderid=FXAA5C966A-DFA8-6FB2-7CAB-0F136F026627","FX2111916")</f>
        <v>FX2111916</v>
      </c>
      <c r="F2530" t="s">
        <v>19</v>
      </c>
      <c r="G2530" t="s">
        <v>19</v>
      </c>
      <c r="H2530" t="s">
        <v>83</v>
      </c>
      <c r="I2530" t="s">
        <v>5253</v>
      </c>
      <c r="J2530">
        <v>172</v>
      </c>
      <c r="K2530" t="s">
        <v>85</v>
      </c>
      <c r="L2530" t="s">
        <v>86</v>
      </c>
      <c r="M2530" t="s">
        <v>87</v>
      </c>
      <c r="N2530">
        <v>1</v>
      </c>
      <c r="O2530" s="1">
        <v>44502.645289351851</v>
      </c>
      <c r="P2530" s="1">
        <v>44502.696782407409</v>
      </c>
      <c r="Q2530">
        <v>3618</v>
      </c>
      <c r="R2530">
        <v>831</v>
      </c>
      <c r="S2530" t="b">
        <v>0</v>
      </c>
      <c r="T2530" t="s">
        <v>88</v>
      </c>
      <c r="U2530" t="b">
        <v>0</v>
      </c>
      <c r="V2530" t="s">
        <v>94</v>
      </c>
      <c r="W2530" s="1">
        <v>44502.696782407409</v>
      </c>
      <c r="X2530">
        <v>609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172</v>
      </c>
      <c r="AE2530">
        <v>149</v>
      </c>
      <c r="AF2530">
        <v>0</v>
      </c>
      <c r="AG2530">
        <v>9</v>
      </c>
      <c r="AH2530" t="s">
        <v>88</v>
      </c>
      <c r="AI2530" t="s">
        <v>88</v>
      </c>
      <c r="AJ2530" t="s">
        <v>88</v>
      </c>
      <c r="AK2530" t="s">
        <v>88</v>
      </c>
      <c r="AL2530" t="s">
        <v>88</v>
      </c>
      <c r="AM2530" t="s">
        <v>88</v>
      </c>
      <c r="AN2530" t="s">
        <v>88</v>
      </c>
      <c r="AO2530" t="s">
        <v>88</v>
      </c>
      <c r="AP2530" t="s">
        <v>88</v>
      </c>
      <c r="AQ2530" t="s">
        <v>88</v>
      </c>
      <c r="AR2530" t="s">
        <v>88</v>
      </c>
      <c r="AS2530" t="s">
        <v>88</v>
      </c>
      <c r="AT2530" t="s">
        <v>88</v>
      </c>
      <c r="AU2530" t="s">
        <v>88</v>
      </c>
      <c r="AV2530" t="s">
        <v>88</v>
      </c>
      <c r="AW2530" t="s">
        <v>88</v>
      </c>
      <c r="AX2530" t="s">
        <v>88</v>
      </c>
      <c r="AY2530" t="s">
        <v>88</v>
      </c>
      <c r="AZ2530" t="s">
        <v>88</v>
      </c>
      <c r="BA2530" t="s">
        <v>88</v>
      </c>
      <c r="BB2530" t="s">
        <v>88</v>
      </c>
      <c r="BC2530" t="s">
        <v>88</v>
      </c>
      <c r="BD2530" t="s">
        <v>88</v>
      </c>
      <c r="BE2530" t="s">
        <v>88</v>
      </c>
    </row>
    <row r="2531" spans="1:57">
      <c r="A2531" t="s">
        <v>5254</v>
      </c>
      <c r="B2531" t="s">
        <v>80</v>
      </c>
      <c r="C2531" t="s">
        <v>4422</v>
      </c>
      <c r="D2531" t="s">
        <v>82</v>
      </c>
      <c r="E2531" s="2" t="str">
        <f>HYPERLINK("capsilon://?command=openfolder&amp;siteaddress=FAM.docvelocity-na8.net&amp;folderid=FXE9B6D4B1-F182-2AA9-4E2F-CDDCF10C8D15","FX21118741")</f>
        <v>FX21118741</v>
      </c>
      <c r="F2531" t="s">
        <v>19</v>
      </c>
      <c r="G2531" t="s">
        <v>19</v>
      </c>
      <c r="H2531" t="s">
        <v>83</v>
      </c>
      <c r="I2531" t="s">
        <v>5187</v>
      </c>
      <c r="J2531">
        <v>371</v>
      </c>
      <c r="K2531" t="s">
        <v>85</v>
      </c>
      <c r="L2531" t="s">
        <v>86</v>
      </c>
      <c r="M2531" t="s">
        <v>87</v>
      </c>
      <c r="N2531">
        <v>2</v>
      </c>
      <c r="O2531" s="1">
        <v>44524.329039351855</v>
      </c>
      <c r="P2531" s="1">
        <v>44524.481921296298</v>
      </c>
      <c r="Q2531">
        <v>2398</v>
      </c>
      <c r="R2531">
        <v>10811</v>
      </c>
      <c r="S2531" t="b">
        <v>0</v>
      </c>
      <c r="T2531" t="s">
        <v>88</v>
      </c>
      <c r="U2531" t="b">
        <v>1</v>
      </c>
      <c r="V2531" t="s">
        <v>1964</v>
      </c>
      <c r="W2531" s="1">
        <v>44524.430914351855</v>
      </c>
      <c r="X2531">
        <v>7311</v>
      </c>
      <c r="Y2531">
        <v>484</v>
      </c>
      <c r="Z2531">
        <v>0</v>
      </c>
      <c r="AA2531">
        <v>484</v>
      </c>
      <c r="AB2531">
        <v>0</v>
      </c>
      <c r="AC2531">
        <v>356</v>
      </c>
      <c r="AD2531">
        <v>-113</v>
      </c>
      <c r="AE2531">
        <v>0</v>
      </c>
      <c r="AF2531">
        <v>0</v>
      </c>
      <c r="AG2531">
        <v>0</v>
      </c>
      <c r="AH2531" t="s">
        <v>99</v>
      </c>
      <c r="AI2531" s="1">
        <v>44524.481921296298</v>
      </c>
      <c r="AJ2531">
        <v>3277</v>
      </c>
      <c r="AK2531">
        <v>12</v>
      </c>
      <c r="AL2531">
        <v>0</v>
      </c>
      <c r="AM2531">
        <v>12</v>
      </c>
      <c r="AN2531">
        <v>0</v>
      </c>
      <c r="AO2531">
        <v>11</v>
      </c>
      <c r="AP2531">
        <v>-125</v>
      </c>
      <c r="AQ2531">
        <v>0</v>
      </c>
      <c r="AR2531">
        <v>0</v>
      </c>
      <c r="AS2531">
        <v>0</v>
      </c>
      <c r="AT2531" t="s">
        <v>88</v>
      </c>
      <c r="AU2531" t="s">
        <v>88</v>
      </c>
      <c r="AV2531" t="s">
        <v>88</v>
      </c>
      <c r="AW2531" t="s">
        <v>88</v>
      </c>
      <c r="AX2531" t="s">
        <v>88</v>
      </c>
      <c r="AY2531" t="s">
        <v>88</v>
      </c>
      <c r="AZ2531" t="s">
        <v>88</v>
      </c>
      <c r="BA2531" t="s">
        <v>88</v>
      </c>
      <c r="BB2531" t="s">
        <v>88</v>
      </c>
      <c r="BC2531" t="s">
        <v>88</v>
      </c>
      <c r="BD2531" t="s">
        <v>88</v>
      </c>
      <c r="BE2531" t="s">
        <v>88</v>
      </c>
    </row>
    <row r="2532" spans="1:57">
      <c r="A2532" t="s">
        <v>5255</v>
      </c>
      <c r="B2532" t="s">
        <v>80</v>
      </c>
      <c r="C2532" t="s">
        <v>5189</v>
      </c>
      <c r="D2532" t="s">
        <v>82</v>
      </c>
      <c r="E2532" s="2" t="str">
        <f>HYPERLINK("capsilon://?command=openfolder&amp;siteaddress=FAM.docvelocity-na8.net&amp;folderid=FX1A1EB52F-C278-581A-2036-F61812C9F5C8","FX211112819")</f>
        <v>FX211112819</v>
      </c>
      <c r="F2532" t="s">
        <v>19</v>
      </c>
      <c r="G2532" t="s">
        <v>19</v>
      </c>
      <c r="H2532" t="s">
        <v>83</v>
      </c>
      <c r="I2532" t="s">
        <v>5190</v>
      </c>
      <c r="J2532">
        <v>182</v>
      </c>
      <c r="K2532" t="s">
        <v>85</v>
      </c>
      <c r="L2532" t="s">
        <v>86</v>
      </c>
      <c r="M2532" t="s">
        <v>87</v>
      </c>
      <c r="N2532">
        <v>2</v>
      </c>
      <c r="O2532" s="1">
        <v>44524.331192129626</v>
      </c>
      <c r="P2532" s="1">
        <v>44524.443981481483</v>
      </c>
      <c r="Q2532">
        <v>7540</v>
      </c>
      <c r="R2532">
        <v>2205</v>
      </c>
      <c r="S2532" t="b">
        <v>0</v>
      </c>
      <c r="T2532" t="s">
        <v>88</v>
      </c>
      <c r="U2532" t="b">
        <v>1</v>
      </c>
      <c r="V2532" t="s">
        <v>388</v>
      </c>
      <c r="W2532" s="1">
        <v>44524.359618055554</v>
      </c>
      <c r="X2532">
        <v>952</v>
      </c>
      <c r="Y2532">
        <v>159</v>
      </c>
      <c r="Z2532">
        <v>0</v>
      </c>
      <c r="AA2532">
        <v>159</v>
      </c>
      <c r="AB2532">
        <v>0</v>
      </c>
      <c r="AC2532">
        <v>67</v>
      </c>
      <c r="AD2532">
        <v>23</v>
      </c>
      <c r="AE2532">
        <v>0</v>
      </c>
      <c r="AF2532">
        <v>0</v>
      </c>
      <c r="AG2532">
        <v>0</v>
      </c>
      <c r="AH2532" t="s">
        <v>99</v>
      </c>
      <c r="AI2532" s="1">
        <v>44524.443981481483</v>
      </c>
      <c r="AJ2532">
        <v>1179</v>
      </c>
      <c r="AK2532">
        <v>1</v>
      </c>
      <c r="AL2532">
        <v>0</v>
      </c>
      <c r="AM2532">
        <v>1</v>
      </c>
      <c r="AN2532">
        <v>0</v>
      </c>
      <c r="AO2532">
        <v>1</v>
      </c>
      <c r="AP2532">
        <v>22</v>
      </c>
      <c r="AQ2532">
        <v>0</v>
      </c>
      <c r="AR2532">
        <v>0</v>
      </c>
      <c r="AS2532">
        <v>0</v>
      </c>
      <c r="AT2532" t="s">
        <v>88</v>
      </c>
      <c r="AU2532" t="s">
        <v>88</v>
      </c>
      <c r="AV2532" t="s">
        <v>88</v>
      </c>
      <c r="AW2532" t="s">
        <v>88</v>
      </c>
      <c r="AX2532" t="s">
        <v>88</v>
      </c>
      <c r="AY2532" t="s">
        <v>88</v>
      </c>
      <c r="AZ2532" t="s">
        <v>88</v>
      </c>
      <c r="BA2532" t="s">
        <v>88</v>
      </c>
      <c r="BB2532" t="s">
        <v>88</v>
      </c>
      <c r="BC2532" t="s">
        <v>88</v>
      </c>
      <c r="BD2532" t="s">
        <v>88</v>
      </c>
      <c r="BE2532" t="s">
        <v>88</v>
      </c>
    </row>
    <row r="2533" spans="1:57">
      <c r="A2533" t="s">
        <v>5256</v>
      </c>
      <c r="B2533" t="s">
        <v>80</v>
      </c>
      <c r="C2533" t="s">
        <v>5192</v>
      </c>
      <c r="D2533" t="s">
        <v>82</v>
      </c>
      <c r="E2533" s="2" t="str">
        <f>HYPERLINK("capsilon://?command=openfolder&amp;siteaddress=FAM.docvelocity-na8.net&amp;folderid=FXEAACDBC1-A8C2-C659-3CC6-0F1B56BAAC8A","FX211112774")</f>
        <v>FX211112774</v>
      </c>
      <c r="F2533" t="s">
        <v>19</v>
      </c>
      <c r="G2533" t="s">
        <v>19</v>
      </c>
      <c r="H2533" t="s">
        <v>83</v>
      </c>
      <c r="I2533" t="s">
        <v>5193</v>
      </c>
      <c r="J2533">
        <v>408</v>
      </c>
      <c r="K2533" t="s">
        <v>85</v>
      </c>
      <c r="L2533" t="s">
        <v>86</v>
      </c>
      <c r="M2533" t="s">
        <v>87</v>
      </c>
      <c r="N2533">
        <v>2</v>
      </c>
      <c r="O2533" s="1">
        <v>44524.336006944446</v>
      </c>
      <c r="P2533" s="1">
        <v>44524.531041666669</v>
      </c>
      <c r="Q2533">
        <v>10354</v>
      </c>
      <c r="R2533">
        <v>6497</v>
      </c>
      <c r="S2533" t="b">
        <v>0</v>
      </c>
      <c r="T2533" t="s">
        <v>88</v>
      </c>
      <c r="U2533" t="b">
        <v>1</v>
      </c>
      <c r="V2533" t="s">
        <v>388</v>
      </c>
      <c r="W2533" s="1">
        <v>44524.397546296299</v>
      </c>
      <c r="X2533">
        <v>3276</v>
      </c>
      <c r="Y2533">
        <v>437</v>
      </c>
      <c r="Z2533">
        <v>0</v>
      </c>
      <c r="AA2533">
        <v>437</v>
      </c>
      <c r="AB2533">
        <v>0</v>
      </c>
      <c r="AC2533">
        <v>263</v>
      </c>
      <c r="AD2533">
        <v>-29</v>
      </c>
      <c r="AE2533">
        <v>0</v>
      </c>
      <c r="AF2533">
        <v>0</v>
      </c>
      <c r="AG2533">
        <v>0</v>
      </c>
      <c r="AH2533" t="s">
        <v>606</v>
      </c>
      <c r="AI2533" s="1">
        <v>44524.531041666669</v>
      </c>
      <c r="AJ2533">
        <v>3145</v>
      </c>
      <c r="AK2533">
        <v>11</v>
      </c>
      <c r="AL2533">
        <v>0</v>
      </c>
      <c r="AM2533">
        <v>11</v>
      </c>
      <c r="AN2533">
        <v>0</v>
      </c>
      <c r="AO2533">
        <v>11</v>
      </c>
      <c r="AP2533">
        <v>-40</v>
      </c>
      <c r="AQ2533">
        <v>0</v>
      </c>
      <c r="AR2533">
        <v>0</v>
      </c>
      <c r="AS2533">
        <v>0</v>
      </c>
      <c r="AT2533" t="s">
        <v>88</v>
      </c>
      <c r="AU2533" t="s">
        <v>88</v>
      </c>
      <c r="AV2533" t="s">
        <v>88</v>
      </c>
      <c r="AW2533" t="s">
        <v>88</v>
      </c>
      <c r="AX2533" t="s">
        <v>88</v>
      </c>
      <c r="AY2533" t="s">
        <v>88</v>
      </c>
      <c r="AZ2533" t="s">
        <v>88</v>
      </c>
      <c r="BA2533" t="s">
        <v>88</v>
      </c>
      <c r="BB2533" t="s">
        <v>88</v>
      </c>
      <c r="BC2533" t="s">
        <v>88</v>
      </c>
      <c r="BD2533" t="s">
        <v>88</v>
      </c>
      <c r="BE2533" t="s">
        <v>88</v>
      </c>
    </row>
    <row r="2534" spans="1:57">
      <c r="A2534" t="s">
        <v>5257</v>
      </c>
      <c r="B2534" t="s">
        <v>80</v>
      </c>
      <c r="C2534" t="s">
        <v>5227</v>
      </c>
      <c r="D2534" t="s">
        <v>82</v>
      </c>
      <c r="E2534" s="2" t="str">
        <f>HYPERLINK("capsilon://?command=openfolder&amp;siteaddress=FAM.docvelocity-na8.net&amp;folderid=FX4566606D-8557-FC5F-552C-927302B2943E","FX211112704")</f>
        <v>FX211112704</v>
      </c>
      <c r="F2534" t="s">
        <v>19</v>
      </c>
      <c r="G2534" t="s">
        <v>19</v>
      </c>
      <c r="H2534" t="s">
        <v>83</v>
      </c>
      <c r="I2534" t="s">
        <v>5228</v>
      </c>
      <c r="J2534">
        <v>129</v>
      </c>
      <c r="K2534" t="s">
        <v>85</v>
      </c>
      <c r="L2534" t="s">
        <v>86</v>
      </c>
      <c r="M2534" t="s">
        <v>87</v>
      </c>
      <c r="N2534">
        <v>2</v>
      </c>
      <c r="O2534" s="1">
        <v>44524.344259259262</v>
      </c>
      <c r="P2534" s="1">
        <v>44524.494629629633</v>
      </c>
      <c r="Q2534">
        <v>10921</v>
      </c>
      <c r="R2534">
        <v>2071</v>
      </c>
      <c r="S2534" t="b">
        <v>0</v>
      </c>
      <c r="T2534" t="s">
        <v>88</v>
      </c>
      <c r="U2534" t="b">
        <v>1</v>
      </c>
      <c r="V2534" t="s">
        <v>89</v>
      </c>
      <c r="W2534" s="1">
        <v>44524.389166666668</v>
      </c>
      <c r="X2534">
        <v>909</v>
      </c>
      <c r="Y2534">
        <v>108</v>
      </c>
      <c r="Z2534">
        <v>0</v>
      </c>
      <c r="AA2534">
        <v>108</v>
      </c>
      <c r="AB2534">
        <v>0</v>
      </c>
      <c r="AC2534">
        <v>70</v>
      </c>
      <c r="AD2534">
        <v>21</v>
      </c>
      <c r="AE2534">
        <v>0</v>
      </c>
      <c r="AF2534">
        <v>0</v>
      </c>
      <c r="AG2534">
        <v>0</v>
      </c>
      <c r="AH2534" t="s">
        <v>606</v>
      </c>
      <c r="AI2534" s="1">
        <v>44524.494629629633</v>
      </c>
      <c r="AJ2534">
        <v>1091</v>
      </c>
      <c r="AK2534">
        <v>5</v>
      </c>
      <c r="AL2534">
        <v>0</v>
      </c>
      <c r="AM2534">
        <v>5</v>
      </c>
      <c r="AN2534">
        <v>0</v>
      </c>
      <c r="AO2534">
        <v>5</v>
      </c>
      <c r="AP2534">
        <v>16</v>
      </c>
      <c r="AQ2534">
        <v>0</v>
      </c>
      <c r="AR2534">
        <v>0</v>
      </c>
      <c r="AS2534">
        <v>0</v>
      </c>
      <c r="AT2534" t="s">
        <v>88</v>
      </c>
      <c r="AU2534" t="s">
        <v>88</v>
      </c>
      <c r="AV2534" t="s">
        <v>88</v>
      </c>
      <c r="AW2534" t="s">
        <v>88</v>
      </c>
      <c r="AX2534" t="s">
        <v>88</v>
      </c>
      <c r="AY2534" t="s">
        <v>88</v>
      </c>
      <c r="AZ2534" t="s">
        <v>88</v>
      </c>
      <c r="BA2534" t="s">
        <v>88</v>
      </c>
      <c r="BB2534" t="s">
        <v>88</v>
      </c>
      <c r="BC2534" t="s">
        <v>88</v>
      </c>
      <c r="BD2534" t="s">
        <v>88</v>
      </c>
      <c r="BE2534" t="s">
        <v>88</v>
      </c>
    </row>
    <row r="2535" spans="1:57">
      <c r="A2535" t="s">
        <v>5258</v>
      </c>
      <c r="B2535" t="s">
        <v>80</v>
      </c>
      <c r="C2535" t="s">
        <v>5230</v>
      </c>
      <c r="D2535" t="s">
        <v>82</v>
      </c>
      <c r="E2535" s="2" t="str">
        <f>HYPERLINK("capsilon://?command=openfolder&amp;siteaddress=FAM.docvelocity-na8.net&amp;folderid=FX6A121DD8-69FF-86A6-EEB0-AA51E36680B3","FX211112932")</f>
        <v>FX211112932</v>
      </c>
      <c r="F2535" t="s">
        <v>19</v>
      </c>
      <c r="G2535" t="s">
        <v>19</v>
      </c>
      <c r="H2535" t="s">
        <v>83</v>
      </c>
      <c r="I2535" t="s">
        <v>5231</v>
      </c>
      <c r="J2535">
        <v>383</v>
      </c>
      <c r="K2535" t="s">
        <v>85</v>
      </c>
      <c r="L2535" t="s">
        <v>86</v>
      </c>
      <c r="M2535" t="s">
        <v>87</v>
      </c>
      <c r="N2535">
        <v>2</v>
      </c>
      <c r="O2535" s="1">
        <v>44524.357673611114</v>
      </c>
      <c r="P2535" s="1">
        <v>44524.556689814817</v>
      </c>
      <c r="Q2535">
        <v>11990</v>
      </c>
      <c r="R2535">
        <v>5205</v>
      </c>
      <c r="S2535" t="b">
        <v>0</v>
      </c>
      <c r="T2535" t="s">
        <v>88</v>
      </c>
      <c r="U2535" t="b">
        <v>1</v>
      </c>
      <c r="V2535" t="s">
        <v>98</v>
      </c>
      <c r="W2535" s="1">
        <v>44524.419548611113</v>
      </c>
      <c r="X2535">
        <v>2970</v>
      </c>
      <c r="Y2535">
        <v>393</v>
      </c>
      <c r="Z2535">
        <v>0</v>
      </c>
      <c r="AA2535">
        <v>393</v>
      </c>
      <c r="AB2535">
        <v>0</v>
      </c>
      <c r="AC2535">
        <v>222</v>
      </c>
      <c r="AD2535">
        <v>-10</v>
      </c>
      <c r="AE2535">
        <v>0</v>
      </c>
      <c r="AF2535">
        <v>0</v>
      </c>
      <c r="AG2535">
        <v>0</v>
      </c>
      <c r="AH2535" t="s">
        <v>606</v>
      </c>
      <c r="AI2535" s="1">
        <v>44524.556689814817</v>
      </c>
      <c r="AJ2535">
        <v>2215</v>
      </c>
      <c r="AK2535">
        <v>17</v>
      </c>
      <c r="AL2535">
        <v>0</v>
      </c>
      <c r="AM2535">
        <v>17</v>
      </c>
      <c r="AN2535">
        <v>0</v>
      </c>
      <c r="AO2535">
        <v>17</v>
      </c>
      <c r="AP2535">
        <v>-27</v>
      </c>
      <c r="AQ2535">
        <v>0</v>
      </c>
      <c r="AR2535">
        <v>0</v>
      </c>
      <c r="AS2535">
        <v>0</v>
      </c>
      <c r="AT2535" t="s">
        <v>88</v>
      </c>
      <c r="AU2535" t="s">
        <v>88</v>
      </c>
      <c r="AV2535" t="s">
        <v>88</v>
      </c>
      <c r="AW2535" t="s">
        <v>88</v>
      </c>
      <c r="AX2535" t="s">
        <v>88</v>
      </c>
      <c r="AY2535" t="s">
        <v>88</v>
      </c>
      <c r="AZ2535" t="s">
        <v>88</v>
      </c>
      <c r="BA2535" t="s">
        <v>88</v>
      </c>
      <c r="BB2535" t="s">
        <v>88</v>
      </c>
      <c r="BC2535" t="s">
        <v>88</v>
      </c>
      <c r="BD2535" t="s">
        <v>88</v>
      </c>
      <c r="BE2535" t="s">
        <v>88</v>
      </c>
    </row>
    <row r="2536" spans="1:57">
      <c r="A2536" t="s">
        <v>5259</v>
      </c>
      <c r="B2536" t="s">
        <v>80</v>
      </c>
      <c r="C2536" t="s">
        <v>5233</v>
      </c>
      <c r="D2536" t="s">
        <v>82</v>
      </c>
      <c r="E2536" s="2" t="str">
        <f>HYPERLINK("capsilon://?command=openfolder&amp;siteaddress=FAM.docvelocity-na8.net&amp;folderid=FX45A926A4-1F37-72A0-6518-D3D8CB489A49","FX211112971")</f>
        <v>FX211112971</v>
      </c>
      <c r="F2536" t="s">
        <v>19</v>
      </c>
      <c r="G2536" t="s">
        <v>19</v>
      </c>
      <c r="H2536" t="s">
        <v>83</v>
      </c>
      <c r="I2536" t="s">
        <v>5234</v>
      </c>
      <c r="J2536">
        <v>227</v>
      </c>
      <c r="K2536" t="s">
        <v>85</v>
      </c>
      <c r="L2536" t="s">
        <v>86</v>
      </c>
      <c r="M2536" t="s">
        <v>87</v>
      </c>
      <c r="N2536">
        <v>2</v>
      </c>
      <c r="O2536" s="1">
        <v>44524.362870370373</v>
      </c>
      <c r="P2536" s="1">
        <v>44524.581400462965</v>
      </c>
      <c r="Q2536">
        <v>15243</v>
      </c>
      <c r="R2536">
        <v>3638</v>
      </c>
      <c r="S2536" t="b">
        <v>0</v>
      </c>
      <c r="T2536" t="s">
        <v>88</v>
      </c>
      <c r="U2536" t="b">
        <v>1</v>
      </c>
      <c r="V2536" t="s">
        <v>89</v>
      </c>
      <c r="W2536" s="1">
        <v>44524.40662037037</v>
      </c>
      <c r="X2536">
        <v>1504</v>
      </c>
      <c r="Y2536">
        <v>237</v>
      </c>
      <c r="Z2536">
        <v>0</v>
      </c>
      <c r="AA2536">
        <v>237</v>
      </c>
      <c r="AB2536">
        <v>0</v>
      </c>
      <c r="AC2536">
        <v>156</v>
      </c>
      <c r="AD2536">
        <v>-10</v>
      </c>
      <c r="AE2536">
        <v>0</v>
      </c>
      <c r="AF2536">
        <v>0</v>
      </c>
      <c r="AG2536">
        <v>0</v>
      </c>
      <c r="AH2536" t="s">
        <v>606</v>
      </c>
      <c r="AI2536" s="1">
        <v>44524.581400462965</v>
      </c>
      <c r="AJ2536">
        <v>2134</v>
      </c>
      <c r="AK2536">
        <v>1</v>
      </c>
      <c r="AL2536">
        <v>0</v>
      </c>
      <c r="AM2536">
        <v>1</v>
      </c>
      <c r="AN2536">
        <v>0</v>
      </c>
      <c r="AO2536">
        <v>2</v>
      </c>
      <c r="AP2536">
        <v>-11</v>
      </c>
      <c r="AQ2536">
        <v>0</v>
      </c>
      <c r="AR2536">
        <v>0</v>
      </c>
      <c r="AS2536">
        <v>0</v>
      </c>
      <c r="AT2536" t="s">
        <v>88</v>
      </c>
      <c r="AU2536" t="s">
        <v>88</v>
      </c>
      <c r="AV2536" t="s">
        <v>88</v>
      </c>
      <c r="AW2536" t="s">
        <v>88</v>
      </c>
      <c r="AX2536" t="s">
        <v>88</v>
      </c>
      <c r="AY2536" t="s">
        <v>88</v>
      </c>
      <c r="AZ2536" t="s">
        <v>88</v>
      </c>
      <c r="BA2536" t="s">
        <v>88</v>
      </c>
      <c r="BB2536" t="s">
        <v>88</v>
      </c>
      <c r="BC2536" t="s">
        <v>88</v>
      </c>
      <c r="BD2536" t="s">
        <v>88</v>
      </c>
      <c r="BE2536" t="s">
        <v>88</v>
      </c>
    </row>
    <row r="2537" spans="1:57">
      <c r="A2537" t="s">
        <v>5260</v>
      </c>
      <c r="B2537" t="s">
        <v>80</v>
      </c>
      <c r="C2537" t="s">
        <v>4422</v>
      </c>
      <c r="D2537" t="s">
        <v>82</v>
      </c>
      <c r="E2537" s="2" t="str">
        <f>HYPERLINK("capsilon://?command=openfolder&amp;siteaddress=FAM.docvelocity-na8.net&amp;folderid=FXE9B6D4B1-F182-2AA9-4E2F-CDDCF10C8D15","FX21118741")</f>
        <v>FX21118741</v>
      </c>
      <c r="F2537" t="s">
        <v>19</v>
      </c>
      <c r="G2537" t="s">
        <v>19</v>
      </c>
      <c r="H2537" t="s">
        <v>83</v>
      </c>
      <c r="I2537" t="s">
        <v>5261</v>
      </c>
      <c r="J2537">
        <v>32</v>
      </c>
      <c r="K2537" t="s">
        <v>85</v>
      </c>
      <c r="L2537" t="s">
        <v>86</v>
      </c>
      <c r="M2537" t="s">
        <v>87</v>
      </c>
      <c r="N2537">
        <v>2</v>
      </c>
      <c r="O2537" s="1">
        <v>44524.398622685185</v>
      </c>
      <c r="P2537" s="1">
        <v>44524.587870370371</v>
      </c>
      <c r="Q2537">
        <v>16175</v>
      </c>
      <c r="R2537">
        <v>176</v>
      </c>
      <c r="S2537" t="b">
        <v>0</v>
      </c>
      <c r="T2537" t="s">
        <v>88</v>
      </c>
      <c r="U2537" t="b">
        <v>0</v>
      </c>
      <c r="V2537" t="s">
        <v>190</v>
      </c>
      <c r="W2537" s="1">
        <v>44524.402071759258</v>
      </c>
      <c r="X2537">
        <v>133</v>
      </c>
      <c r="Y2537">
        <v>0</v>
      </c>
      <c r="Z2537">
        <v>0</v>
      </c>
      <c r="AA2537">
        <v>0</v>
      </c>
      <c r="AB2537">
        <v>27</v>
      </c>
      <c r="AC2537">
        <v>0</v>
      </c>
      <c r="AD2537">
        <v>32</v>
      </c>
      <c r="AE2537">
        <v>0</v>
      </c>
      <c r="AF2537">
        <v>0</v>
      </c>
      <c r="AG2537">
        <v>0</v>
      </c>
      <c r="AH2537" t="s">
        <v>118</v>
      </c>
      <c r="AI2537" s="1">
        <v>44524.587870370371</v>
      </c>
      <c r="AJ2537">
        <v>19</v>
      </c>
      <c r="AK2537">
        <v>0</v>
      </c>
      <c r="AL2537">
        <v>0</v>
      </c>
      <c r="AM2537">
        <v>0</v>
      </c>
      <c r="AN2537">
        <v>27</v>
      </c>
      <c r="AO2537">
        <v>0</v>
      </c>
      <c r="AP2537">
        <v>32</v>
      </c>
      <c r="AQ2537">
        <v>0</v>
      </c>
      <c r="AR2537">
        <v>0</v>
      </c>
      <c r="AS2537">
        <v>0</v>
      </c>
      <c r="AT2537" t="s">
        <v>88</v>
      </c>
      <c r="AU2537" t="s">
        <v>88</v>
      </c>
      <c r="AV2537" t="s">
        <v>88</v>
      </c>
      <c r="AW2537" t="s">
        <v>88</v>
      </c>
      <c r="AX2537" t="s">
        <v>88</v>
      </c>
      <c r="AY2537" t="s">
        <v>88</v>
      </c>
      <c r="AZ2537" t="s">
        <v>88</v>
      </c>
      <c r="BA2537" t="s">
        <v>88</v>
      </c>
      <c r="BB2537" t="s">
        <v>88</v>
      </c>
      <c r="BC2537" t="s">
        <v>88</v>
      </c>
      <c r="BD2537" t="s">
        <v>88</v>
      </c>
      <c r="BE2537" t="s">
        <v>88</v>
      </c>
    </row>
    <row r="2538" spans="1:57">
      <c r="A2538" t="s">
        <v>5262</v>
      </c>
      <c r="B2538" t="s">
        <v>80</v>
      </c>
      <c r="C2538" t="s">
        <v>4422</v>
      </c>
      <c r="D2538" t="s">
        <v>82</v>
      </c>
      <c r="E2538" s="2" t="str">
        <f>HYPERLINK("capsilon://?command=openfolder&amp;siteaddress=FAM.docvelocity-na8.net&amp;folderid=FXE9B6D4B1-F182-2AA9-4E2F-CDDCF10C8D15","FX21118741")</f>
        <v>FX21118741</v>
      </c>
      <c r="F2538" t="s">
        <v>19</v>
      </c>
      <c r="G2538" t="s">
        <v>19</v>
      </c>
      <c r="H2538" t="s">
        <v>83</v>
      </c>
      <c r="I2538" t="s">
        <v>5263</v>
      </c>
      <c r="J2538">
        <v>32</v>
      </c>
      <c r="K2538" t="s">
        <v>85</v>
      </c>
      <c r="L2538" t="s">
        <v>86</v>
      </c>
      <c r="M2538" t="s">
        <v>87</v>
      </c>
      <c r="N2538">
        <v>2</v>
      </c>
      <c r="O2538" s="1">
        <v>44524.398900462962</v>
      </c>
      <c r="P2538" s="1">
        <v>44524.58797453704</v>
      </c>
      <c r="Q2538">
        <v>15674</v>
      </c>
      <c r="R2538">
        <v>662</v>
      </c>
      <c r="S2538" t="b">
        <v>0</v>
      </c>
      <c r="T2538" t="s">
        <v>88</v>
      </c>
      <c r="U2538" t="b">
        <v>0</v>
      </c>
      <c r="V2538" t="s">
        <v>89</v>
      </c>
      <c r="W2538" s="1">
        <v>44524.413854166669</v>
      </c>
      <c r="X2538">
        <v>624</v>
      </c>
      <c r="Y2538">
        <v>0</v>
      </c>
      <c r="Z2538">
        <v>0</v>
      </c>
      <c r="AA2538">
        <v>0</v>
      </c>
      <c r="AB2538">
        <v>27</v>
      </c>
      <c r="AC2538">
        <v>0</v>
      </c>
      <c r="AD2538">
        <v>32</v>
      </c>
      <c r="AE2538">
        <v>0</v>
      </c>
      <c r="AF2538">
        <v>0</v>
      </c>
      <c r="AG2538">
        <v>0</v>
      </c>
      <c r="AH2538" t="s">
        <v>118</v>
      </c>
      <c r="AI2538" s="1">
        <v>44524.58797453704</v>
      </c>
      <c r="AJ2538">
        <v>8</v>
      </c>
      <c r="AK2538">
        <v>0</v>
      </c>
      <c r="AL2538">
        <v>0</v>
      </c>
      <c r="AM2538">
        <v>0</v>
      </c>
      <c r="AN2538">
        <v>27</v>
      </c>
      <c r="AO2538">
        <v>0</v>
      </c>
      <c r="AP2538">
        <v>32</v>
      </c>
      <c r="AQ2538">
        <v>0</v>
      </c>
      <c r="AR2538">
        <v>0</v>
      </c>
      <c r="AS2538">
        <v>0</v>
      </c>
      <c r="AT2538" t="s">
        <v>88</v>
      </c>
      <c r="AU2538" t="s">
        <v>88</v>
      </c>
      <c r="AV2538" t="s">
        <v>88</v>
      </c>
      <c r="AW2538" t="s">
        <v>88</v>
      </c>
      <c r="AX2538" t="s">
        <v>88</v>
      </c>
      <c r="AY2538" t="s">
        <v>88</v>
      </c>
      <c r="AZ2538" t="s">
        <v>88</v>
      </c>
      <c r="BA2538" t="s">
        <v>88</v>
      </c>
      <c r="BB2538" t="s">
        <v>88</v>
      </c>
      <c r="BC2538" t="s">
        <v>88</v>
      </c>
      <c r="BD2538" t="s">
        <v>88</v>
      </c>
      <c r="BE2538" t="s">
        <v>88</v>
      </c>
    </row>
    <row r="2539" spans="1:57">
      <c r="A2539" t="s">
        <v>5264</v>
      </c>
      <c r="B2539" t="s">
        <v>80</v>
      </c>
      <c r="C2539" t="s">
        <v>4422</v>
      </c>
      <c r="D2539" t="s">
        <v>82</v>
      </c>
      <c r="E2539" s="2" t="str">
        <f>HYPERLINK("capsilon://?command=openfolder&amp;siteaddress=FAM.docvelocity-na8.net&amp;folderid=FXE9B6D4B1-F182-2AA9-4E2F-CDDCF10C8D15","FX21118741")</f>
        <v>FX21118741</v>
      </c>
      <c r="F2539" t="s">
        <v>19</v>
      </c>
      <c r="G2539" t="s">
        <v>19</v>
      </c>
      <c r="H2539" t="s">
        <v>83</v>
      </c>
      <c r="I2539" t="s">
        <v>5265</v>
      </c>
      <c r="J2539">
        <v>32</v>
      </c>
      <c r="K2539" t="s">
        <v>85</v>
      </c>
      <c r="L2539" t="s">
        <v>86</v>
      </c>
      <c r="M2539" t="s">
        <v>87</v>
      </c>
      <c r="N2539">
        <v>2</v>
      </c>
      <c r="O2539" s="1">
        <v>44524.399386574078</v>
      </c>
      <c r="P2539" s="1">
        <v>44524.588067129633</v>
      </c>
      <c r="Q2539">
        <v>16258</v>
      </c>
      <c r="R2539">
        <v>44</v>
      </c>
      <c r="S2539" t="b">
        <v>0</v>
      </c>
      <c r="T2539" t="s">
        <v>88</v>
      </c>
      <c r="U2539" t="b">
        <v>0</v>
      </c>
      <c r="V2539" t="s">
        <v>89</v>
      </c>
      <c r="W2539" s="1">
        <v>44524.414293981485</v>
      </c>
      <c r="X2539">
        <v>37</v>
      </c>
      <c r="Y2539">
        <v>0</v>
      </c>
      <c r="Z2539">
        <v>0</v>
      </c>
      <c r="AA2539">
        <v>0</v>
      </c>
      <c r="AB2539">
        <v>27</v>
      </c>
      <c r="AC2539">
        <v>0</v>
      </c>
      <c r="AD2539">
        <v>32</v>
      </c>
      <c r="AE2539">
        <v>0</v>
      </c>
      <c r="AF2539">
        <v>0</v>
      </c>
      <c r="AG2539">
        <v>0</v>
      </c>
      <c r="AH2539" t="s">
        <v>118</v>
      </c>
      <c r="AI2539" s="1">
        <v>44524.588067129633</v>
      </c>
      <c r="AJ2539">
        <v>7</v>
      </c>
      <c r="AK2539">
        <v>0</v>
      </c>
      <c r="AL2539">
        <v>0</v>
      </c>
      <c r="AM2539">
        <v>0</v>
      </c>
      <c r="AN2539">
        <v>27</v>
      </c>
      <c r="AO2539">
        <v>0</v>
      </c>
      <c r="AP2539">
        <v>32</v>
      </c>
      <c r="AQ2539">
        <v>0</v>
      </c>
      <c r="AR2539">
        <v>0</v>
      </c>
      <c r="AS2539">
        <v>0</v>
      </c>
      <c r="AT2539" t="s">
        <v>88</v>
      </c>
      <c r="AU2539" t="s">
        <v>88</v>
      </c>
      <c r="AV2539" t="s">
        <v>88</v>
      </c>
      <c r="AW2539" t="s">
        <v>88</v>
      </c>
      <c r="AX2539" t="s">
        <v>88</v>
      </c>
      <c r="AY2539" t="s">
        <v>88</v>
      </c>
      <c r="AZ2539" t="s">
        <v>88</v>
      </c>
      <c r="BA2539" t="s">
        <v>88</v>
      </c>
      <c r="BB2539" t="s">
        <v>88</v>
      </c>
      <c r="BC2539" t="s">
        <v>88</v>
      </c>
      <c r="BD2539" t="s">
        <v>88</v>
      </c>
      <c r="BE2539" t="s">
        <v>88</v>
      </c>
    </row>
    <row r="2540" spans="1:57">
      <c r="A2540" t="s">
        <v>5266</v>
      </c>
      <c r="B2540" t="s">
        <v>80</v>
      </c>
      <c r="C2540" t="s">
        <v>4422</v>
      </c>
      <c r="D2540" t="s">
        <v>82</v>
      </c>
      <c r="E2540" s="2" t="str">
        <f>HYPERLINK("capsilon://?command=openfolder&amp;siteaddress=FAM.docvelocity-na8.net&amp;folderid=FXE9B6D4B1-F182-2AA9-4E2F-CDDCF10C8D15","FX21118741")</f>
        <v>FX21118741</v>
      </c>
      <c r="F2540" t="s">
        <v>19</v>
      </c>
      <c r="G2540" t="s">
        <v>19</v>
      </c>
      <c r="H2540" t="s">
        <v>83</v>
      </c>
      <c r="I2540" t="s">
        <v>5267</v>
      </c>
      <c r="J2540">
        <v>32</v>
      </c>
      <c r="K2540" t="s">
        <v>85</v>
      </c>
      <c r="L2540" t="s">
        <v>86</v>
      </c>
      <c r="M2540" t="s">
        <v>87</v>
      </c>
      <c r="N2540">
        <v>2</v>
      </c>
      <c r="O2540" s="1">
        <v>44524.399872685186</v>
      </c>
      <c r="P2540" s="1">
        <v>44524.588275462964</v>
      </c>
      <c r="Q2540">
        <v>16223</v>
      </c>
      <c r="R2540">
        <v>55</v>
      </c>
      <c r="S2540" t="b">
        <v>0</v>
      </c>
      <c r="T2540" t="s">
        <v>88</v>
      </c>
      <c r="U2540" t="b">
        <v>0</v>
      </c>
      <c r="V2540" t="s">
        <v>89</v>
      </c>
      <c r="W2540" s="1">
        <v>44524.41474537037</v>
      </c>
      <c r="X2540">
        <v>38</v>
      </c>
      <c r="Y2540">
        <v>0</v>
      </c>
      <c r="Z2540">
        <v>0</v>
      </c>
      <c r="AA2540">
        <v>0</v>
      </c>
      <c r="AB2540">
        <v>27</v>
      </c>
      <c r="AC2540">
        <v>0</v>
      </c>
      <c r="AD2540">
        <v>32</v>
      </c>
      <c r="AE2540">
        <v>0</v>
      </c>
      <c r="AF2540">
        <v>0</v>
      </c>
      <c r="AG2540">
        <v>0</v>
      </c>
      <c r="AH2540" t="s">
        <v>118</v>
      </c>
      <c r="AI2540" s="1">
        <v>44524.588275462964</v>
      </c>
      <c r="AJ2540">
        <v>17</v>
      </c>
      <c r="AK2540">
        <v>0</v>
      </c>
      <c r="AL2540">
        <v>0</v>
      </c>
      <c r="AM2540">
        <v>0</v>
      </c>
      <c r="AN2540">
        <v>27</v>
      </c>
      <c r="AO2540">
        <v>0</v>
      </c>
      <c r="AP2540">
        <v>32</v>
      </c>
      <c r="AQ2540">
        <v>0</v>
      </c>
      <c r="AR2540">
        <v>0</v>
      </c>
      <c r="AS2540">
        <v>0</v>
      </c>
      <c r="AT2540" t="s">
        <v>88</v>
      </c>
      <c r="AU2540" t="s">
        <v>88</v>
      </c>
      <c r="AV2540" t="s">
        <v>88</v>
      </c>
      <c r="AW2540" t="s">
        <v>88</v>
      </c>
      <c r="AX2540" t="s">
        <v>88</v>
      </c>
      <c r="AY2540" t="s">
        <v>88</v>
      </c>
      <c r="AZ2540" t="s">
        <v>88</v>
      </c>
      <c r="BA2540" t="s">
        <v>88</v>
      </c>
      <c r="BB2540" t="s">
        <v>88</v>
      </c>
      <c r="BC2540" t="s">
        <v>88</v>
      </c>
      <c r="BD2540" t="s">
        <v>88</v>
      </c>
      <c r="BE2540" t="s">
        <v>88</v>
      </c>
    </row>
    <row r="2541" spans="1:57">
      <c r="A2541" t="s">
        <v>5268</v>
      </c>
      <c r="B2541" t="s">
        <v>80</v>
      </c>
      <c r="C2541" t="s">
        <v>4422</v>
      </c>
      <c r="D2541" t="s">
        <v>82</v>
      </c>
      <c r="E2541" s="2" t="str">
        <f>HYPERLINK("capsilon://?command=openfolder&amp;siteaddress=FAM.docvelocity-na8.net&amp;folderid=FXE9B6D4B1-F182-2AA9-4E2F-CDDCF10C8D15","FX21118741")</f>
        <v>FX21118741</v>
      </c>
      <c r="F2541" t="s">
        <v>19</v>
      </c>
      <c r="G2541" t="s">
        <v>19</v>
      </c>
      <c r="H2541" t="s">
        <v>83</v>
      </c>
      <c r="I2541" t="s">
        <v>5269</v>
      </c>
      <c r="J2541">
        <v>28</v>
      </c>
      <c r="K2541" t="s">
        <v>85</v>
      </c>
      <c r="L2541" t="s">
        <v>86</v>
      </c>
      <c r="M2541" t="s">
        <v>87</v>
      </c>
      <c r="N2541">
        <v>2</v>
      </c>
      <c r="O2541" s="1">
        <v>44524.40016203704</v>
      </c>
      <c r="P2541" s="1">
        <v>44524.588622685187</v>
      </c>
      <c r="Q2541">
        <v>16208</v>
      </c>
      <c r="R2541">
        <v>75</v>
      </c>
      <c r="S2541" t="b">
        <v>0</v>
      </c>
      <c r="T2541" t="s">
        <v>88</v>
      </c>
      <c r="U2541" t="b">
        <v>0</v>
      </c>
      <c r="V2541" t="s">
        <v>89</v>
      </c>
      <c r="W2541" s="1">
        <v>44524.415277777778</v>
      </c>
      <c r="X2541">
        <v>46</v>
      </c>
      <c r="Y2541">
        <v>0</v>
      </c>
      <c r="Z2541">
        <v>0</v>
      </c>
      <c r="AA2541">
        <v>0</v>
      </c>
      <c r="AB2541">
        <v>21</v>
      </c>
      <c r="AC2541">
        <v>0</v>
      </c>
      <c r="AD2541">
        <v>28</v>
      </c>
      <c r="AE2541">
        <v>0</v>
      </c>
      <c r="AF2541">
        <v>0</v>
      </c>
      <c r="AG2541">
        <v>0</v>
      </c>
      <c r="AH2541" t="s">
        <v>118</v>
      </c>
      <c r="AI2541" s="1">
        <v>44524.588622685187</v>
      </c>
      <c r="AJ2541">
        <v>29</v>
      </c>
      <c r="AK2541">
        <v>0</v>
      </c>
      <c r="AL2541">
        <v>0</v>
      </c>
      <c r="AM2541">
        <v>0</v>
      </c>
      <c r="AN2541">
        <v>21</v>
      </c>
      <c r="AO2541">
        <v>0</v>
      </c>
      <c r="AP2541">
        <v>28</v>
      </c>
      <c r="AQ2541">
        <v>0</v>
      </c>
      <c r="AR2541">
        <v>0</v>
      </c>
      <c r="AS2541">
        <v>0</v>
      </c>
      <c r="AT2541" t="s">
        <v>88</v>
      </c>
      <c r="AU2541" t="s">
        <v>88</v>
      </c>
      <c r="AV2541" t="s">
        <v>88</v>
      </c>
      <c r="AW2541" t="s">
        <v>88</v>
      </c>
      <c r="AX2541" t="s">
        <v>88</v>
      </c>
      <c r="AY2541" t="s">
        <v>88</v>
      </c>
      <c r="AZ2541" t="s">
        <v>88</v>
      </c>
      <c r="BA2541" t="s">
        <v>88</v>
      </c>
      <c r="BB2541" t="s">
        <v>88</v>
      </c>
      <c r="BC2541" t="s">
        <v>88</v>
      </c>
      <c r="BD2541" t="s">
        <v>88</v>
      </c>
      <c r="BE2541" t="s">
        <v>88</v>
      </c>
    </row>
    <row r="2542" spans="1:57">
      <c r="A2542" t="s">
        <v>5270</v>
      </c>
      <c r="B2542" t="s">
        <v>80</v>
      </c>
      <c r="C2542" t="s">
        <v>4422</v>
      </c>
      <c r="D2542" t="s">
        <v>82</v>
      </c>
      <c r="E2542" s="2" t="str">
        <f>HYPERLINK("capsilon://?command=openfolder&amp;siteaddress=FAM.docvelocity-na8.net&amp;folderid=FXE9B6D4B1-F182-2AA9-4E2F-CDDCF10C8D15","FX21118741")</f>
        <v>FX21118741</v>
      </c>
      <c r="F2542" t="s">
        <v>19</v>
      </c>
      <c r="G2542" t="s">
        <v>19</v>
      </c>
      <c r="H2542" t="s">
        <v>83</v>
      </c>
      <c r="I2542" t="s">
        <v>5271</v>
      </c>
      <c r="J2542">
        <v>32</v>
      </c>
      <c r="K2542" t="s">
        <v>85</v>
      </c>
      <c r="L2542" t="s">
        <v>86</v>
      </c>
      <c r="M2542" t="s">
        <v>87</v>
      </c>
      <c r="N2542">
        <v>2</v>
      </c>
      <c r="O2542" s="1">
        <v>44524.400358796294</v>
      </c>
      <c r="P2542" s="1">
        <v>44524.588726851849</v>
      </c>
      <c r="Q2542">
        <v>16246</v>
      </c>
      <c r="R2542">
        <v>29</v>
      </c>
      <c r="S2542" t="b">
        <v>0</v>
      </c>
      <c r="T2542" t="s">
        <v>88</v>
      </c>
      <c r="U2542" t="b">
        <v>0</v>
      </c>
      <c r="V2542" t="s">
        <v>89</v>
      </c>
      <c r="W2542" s="1">
        <v>44524.415532407409</v>
      </c>
      <c r="X2542">
        <v>21</v>
      </c>
      <c r="Y2542">
        <v>0</v>
      </c>
      <c r="Z2542">
        <v>0</v>
      </c>
      <c r="AA2542">
        <v>0</v>
      </c>
      <c r="AB2542">
        <v>27</v>
      </c>
      <c r="AC2542">
        <v>0</v>
      </c>
      <c r="AD2542">
        <v>32</v>
      </c>
      <c r="AE2542">
        <v>0</v>
      </c>
      <c r="AF2542">
        <v>0</v>
      </c>
      <c r="AG2542">
        <v>0</v>
      </c>
      <c r="AH2542" t="s">
        <v>118</v>
      </c>
      <c r="AI2542" s="1">
        <v>44524.588726851849</v>
      </c>
      <c r="AJ2542">
        <v>8</v>
      </c>
      <c r="AK2542">
        <v>0</v>
      </c>
      <c r="AL2542">
        <v>0</v>
      </c>
      <c r="AM2542">
        <v>0</v>
      </c>
      <c r="AN2542">
        <v>27</v>
      </c>
      <c r="AO2542">
        <v>0</v>
      </c>
      <c r="AP2542">
        <v>32</v>
      </c>
      <c r="AQ2542">
        <v>0</v>
      </c>
      <c r="AR2542">
        <v>0</v>
      </c>
      <c r="AS2542">
        <v>0</v>
      </c>
      <c r="AT2542" t="s">
        <v>88</v>
      </c>
      <c r="AU2542" t="s">
        <v>88</v>
      </c>
      <c r="AV2542" t="s">
        <v>88</v>
      </c>
      <c r="AW2542" t="s">
        <v>88</v>
      </c>
      <c r="AX2542" t="s">
        <v>88</v>
      </c>
      <c r="AY2542" t="s">
        <v>88</v>
      </c>
      <c r="AZ2542" t="s">
        <v>88</v>
      </c>
      <c r="BA2542" t="s">
        <v>88</v>
      </c>
      <c r="BB2542" t="s">
        <v>88</v>
      </c>
      <c r="BC2542" t="s">
        <v>88</v>
      </c>
      <c r="BD2542" t="s">
        <v>88</v>
      </c>
      <c r="BE2542" t="s">
        <v>88</v>
      </c>
    </row>
    <row r="2543" spans="1:57">
      <c r="A2543" t="s">
        <v>5272</v>
      </c>
      <c r="B2543" t="s">
        <v>80</v>
      </c>
      <c r="C2543" t="s">
        <v>4422</v>
      </c>
      <c r="D2543" t="s">
        <v>82</v>
      </c>
      <c r="E2543" s="2" t="str">
        <f>HYPERLINK("capsilon://?command=openfolder&amp;siteaddress=FAM.docvelocity-na8.net&amp;folderid=FXE9B6D4B1-F182-2AA9-4E2F-CDDCF10C8D15","FX21118741")</f>
        <v>FX21118741</v>
      </c>
      <c r="F2543" t="s">
        <v>19</v>
      </c>
      <c r="G2543" t="s">
        <v>19</v>
      </c>
      <c r="H2543" t="s">
        <v>83</v>
      </c>
      <c r="I2543" t="s">
        <v>5273</v>
      </c>
      <c r="J2543">
        <v>28</v>
      </c>
      <c r="K2543" t="s">
        <v>85</v>
      </c>
      <c r="L2543" t="s">
        <v>86</v>
      </c>
      <c r="M2543" t="s">
        <v>87</v>
      </c>
      <c r="N2543">
        <v>2</v>
      </c>
      <c r="O2543" s="1">
        <v>44524.400439814817</v>
      </c>
      <c r="P2543" s="1">
        <v>44524.588935185187</v>
      </c>
      <c r="Q2543">
        <v>16245</v>
      </c>
      <c r="R2543">
        <v>41</v>
      </c>
      <c r="S2543" t="b">
        <v>0</v>
      </c>
      <c r="T2543" t="s">
        <v>88</v>
      </c>
      <c r="U2543" t="b">
        <v>0</v>
      </c>
      <c r="V2543" t="s">
        <v>89</v>
      </c>
      <c r="W2543" s="1">
        <v>44524.415821759256</v>
      </c>
      <c r="X2543">
        <v>24</v>
      </c>
      <c r="Y2543">
        <v>0</v>
      </c>
      <c r="Z2543">
        <v>0</v>
      </c>
      <c r="AA2543">
        <v>0</v>
      </c>
      <c r="AB2543">
        <v>21</v>
      </c>
      <c r="AC2543">
        <v>0</v>
      </c>
      <c r="AD2543">
        <v>28</v>
      </c>
      <c r="AE2543">
        <v>0</v>
      </c>
      <c r="AF2543">
        <v>0</v>
      </c>
      <c r="AG2543">
        <v>0</v>
      </c>
      <c r="AH2543" t="s">
        <v>118</v>
      </c>
      <c r="AI2543" s="1">
        <v>44524.588935185187</v>
      </c>
      <c r="AJ2543">
        <v>17</v>
      </c>
      <c r="AK2543">
        <v>0</v>
      </c>
      <c r="AL2543">
        <v>0</v>
      </c>
      <c r="AM2543">
        <v>0</v>
      </c>
      <c r="AN2543">
        <v>21</v>
      </c>
      <c r="AO2543">
        <v>0</v>
      </c>
      <c r="AP2543">
        <v>28</v>
      </c>
      <c r="AQ2543">
        <v>0</v>
      </c>
      <c r="AR2543">
        <v>0</v>
      </c>
      <c r="AS2543">
        <v>0</v>
      </c>
      <c r="AT2543" t="s">
        <v>88</v>
      </c>
      <c r="AU2543" t="s">
        <v>88</v>
      </c>
      <c r="AV2543" t="s">
        <v>88</v>
      </c>
      <c r="AW2543" t="s">
        <v>88</v>
      </c>
      <c r="AX2543" t="s">
        <v>88</v>
      </c>
      <c r="AY2543" t="s">
        <v>88</v>
      </c>
      <c r="AZ2543" t="s">
        <v>88</v>
      </c>
      <c r="BA2543" t="s">
        <v>88</v>
      </c>
      <c r="BB2543" t="s">
        <v>88</v>
      </c>
      <c r="BC2543" t="s">
        <v>88</v>
      </c>
      <c r="BD2543" t="s">
        <v>88</v>
      </c>
      <c r="BE2543" t="s">
        <v>88</v>
      </c>
    </row>
    <row r="2544" spans="1:57">
      <c r="A2544" t="s">
        <v>5274</v>
      </c>
      <c r="B2544" t="s">
        <v>80</v>
      </c>
      <c r="C2544" t="s">
        <v>4422</v>
      </c>
      <c r="D2544" t="s">
        <v>82</v>
      </c>
      <c r="E2544" s="2" t="str">
        <f>HYPERLINK("capsilon://?command=openfolder&amp;siteaddress=FAM.docvelocity-na8.net&amp;folderid=FXE9B6D4B1-F182-2AA9-4E2F-CDDCF10C8D15","FX21118741")</f>
        <v>FX21118741</v>
      </c>
      <c r="F2544" t="s">
        <v>19</v>
      </c>
      <c r="G2544" t="s">
        <v>19</v>
      </c>
      <c r="H2544" t="s">
        <v>83</v>
      </c>
      <c r="I2544" t="s">
        <v>5275</v>
      </c>
      <c r="J2544">
        <v>28</v>
      </c>
      <c r="K2544" t="s">
        <v>85</v>
      </c>
      <c r="L2544" t="s">
        <v>86</v>
      </c>
      <c r="M2544" t="s">
        <v>87</v>
      </c>
      <c r="N2544">
        <v>2</v>
      </c>
      <c r="O2544" s="1">
        <v>44524.400682870371</v>
      </c>
      <c r="P2544" s="1">
        <v>44524.591666666667</v>
      </c>
      <c r="Q2544">
        <v>15769</v>
      </c>
      <c r="R2544">
        <v>732</v>
      </c>
      <c r="S2544" t="b">
        <v>0</v>
      </c>
      <c r="T2544" t="s">
        <v>88</v>
      </c>
      <c r="U2544" t="b">
        <v>0</v>
      </c>
      <c r="V2544" t="s">
        <v>89</v>
      </c>
      <c r="W2544" s="1">
        <v>44524.421574074076</v>
      </c>
      <c r="X2544">
        <v>497</v>
      </c>
      <c r="Y2544">
        <v>21</v>
      </c>
      <c r="Z2544">
        <v>0</v>
      </c>
      <c r="AA2544">
        <v>21</v>
      </c>
      <c r="AB2544">
        <v>0</v>
      </c>
      <c r="AC2544">
        <v>18</v>
      </c>
      <c r="AD2544">
        <v>7</v>
      </c>
      <c r="AE2544">
        <v>0</v>
      </c>
      <c r="AF2544">
        <v>0</v>
      </c>
      <c r="AG2544">
        <v>0</v>
      </c>
      <c r="AH2544" t="s">
        <v>118</v>
      </c>
      <c r="AI2544" s="1">
        <v>44524.591666666667</v>
      </c>
      <c r="AJ2544">
        <v>235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7</v>
      </c>
      <c r="AQ2544">
        <v>0</v>
      </c>
      <c r="AR2544">
        <v>0</v>
      </c>
      <c r="AS2544">
        <v>0</v>
      </c>
      <c r="AT2544" t="s">
        <v>88</v>
      </c>
      <c r="AU2544" t="s">
        <v>88</v>
      </c>
      <c r="AV2544" t="s">
        <v>88</v>
      </c>
      <c r="AW2544" t="s">
        <v>88</v>
      </c>
      <c r="AX2544" t="s">
        <v>88</v>
      </c>
      <c r="AY2544" t="s">
        <v>88</v>
      </c>
      <c r="AZ2544" t="s">
        <v>88</v>
      </c>
      <c r="BA2544" t="s">
        <v>88</v>
      </c>
      <c r="BB2544" t="s">
        <v>88</v>
      </c>
      <c r="BC2544" t="s">
        <v>88</v>
      </c>
      <c r="BD2544" t="s">
        <v>88</v>
      </c>
      <c r="BE2544" t="s">
        <v>88</v>
      </c>
    </row>
    <row r="2545" spans="1:57">
      <c r="A2545" t="s">
        <v>5276</v>
      </c>
      <c r="B2545" t="s">
        <v>80</v>
      </c>
      <c r="C2545" t="s">
        <v>4422</v>
      </c>
      <c r="D2545" t="s">
        <v>82</v>
      </c>
      <c r="E2545" s="2" t="str">
        <f>HYPERLINK("capsilon://?command=openfolder&amp;siteaddress=FAM.docvelocity-na8.net&amp;folderid=FXE9B6D4B1-F182-2AA9-4E2F-CDDCF10C8D15","FX21118741")</f>
        <v>FX21118741</v>
      </c>
      <c r="F2545" t="s">
        <v>19</v>
      </c>
      <c r="G2545" t="s">
        <v>19</v>
      </c>
      <c r="H2545" t="s">
        <v>83</v>
      </c>
      <c r="I2545" t="s">
        <v>5277</v>
      </c>
      <c r="J2545">
        <v>28</v>
      </c>
      <c r="K2545" t="s">
        <v>85</v>
      </c>
      <c r="L2545" t="s">
        <v>86</v>
      </c>
      <c r="M2545" t="s">
        <v>87</v>
      </c>
      <c r="N2545">
        <v>2</v>
      </c>
      <c r="O2545" s="1">
        <v>44524.400717592594</v>
      </c>
      <c r="P2545" s="1">
        <v>44524.593865740739</v>
      </c>
      <c r="Q2545">
        <v>15950</v>
      </c>
      <c r="R2545">
        <v>738</v>
      </c>
      <c r="S2545" t="b">
        <v>0</v>
      </c>
      <c r="T2545" t="s">
        <v>88</v>
      </c>
      <c r="U2545" t="b">
        <v>0</v>
      </c>
      <c r="V2545" t="s">
        <v>98</v>
      </c>
      <c r="W2545" s="1">
        <v>44524.425636574073</v>
      </c>
      <c r="X2545">
        <v>526</v>
      </c>
      <c r="Y2545">
        <v>21</v>
      </c>
      <c r="Z2545">
        <v>0</v>
      </c>
      <c r="AA2545">
        <v>21</v>
      </c>
      <c r="AB2545">
        <v>0</v>
      </c>
      <c r="AC2545">
        <v>18</v>
      </c>
      <c r="AD2545">
        <v>7</v>
      </c>
      <c r="AE2545">
        <v>0</v>
      </c>
      <c r="AF2545">
        <v>0</v>
      </c>
      <c r="AG2545">
        <v>0</v>
      </c>
      <c r="AH2545" t="s">
        <v>118</v>
      </c>
      <c r="AI2545" s="1">
        <v>44524.593865740739</v>
      </c>
      <c r="AJ2545">
        <v>189</v>
      </c>
      <c r="AK2545">
        <v>1</v>
      </c>
      <c r="AL2545">
        <v>0</v>
      </c>
      <c r="AM2545">
        <v>1</v>
      </c>
      <c r="AN2545">
        <v>0</v>
      </c>
      <c r="AO2545">
        <v>1</v>
      </c>
      <c r="AP2545">
        <v>6</v>
      </c>
      <c r="AQ2545">
        <v>0</v>
      </c>
      <c r="AR2545">
        <v>0</v>
      </c>
      <c r="AS2545">
        <v>0</v>
      </c>
      <c r="AT2545" t="s">
        <v>88</v>
      </c>
      <c r="AU2545" t="s">
        <v>88</v>
      </c>
      <c r="AV2545" t="s">
        <v>88</v>
      </c>
      <c r="AW2545" t="s">
        <v>88</v>
      </c>
      <c r="AX2545" t="s">
        <v>88</v>
      </c>
      <c r="AY2545" t="s">
        <v>88</v>
      </c>
      <c r="AZ2545" t="s">
        <v>88</v>
      </c>
      <c r="BA2545" t="s">
        <v>88</v>
      </c>
      <c r="BB2545" t="s">
        <v>88</v>
      </c>
      <c r="BC2545" t="s">
        <v>88</v>
      </c>
      <c r="BD2545" t="s">
        <v>88</v>
      </c>
      <c r="BE2545" t="s">
        <v>88</v>
      </c>
    </row>
    <row r="2546" spans="1:57">
      <c r="A2546" t="s">
        <v>5278</v>
      </c>
      <c r="B2546" t="s">
        <v>80</v>
      </c>
      <c r="C2546" t="s">
        <v>4422</v>
      </c>
      <c r="D2546" t="s">
        <v>82</v>
      </c>
      <c r="E2546" s="2" t="str">
        <f>HYPERLINK("capsilon://?command=openfolder&amp;siteaddress=FAM.docvelocity-na8.net&amp;folderid=FXE9B6D4B1-F182-2AA9-4E2F-CDDCF10C8D15","FX21118741")</f>
        <v>FX21118741</v>
      </c>
      <c r="F2546" t="s">
        <v>19</v>
      </c>
      <c r="G2546" t="s">
        <v>19</v>
      </c>
      <c r="H2546" t="s">
        <v>83</v>
      </c>
      <c r="I2546" t="s">
        <v>5279</v>
      </c>
      <c r="J2546">
        <v>32</v>
      </c>
      <c r="K2546" t="s">
        <v>85</v>
      </c>
      <c r="L2546" t="s">
        <v>86</v>
      </c>
      <c r="M2546" t="s">
        <v>87</v>
      </c>
      <c r="N2546">
        <v>2</v>
      </c>
      <c r="O2546" s="1">
        <v>44524.401770833334</v>
      </c>
      <c r="P2546" s="1">
        <v>44524.618935185186</v>
      </c>
      <c r="Q2546">
        <v>14793</v>
      </c>
      <c r="R2546">
        <v>3970</v>
      </c>
      <c r="S2546" t="b">
        <v>0</v>
      </c>
      <c r="T2546" t="s">
        <v>88</v>
      </c>
      <c r="U2546" t="b">
        <v>0</v>
      </c>
      <c r="V2546" t="s">
        <v>131</v>
      </c>
      <c r="W2546" s="1">
        <v>44524.455601851849</v>
      </c>
      <c r="X2546">
        <v>1370</v>
      </c>
      <c r="Y2546">
        <v>94</v>
      </c>
      <c r="Z2546">
        <v>0</v>
      </c>
      <c r="AA2546">
        <v>94</v>
      </c>
      <c r="AB2546">
        <v>0</v>
      </c>
      <c r="AC2546">
        <v>87</v>
      </c>
      <c r="AD2546">
        <v>-62</v>
      </c>
      <c r="AE2546">
        <v>0</v>
      </c>
      <c r="AF2546">
        <v>0</v>
      </c>
      <c r="AG2546">
        <v>0</v>
      </c>
      <c r="AH2546" t="s">
        <v>106</v>
      </c>
      <c r="AI2546" s="1">
        <v>44524.618935185186</v>
      </c>
      <c r="AJ2546">
        <v>2442</v>
      </c>
      <c r="AK2546">
        <v>4</v>
      </c>
      <c r="AL2546">
        <v>0</v>
      </c>
      <c r="AM2546">
        <v>4</v>
      </c>
      <c r="AN2546">
        <v>0</v>
      </c>
      <c r="AO2546">
        <v>4</v>
      </c>
      <c r="AP2546">
        <v>-66</v>
      </c>
      <c r="AQ2546">
        <v>0</v>
      </c>
      <c r="AR2546">
        <v>0</v>
      </c>
      <c r="AS2546">
        <v>0</v>
      </c>
      <c r="AT2546" t="s">
        <v>88</v>
      </c>
      <c r="AU2546" t="s">
        <v>88</v>
      </c>
      <c r="AV2546" t="s">
        <v>88</v>
      </c>
      <c r="AW2546" t="s">
        <v>88</v>
      </c>
      <c r="AX2546" t="s">
        <v>88</v>
      </c>
      <c r="AY2546" t="s">
        <v>88</v>
      </c>
      <c r="AZ2546" t="s">
        <v>88</v>
      </c>
      <c r="BA2546" t="s">
        <v>88</v>
      </c>
      <c r="BB2546" t="s">
        <v>88</v>
      </c>
      <c r="BC2546" t="s">
        <v>88</v>
      </c>
      <c r="BD2546" t="s">
        <v>88</v>
      </c>
      <c r="BE2546" t="s">
        <v>88</v>
      </c>
    </row>
    <row r="2547" spans="1:57">
      <c r="A2547" t="s">
        <v>5280</v>
      </c>
      <c r="B2547" t="s">
        <v>80</v>
      </c>
      <c r="C2547" t="s">
        <v>5281</v>
      </c>
      <c r="D2547" t="s">
        <v>82</v>
      </c>
      <c r="E2547" s="2" t="str">
        <f>HYPERLINK("capsilon://?command=openfolder&amp;siteaddress=FAM.docvelocity-na8.net&amp;folderid=FX1EEE46B2-83C1-8CF7-5BDE-3F0318E0BFDC","FX211112761")</f>
        <v>FX211112761</v>
      </c>
      <c r="F2547" t="s">
        <v>19</v>
      </c>
      <c r="G2547" t="s">
        <v>19</v>
      </c>
      <c r="H2547" t="s">
        <v>83</v>
      </c>
      <c r="I2547" t="s">
        <v>5282</v>
      </c>
      <c r="J2547">
        <v>66</v>
      </c>
      <c r="K2547" t="s">
        <v>85</v>
      </c>
      <c r="L2547" t="s">
        <v>86</v>
      </c>
      <c r="M2547" t="s">
        <v>87</v>
      </c>
      <c r="N2547">
        <v>2</v>
      </c>
      <c r="O2547" s="1">
        <v>44524.426898148151</v>
      </c>
      <c r="P2547" s="1">
        <v>44524.594282407408</v>
      </c>
      <c r="Q2547">
        <v>14376</v>
      </c>
      <c r="R2547">
        <v>86</v>
      </c>
      <c r="S2547" t="b">
        <v>0</v>
      </c>
      <c r="T2547" t="s">
        <v>88</v>
      </c>
      <c r="U2547" t="b">
        <v>0</v>
      </c>
      <c r="V2547" t="s">
        <v>117</v>
      </c>
      <c r="W2547" s="1">
        <v>44524.445381944446</v>
      </c>
      <c r="X2547">
        <v>40</v>
      </c>
      <c r="Y2547">
        <v>0</v>
      </c>
      <c r="Z2547">
        <v>0</v>
      </c>
      <c r="AA2547">
        <v>0</v>
      </c>
      <c r="AB2547">
        <v>52</v>
      </c>
      <c r="AC2547">
        <v>0</v>
      </c>
      <c r="AD2547">
        <v>66</v>
      </c>
      <c r="AE2547">
        <v>0</v>
      </c>
      <c r="AF2547">
        <v>0</v>
      </c>
      <c r="AG2547">
        <v>0</v>
      </c>
      <c r="AH2547" t="s">
        <v>118</v>
      </c>
      <c r="AI2547" s="1">
        <v>44524.594282407408</v>
      </c>
      <c r="AJ2547">
        <v>35</v>
      </c>
      <c r="AK2547">
        <v>0</v>
      </c>
      <c r="AL2547">
        <v>0</v>
      </c>
      <c r="AM2547">
        <v>0</v>
      </c>
      <c r="AN2547">
        <v>52</v>
      </c>
      <c r="AO2547">
        <v>0</v>
      </c>
      <c r="AP2547">
        <v>66</v>
      </c>
      <c r="AQ2547">
        <v>0</v>
      </c>
      <c r="AR2547">
        <v>0</v>
      </c>
      <c r="AS2547">
        <v>0</v>
      </c>
      <c r="AT2547" t="s">
        <v>88</v>
      </c>
      <c r="AU2547" t="s">
        <v>88</v>
      </c>
      <c r="AV2547" t="s">
        <v>88</v>
      </c>
      <c r="AW2547" t="s">
        <v>88</v>
      </c>
      <c r="AX2547" t="s">
        <v>88</v>
      </c>
      <c r="AY2547" t="s">
        <v>88</v>
      </c>
      <c r="AZ2547" t="s">
        <v>88</v>
      </c>
      <c r="BA2547" t="s">
        <v>88</v>
      </c>
      <c r="BB2547" t="s">
        <v>88</v>
      </c>
      <c r="BC2547" t="s">
        <v>88</v>
      </c>
      <c r="BD2547" t="s">
        <v>88</v>
      </c>
      <c r="BE2547" t="s">
        <v>88</v>
      </c>
    </row>
    <row r="2548" spans="1:57">
      <c r="A2548" t="s">
        <v>5283</v>
      </c>
      <c r="B2548" t="s">
        <v>80</v>
      </c>
      <c r="C2548" t="s">
        <v>5281</v>
      </c>
      <c r="D2548" t="s">
        <v>82</v>
      </c>
      <c r="E2548" s="2" t="str">
        <f>HYPERLINK("capsilon://?command=openfolder&amp;siteaddress=FAM.docvelocity-na8.net&amp;folderid=FX1EEE46B2-83C1-8CF7-5BDE-3F0318E0BFDC","FX211112761")</f>
        <v>FX211112761</v>
      </c>
      <c r="F2548" t="s">
        <v>19</v>
      </c>
      <c r="G2548" t="s">
        <v>19</v>
      </c>
      <c r="H2548" t="s">
        <v>83</v>
      </c>
      <c r="I2548" t="s">
        <v>5284</v>
      </c>
      <c r="J2548">
        <v>66</v>
      </c>
      <c r="K2548" t="s">
        <v>85</v>
      </c>
      <c r="L2548" t="s">
        <v>86</v>
      </c>
      <c r="M2548" t="s">
        <v>87</v>
      </c>
      <c r="N2548">
        <v>2</v>
      </c>
      <c r="O2548" s="1">
        <v>44524.427245370367</v>
      </c>
      <c r="P2548" s="1">
        <v>44524.595300925925</v>
      </c>
      <c r="Q2548">
        <v>14390</v>
      </c>
      <c r="R2548">
        <v>130</v>
      </c>
      <c r="S2548" t="b">
        <v>0</v>
      </c>
      <c r="T2548" t="s">
        <v>88</v>
      </c>
      <c r="U2548" t="b">
        <v>0</v>
      </c>
      <c r="V2548" t="s">
        <v>110</v>
      </c>
      <c r="W2548" s="1">
        <v>44524.444988425923</v>
      </c>
      <c r="X2548">
        <v>43</v>
      </c>
      <c r="Y2548">
        <v>0</v>
      </c>
      <c r="Z2548">
        <v>0</v>
      </c>
      <c r="AA2548">
        <v>0</v>
      </c>
      <c r="AB2548">
        <v>52</v>
      </c>
      <c r="AC2548">
        <v>0</v>
      </c>
      <c r="AD2548">
        <v>66</v>
      </c>
      <c r="AE2548">
        <v>0</v>
      </c>
      <c r="AF2548">
        <v>0</v>
      </c>
      <c r="AG2548">
        <v>0</v>
      </c>
      <c r="AH2548" t="s">
        <v>118</v>
      </c>
      <c r="AI2548" s="1">
        <v>44524.595300925925</v>
      </c>
      <c r="AJ2548">
        <v>87</v>
      </c>
      <c r="AK2548">
        <v>0</v>
      </c>
      <c r="AL2548">
        <v>0</v>
      </c>
      <c r="AM2548">
        <v>0</v>
      </c>
      <c r="AN2548">
        <v>52</v>
      </c>
      <c r="AO2548">
        <v>0</v>
      </c>
      <c r="AP2548">
        <v>66</v>
      </c>
      <c r="AQ2548">
        <v>0</v>
      </c>
      <c r="AR2548">
        <v>0</v>
      </c>
      <c r="AS2548">
        <v>0</v>
      </c>
      <c r="AT2548" t="s">
        <v>88</v>
      </c>
      <c r="AU2548" t="s">
        <v>88</v>
      </c>
      <c r="AV2548" t="s">
        <v>88</v>
      </c>
      <c r="AW2548" t="s">
        <v>88</v>
      </c>
      <c r="AX2548" t="s">
        <v>88</v>
      </c>
      <c r="AY2548" t="s">
        <v>88</v>
      </c>
      <c r="AZ2548" t="s">
        <v>88</v>
      </c>
      <c r="BA2548" t="s">
        <v>88</v>
      </c>
      <c r="BB2548" t="s">
        <v>88</v>
      </c>
      <c r="BC2548" t="s">
        <v>88</v>
      </c>
      <c r="BD2548" t="s">
        <v>88</v>
      </c>
      <c r="BE2548" t="s">
        <v>88</v>
      </c>
    </row>
    <row r="2549" spans="1:57">
      <c r="A2549" t="s">
        <v>5285</v>
      </c>
      <c r="B2549" t="s">
        <v>80</v>
      </c>
      <c r="C2549" t="s">
        <v>5281</v>
      </c>
      <c r="D2549" t="s">
        <v>82</v>
      </c>
      <c r="E2549" s="2" t="str">
        <f>HYPERLINK("capsilon://?command=openfolder&amp;siteaddress=FAM.docvelocity-na8.net&amp;folderid=FX1EEE46B2-83C1-8CF7-5BDE-3F0318E0BFDC","FX211112761")</f>
        <v>FX211112761</v>
      </c>
      <c r="F2549" t="s">
        <v>19</v>
      </c>
      <c r="G2549" t="s">
        <v>19</v>
      </c>
      <c r="H2549" t="s">
        <v>83</v>
      </c>
      <c r="I2549" t="s">
        <v>5286</v>
      </c>
      <c r="J2549">
        <v>32</v>
      </c>
      <c r="K2549" t="s">
        <v>85</v>
      </c>
      <c r="L2549" t="s">
        <v>86</v>
      </c>
      <c r="M2549" t="s">
        <v>87</v>
      </c>
      <c r="N2549">
        <v>2</v>
      </c>
      <c r="O2549" s="1">
        <v>44524.428807870368</v>
      </c>
      <c r="P2549" s="1">
        <v>44524.59883101852</v>
      </c>
      <c r="Q2549">
        <v>14083</v>
      </c>
      <c r="R2549">
        <v>607</v>
      </c>
      <c r="S2549" t="b">
        <v>0</v>
      </c>
      <c r="T2549" t="s">
        <v>88</v>
      </c>
      <c r="U2549" t="b">
        <v>0</v>
      </c>
      <c r="V2549" t="s">
        <v>388</v>
      </c>
      <c r="W2549" s="1">
        <v>44524.448437500003</v>
      </c>
      <c r="X2549">
        <v>302</v>
      </c>
      <c r="Y2549">
        <v>36</v>
      </c>
      <c r="Z2549">
        <v>0</v>
      </c>
      <c r="AA2549">
        <v>36</v>
      </c>
      <c r="AB2549">
        <v>0</v>
      </c>
      <c r="AC2549">
        <v>23</v>
      </c>
      <c r="AD2549">
        <v>-4</v>
      </c>
      <c r="AE2549">
        <v>0</v>
      </c>
      <c r="AF2549">
        <v>0</v>
      </c>
      <c r="AG2549">
        <v>0</v>
      </c>
      <c r="AH2549" t="s">
        <v>118</v>
      </c>
      <c r="AI2549" s="1">
        <v>44524.59883101852</v>
      </c>
      <c r="AJ2549">
        <v>305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-4</v>
      </c>
      <c r="AQ2549">
        <v>0</v>
      </c>
      <c r="AR2549">
        <v>0</v>
      </c>
      <c r="AS2549">
        <v>0</v>
      </c>
      <c r="AT2549" t="s">
        <v>88</v>
      </c>
      <c r="AU2549" t="s">
        <v>88</v>
      </c>
      <c r="AV2549" t="s">
        <v>88</v>
      </c>
      <c r="AW2549" t="s">
        <v>88</v>
      </c>
      <c r="AX2549" t="s">
        <v>88</v>
      </c>
      <c r="AY2549" t="s">
        <v>88</v>
      </c>
      <c r="AZ2549" t="s">
        <v>88</v>
      </c>
      <c r="BA2549" t="s">
        <v>88</v>
      </c>
      <c r="BB2549" t="s">
        <v>88</v>
      </c>
      <c r="BC2549" t="s">
        <v>88</v>
      </c>
      <c r="BD2549" t="s">
        <v>88</v>
      </c>
      <c r="BE2549" t="s">
        <v>88</v>
      </c>
    </row>
    <row r="2550" spans="1:57">
      <c r="A2550" t="s">
        <v>5287</v>
      </c>
      <c r="B2550" t="s">
        <v>80</v>
      </c>
      <c r="C2550" t="s">
        <v>5281</v>
      </c>
      <c r="D2550" t="s">
        <v>82</v>
      </c>
      <c r="E2550" s="2" t="str">
        <f>HYPERLINK("capsilon://?command=openfolder&amp;siteaddress=FAM.docvelocity-na8.net&amp;folderid=FX1EEE46B2-83C1-8CF7-5BDE-3F0318E0BFDC","FX211112761")</f>
        <v>FX211112761</v>
      </c>
      <c r="F2550" t="s">
        <v>19</v>
      </c>
      <c r="G2550" t="s">
        <v>19</v>
      </c>
      <c r="H2550" t="s">
        <v>83</v>
      </c>
      <c r="I2550" t="s">
        <v>5288</v>
      </c>
      <c r="J2550">
        <v>32</v>
      </c>
      <c r="K2550" t="s">
        <v>85</v>
      </c>
      <c r="L2550" t="s">
        <v>86</v>
      </c>
      <c r="M2550" t="s">
        <v>87</v>
      </c>
      <c r="N2550">
        <v>2</v>
      </c>
      <c r="O2550" s="1">
        <v>44524.428842592592</v>
      </c>
      <c r="P2550" s="1">
        <v>44524.60087962963</v>
      </c>
      <c r="Q2550">
        <v>14339</v>
      </c>
      <c r="R2550">
        <v>525</v>
      </c>
      <c r="S2550" t="b">
        <v>0</v>
      </c>
      <c r="T2550" t="s">
        <v>88</v>
      </c>
      <c r="U2550" t="b">
        <v>0</v>
      </c>
      <c r="V2550" t="s">
        <v>110</v>
      </c>
      <c r="W2550" s="1">
        <v>44524.44903935185</v>
      </c>
      <c r="X2550">
        <v>349</v>
      </c>
      <c r="Y2550">
        <v>45</v>
      </c>
      <c r="Z2550">
        <v>0</v>
      </c>
      <c r="AA2550">
        <v>45</v>
      </c>
      <c r="AB2550">
        <v>0</v>
      </c>
      <c r="AC2550">
        <v>31</v>
      </c>
      <c r="AD2550">
        <v>-13</v>
      </c>
      <c r="AE2550">
        <v>0</v>
      </c>
      <c r="AF2550">
        <v>0</v>
      </c>
      <c r="AG2550">
        <v>0</v>
      </c>
      <c r="AH2550" t="s">
        <v>118</v>
      </c>
      <c r="AI2550" s="1">
        <v>44524.60087962963</v>
      </c>
      <c r="AJ2550">
        <v>176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-13</v>
      </c>
      <c r="AQ2550">
        <v>0</v>
      </c>
      <c r="AR2550">
        <v>0</v>
      </c>
      <c r="AS2550">
        <v>0</v>
      </c>
      <c r="AT2550" t="s">
        <v>88</v>
      </c>
      <c r="AU2550" t="s">
        <v>88</v>
      </c>
      <c r="AV2550" t="s">
        <v>88</v>
      </c>
      <c r="AW2550" t="s">
        <v>88</v>
      </c>
      <c r="AX2550" t="s">
        <v>88</v>
      </c>
      <c r="AY2550" t="s">
        <v>88</v>
      </c>
      <c r="AZ2550" t="s">
        <v>88</v>
      </c>
      <c r="BA2550" t="s">
        <v>88</v>
      </c>
      <c r="BB2550" t="s">
        <v>88</v>
      </c>
      <c r="BC2550" t="s">
        <v>88</v>
      </c>
      <c r="BD2550" t="s">
        <v>88</v>
      </c>
      <c r="BE2550" t="s">
        <v>88</v>
      </c>
    </row>
    <row r="2551" spans="1:57">
      <c r="A2551" t="s">
        <v>5289</v>
      </c>
      <c r="B2551" t="s">
        <v>80</v>
      </c>
      <c r="C2551" t="s">
        <v>5281</v>
      </c>
      <c r="D2551" t="s">
        <v>82</v>
      </c>
      <c r="E2551" s="2" t="str">
        <f>HYPERLINK("capsilon://?command=openfolder&amp;siteaddress=FAM.docvelocity-na8.net&amp;folderid=FX1EEE46B2-83C1-8CF7-5BDE-3F0318E0BFDC","FX211112761")</f>
        <v>FX211112761</v>
      </c>
      <c r="F2551" t="s">
        <v>19</v>
      </c>
      <c r="G2551" t="s">
        <v>19</v>
      </c>
      <c r="H2551" t="s">
        <v>83</v>
      </c>
      <c r="I2551" t="s">
        <v>5290</v>
      </c>
      <c r="J2551">
        <v>28</v>
      </c>
      <c r="K2551" t="s">
        <v>85</v>
      </c>
      <c r="L2551" t="s">
        <v>86</v>
      </c>
      <c r="M2551" t="s">
        <v>87</v>
      </c>
      <c r="N2551">
        <v>2</v>
      </c>
      <c r="O2551" s="1">
        <v>44524.429201388892</v>
      </c>
      <c r="P2551" s="1">
        <v>44524.60260416667</v>
      </c>
      <c r="Q2551">
        <v>14717</v>
      </c>
      <c r="R2551">
        <v>265</v>
      </c>
      <c r="S2551" t="b">
        <v>0</v>
      </c>
      <c r="T2551" t="s">
        <v>88</v>
      </c>
      <c r="U2551" t="b">
        <v>0</v>
      </c>
      <c r="V2551" t="s">
        <v>117</v>
      </c>
      <c r="W2551" s="1">
        <v>44524.446747685186</v>
      </c>
      <c r="X2551">
        <v>117</v>
      </c>
      <c r="Y2551">
        <v>21</v>
      </c>
      <c r="Z2551">
        <v>0</v>
      </c>
      <c r="AA2551">
        <v>21</v>
      </c>
      <c r="AB2551">
        <v>0</v>
      </c>
      <c r="AC2551">
        <v>1</v>
      </c>
      <c r="AD2551">
        <v>7</v>
      </c>
      <c r="AE2551">
        <v>0</v>
      </c>
      <c r="AF2551">
        <v>0</v>
      </c>
      <c r="AG2551">
        <v>0</v>
      </c>
      <c r="AH2551" t="s">
        <v>118</v>
      </c>
      <c r="AI2551" s="1">
        <v>44524.60260416667</v>
      </c>
      <c r="AJ2551">
        <v>148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7</v>
      </c>
      <c r="AQ2551">
        <v>0</v>
      </c>
      <c r="AR2551">
        <v>0</v>
      </c>
      <c r="AS2551">
        <v>0</v>
      </c>
      <c r="AT2551" t="s">
        <v>88</v>
      </c>
      <c r="AU2551" t="s">
        <v>88</v>
      </c>
      <c r="AV2551" t="s">
        <v>88</v>
      </c>
      <c r="AW2551" t="s">
        <v>88</v>
      </c>
      <c r="AX2551" t="s">
        <v>88</v>
      </c>
      <c r="AY2551" t="s">
        <v>88</v>
      </c>
      <c r="AZ2551" t="s">
        <v>88</v>
      </c>
      <c r="BA2551" t="s">
        <v>88</v>
      </c>
      <c r="BB2551" t="s">
        <v>88</v>
      </c>
      <c r="BC2551" t="s">
        <v>88</v>
      </c>
      <c r="BD2551" t="s">
        <v>88</v>
      </c>
      <c r="BE2551" t="s">
        <v>88</v>
      </c>
    </row>
    <row r="2552" spans="1:57">
      <c r="A2552" t="s">
        <v>5291</v>
      </c>
      <c r="B2552" t="s">
        <v>80</v>
      </c>
      <c r="C2552" t="s">
        <v>5281</v>
      </c>
      <c r="D2552" t="s">
        <v>82</v>
      </c>
      <c r="E2552" s="2" t="str">
        <f>HYPERLINK("capsilon://?command=openfolder&amp;siteaddress=FAM.docvelocity-na8.net&amp;folderid=FX1EEE46B2-83C1-8CF7-5BDE-3F0318E0BFDC","FX211112761")</f>
        <v>FX211112761</v>
      </c>
      <c r="F2552" t="s">
        <v>19</v>
      </c>
      <c r="G2552" t="s">
        <v>19</v>
      </c>
      <c r="H2552" t="s">
        <v>83</v>
      </c>
      <c r="I2552" t="s">
        <v>5292</v>
      </c>
      <c r="J2552">
        <v>28</v>
      </c>
      <c r="K2552" t="s">
        <v>85</v>
      </c>
      <c r="L2552" t="s">
        <v>86</v>
      </c>
      <c r="M2552" t="s">
        <v>87</v>
      </c>
      <c r="N2552">
        <v>2</v>
      </c>
      <c r="O2552" s="1">
        <v>44524.429386574076</v>
      </c>
      <c r="P2552" s="1">
        <v>44524.604699074072</v>
      </c>
      <c r="Q2552">
        <v>14826</v>
      </c>
      <c r="R2552">
        <v>321</v>
      </c>
      <c r="S2552" t="b">
        <v>0</v>
      </c>
      <c r="T2552" t="s">
        <v>88</v>
      </c>
      <c r="U2552" t="b">
        <v>0</v>
      </c>
      <c r="V2552" t="s">
        <v>186</v>
      </c>
      <c r="W2552" s="1">
        <v>44524.448321759257</v>
      </c>
      <c r="X2552">
        <v>140</v>
      </c>
      <c r="Y2552">
        <v>21</v>
      </c>
      <c r="Z2552">
        <v>0</v>
      </c>
      <c r="AA2552">
        <v>21</v>
      </c>
      <c r="AB2552">
        <v>0</v>
      </c>
      <c r="AC2552">
        <v>3</v>
      </c>
      <c r="AD2552">
        <v>7</v>
      </c>
      <c r="AE2552">
        <v>0</v>
      </c>
      <c r="AF2552">
        <v>0</v>
      </c>
      <c r="AG2552">
        <v>0</v>
      </c>
      <c r="AH2552" t="s">
        <v>118</v>
      </c>
      <c r="AI2552" s="1">
        <v>44524.604699074072</v>
      </c>
      <c r="AJ2552">
        <v>181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7</v>
      </c>
      <c r="AQ2552">
        <v>0</v>
      </c>
      <c r="AR2552">
        <v>0</v>
      </c>
      <c r="AS2552">
        <v>0</v>
      </c>
      <c r="AT2552" t="s">
        <v>88</v>
      </c>
      <c r="AU2552" t="s">
        <v>88</v>
      </c>
      <c r="AV2552" t="s">
        <v>88</v>
      </c>
      <c r="AW2552" t="s">
        <v>88</v>
      </c>
      <c r="AX2552" t="s">
        <v>88</v>
      </c>
      <c r="AY2552" t="s">
        <v>88</v>
      </c>
      <c r="AZ2552" t="s">
        <v>88</v>
      </c>
      <c r="BA2552" t="s">
        <v>88</v>
      </c>
      <c r="BB2552" t="s">
        <v>88</v>
      </c>
      <c r="BC2552" t="s">
        <v>88</v>
      </c>
      <c r="BD2552" t="s">
        <v>88</v>
      </c>
      <c r="BE2552" t="s">
        <v>88</v>
      </c>
    </row>
    <row r="2553" spans="1:57">
      <c r="A2553" t="s">
        <v>5293</v>
      </c>
      <c r="B2553" t="s">
        <v>80</v>
      </c>
      <c r="C2553" t="s">
        <v>5294</v>
      </c>
      <c r="D2553" t="s">
        <v>82</v>
      </c>
      <c r="E2553" s="2" t="str">
        <f>HYPERLINK("capsilon://?command=openfolder&amp;siteaddress=FAM.docvelocity-na8.net&amp;folderid=FX662A9AE3-F6D0-7E11-0F47-5EFDFB52CD4E","FX21119081")</f>
        <v>FX21119081</v>
      </c>
      <c r="F2553" t="s">
        <v>19</v>
      </c>
      <c r="G2553" t="s">
        <v>19</v>
      </c>
      <c r="H2553" t="s">
        <v>83</v>
      </c>
      <c r="I2553" t="s">
        <v>5295</v>
      </c>
      <c r="J2553">
        <v>75</v>
      </c>
      <c r="K2553" t="s">
        <v>85</v>
      </c>
      <c r="L2553" t="s">
        <v>86</v>
      </c>
      <c r="M2553" t="s">
        <v>87</v>
      </c>
      <c r="N2553">
        <v>1</v>
      </c>
      <c r="O2553" s="1">
        <v>44524.455011574071</v>
      </c>
      <c r="P2553" s="1">
        <v>44524.514861111114</v>
      </c>
      <c r="Q2553">
        <v>4199</v>
      </c>
      <c r="R2553">
        <v>972</v>
      </c>
      <c r="S2553" t="b">
        <v>0</v>
      </c>
      <c r="T2553" t="s">
        <v>88</v>
      </c>
      <c r="U2553" t="b">
        <v>0</v>
      </c>
      <c r="V2553" t="s">
        <v>190</v>
      </c>
      <c r="W2553" s="1">
        <v>44524.514861111114</v>
      </c>
      <c r="X2553">
        <v>452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75</v>
      </c>
      <c r="AE2553">
        <v>63</v>
      </c>
      <c r="AF2553">
        <v>0</v>
      </c>
      <c r="AG2553">
        <v>3</v>
      </c>
      <c r="AH2553" t="s">
        <v>88</v>
      </c>
      <c r="AI2553" t="s">
        <v>88</v>
      </c>
      <c r="AJ2553" t="s">
        <v>88</v>
      </c>
      <c r="AK2553" t="s">
        <v>88</v>
      </c>
      <c r="AL2553" t="s">
        <v>88</v>
      </c>
      <c r="AM2553" t="s">
        <v>88</v>
      </c>
      <c r="AN2553" t="s">
        <v>88</v>
      </c>
      <c r="AO2553" t="s">
        <v>88</v>
      </c>
      <c r="AP2553" t="s">
        <v>88</v>
      </c>
      <c r="AQ2553" t="s">
        <v>88</v>
      </c>
      <c r="AR2553" t="s">
        <v>88</v>
      </c>
      <c r="AS2553" t="s">
        <v>88</v>
      </c>
      <c r="AT2553" t="s">
        <v>88</v>
      </c>
      <c r="AU2553" t="s">
        <v>88</v>
      </c>
      <c r="AV2553" t="s">
        <v>88</v>
      </c>
      <c r="AW2553" t="s">
        <v>88</v>
      </c>
      <c r="AX2553" t="s">
        <v>88</v>
      </c>
      <c r="AY2553" t="s">
        <v>88</v>
      </c>
      <c r="AZ2553" t="s">
        <v>88</v>
      </c>
      <c r="BA2553" t="s">
        <v>88</v>
      </c>
      <c r="BB2553" t="s">
        <v>88</v>
      </c>
      <c r="BC2553" t="s">
        <v>88</v>
      </c>
      <c r="BD2553" t="s">
        <v>88</v>
      </c>
      <c r="BE2553" t="s">
        <v>88</v>
      </c>
    </row>
    <row r="2554" spans="1:57">
      <c r="A2554" t="s">
        <v>5296</v>
      </c>
      <c r="B2554" t="s">
        <v>80</v>
      </c>
      <c r="C2554" t="s">
        <v>5297</v>
      </c>
      <c r="D2554" t="s">
        <v>82</v>
      </c>
      <c r="E2554" s="2" t="str">
        <f>HYPERLINK("capsilon://?command=openfolder&amp;siteaddress=FAM.docvelocity-na8.net&amp;folderid=FX010BAEBA-1F80-62BA-4311-D3248F9BEF31","FX211110081")</f>
        <v>FX211110081</v>
      </c>
      <c r="F2554" t="s">
        <v>19</v>
      </c>
      <c r="G2554" t="s">
        <v>19</v>
      </c>
      <c r="H2554" t="s">
        <v>83</v>
      </c>
      <c r="I2554" t="s">
        <v>5298</v>
      </c>
      <c r="J2554">
        <v>84</v>
      </c>
      <c r="K2554" t="s">
        <v>85</v>
      </c>
      <c r="L2554" t="s">
        <v>86</v>
      </c>
      <c r="M2554" t="s">
        <v>87</v>
      </c>
      <c r="N2554">
        <v>2</v>
      </c>
      <c r="O2554" s="1">
        <v>44524.480740740742</v>
      </c>
      <c r="P2554" s="1">
        <v>44524.608553240738</v>
      </c>
      <c r="Q2554">
        <v>10276</v>
      </c>
      <c r="R2554">
        <v>767</v>
      </c>
      <c r="S2554" t="b">
        <v>0</v>
      </c>
      <c r="T2554" t="s">
        <v>88</v>
      </c>
      <c r="U2554" t="b">
        <v>0</v>
      </c>
      <c r="V2554" t="s">
        <v>186</v>
      </c>
      <c r="W2554" s="1">
        <v>44524.485856481479</v>
      </c>
      <c r="X2554">
        <v>434</v>
      </c>
      <c r="Y2554">
        <v>79</v>
      </c>
      <c r="Z2554">
        <v>0</v>
      </c>
      <c r="AA2554">
        <v>79</v>
      </c>
      <c r="AB2554">
        <v>0</v>
      </c>
      <c r="AC2554">
        <v>13</v>
      </c>
      <c r="AD2554">
        <v>5</v>
      </c>
      <c r="AE2554">
        <v>0</v>
      </c>
      <c r="AF2554">
        <v>0</v>
      </c>
      <c r="AG2554">
        <v>0</v>
      </c>
      <c r="AH2554" t="s">
        <v>118</v>
      </c>
      <c r="AI2554" s="1">
        <v>44524.608553240738</v>
      </c>
      <c r="AJ2554">
        <v>333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5</v>
      </c>
      <c r="AQ2554">
        <v>0</v>
      </c>
      <c r="AR2554">
        <v>0</v>
      </c>
      <c r="AS2554">
        <v>0</v>
      </c>
      <c r="AT2554" t="s">
        <v>88</v>
      </c>
      <c r="AU2554" t="s">
        <v>88</v>
      </c>
      <c r="AV2554" t="s">
        <v>88</v>
      </c>
      <c r="AW2554" t="s">
        <v>88</v>
      </c>
      <c r="AX2554" t="s">
        <v>88</v>
      </c>
      <c r="AY2554" t="s">
        <v>88</v>
      </c>
      <c r="AZ2554" t="s">
        <v>88</v>
      </c>
      <c r="BA2554" t="s">
        <v>88</v>
      </c>
      <c r="BB2554" t="s">
        <v>88</v>
      </c>
      <c r="BC2554" t="s">
        <v>88</v>
      </c>
      <c r="BD2554" t="s">
        <v>88</v>
      </c>
      <c r="BE2554" t="s">
        <v>88</v>
      </c>
    </row>
    <row r="2555" spans="1:57">
      <c r="A2555" t="s">
        <v>5299</v>
      </c>
      <c r="B2555" t="s">
        <v>80</v>
      </c>
      <c r="C2555" t="s">
        <v>5297</v>
      </c>
      <c r="D2555" t="s">
        <v>82</v>
      </c>
      <c r="E2555" s="2" t="str">
        <f>HYPERLINK("capsilon://?command=openfolder&amp;siteaddress=FAM.docvelocity-na8.net&amp;folderid=FX010BAEBA-1F80-62BA-4311-D3248F9BEF31","FX211110081")</f>
        <v>FX211110081</v>
      </c>
      <c r="F2555" t="s">
        <v>19</v>
      </c>
      <c r="G2555" t="s">
        <v>19</v>
      </c>
      <c r="H2555" t="s">
        <v>83</v>
      </c>
      <c r="I2555" t="s">
        <v>5300</v>
      </c>
      <c r="J2555">
        <v>84</v>
      </c>
      <c r="K2555" t="s">
        <v>85</v>
      </c>
      <c r="L2555" t="s">
        <v>86</v>
      </c>
      <c r="M2555" t="s">
        <v>87</v>
      </c>
      <c r="N2555">
        <v>2</v>
      </c>
      <c r="O2555" s="1">
        <v>44524.482187499998</v>
      </c>
      <c r="P2555" s="1">
        <v>44524.611724537041</v>
      </c>
      <c r="Q2555">
        <v>10404</v>
      </c>
      <c r="R2555">
        <v>788</v>
      </c>
      <c r="S2555" t="b">
        <v>0</v>
      </c>
      <c r="T2555" t="s">
        <v>88</v>
      </c>
      <c r="U2555" t="b">
        <v>0</v>
      </c>
      <c r="V2555" t="s">
        <v>123</v>
      </c>
      <c r="W2555" s="1">
        <v>44524.488310185188</v>
      </c>
      <c r="X2555">
        <v>515</v>
      </c>
      <c r="Y2555">
        <v>74</v>
      </c>
      <c r="Z2555">
        <v>0</v>
      </c>
      <c r="AA2555">
        <v>74</v>
      </c>
      <c r="AB2555">
        <v>0</v>
      </c>
      <c r="AC2555">
        <v>39</v>
      </c>
      <c r="AD2555">
        <v>10</v>
      </c>
      <c r="AE2555">
        <v>0</v>
      </c>
      <c r="AF2555">
        <v>0</v>
      </c>
      <c r="AG2555">
        <v>0</v>
      </c>
      <c r="AH2555" t="s">
        <v>118</v>
      </c>
      <c r="AI2555" s="1">
        <v>44524.611724537041</v>
      </c>
      <c r="AJ2555">
        <v>273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10</v>
      </c>
      <c r="AQ2555">
        <v>0</v>
      </c>
      <c r="AR2555">
        <v>0</v>
      </c>
      <c r="AS2555">
        <v>0</v>
      </c>
      <c r="AT2555" t="s">
        <v>88</v>
      </c>
      <c r="AU2555" t="s">
        <v>88</v>
      </c>
      <c r="AV2555" t="s">
        <v>88</v>
      </c>
      <c r="AW2555" t="s">
        <v>88</v>
      </c>
      <c r="AX2555" t="s">
        <v>88</v>
      </c>
      <c r="AY2555" t="s">
        <v>88</v>
      </c>
      <c r="AZ2555" t="s">
        <v>88</v>
      </c>
      <c r="BA2555" t="s">
        <v>88</v>
      </c>
      <c r="BB2555" t="s">
        <v>88</v>
      </c>
      <c r="BC2555" t="s">
        <v>88</v>
      </c>
      <c r="BD2555" t="s">
        <v>88</v>
      </c>
      <c r="BE2555" t="s">
        <v>88</v>
      </c>
    </row>
    <row r="2556" spans="1:57">
      <c r="A2556" t="s">
        <v>5301</v>
      </c>
      <c r="B2556" t="s">
        <v>80</v>
      </c>
      <c r="C2556" t="s">
        <v>5297</v>
      </c>
      <c r="D2556" t="s">
        <v>82</v>
      </c>
      <c r="E2556" s="2" t="str">
        <f>HYPERLINK("capsilon://?command=openfolder&amp;siteaddress=FAM.docvelocity-na8.net&amp;folderid=FX010BAEBA-1F80-62BA-4311-D3248F9BEF31","FX211110081")</f>
        <v>FX211110081</v>
      </c>
      <c r="F2556" t="s">
        <v>19</v>
      </c>
      <c r="G2556" t="s">
        <v>19</v>
      </c>
      <c r="H2556" t="s">
        <v>83</v>
      </c>
      <c r="I2556" t="s">
        <v>5302</v>
      </c>
      <c r="J2556">
        <v>28</v>
      </c>
      <c r="K2556" t="s">
        <v>85</v>
      </c>
      <c r="L2556" t="s">
        <v>86</v>
      </c>
      <c r="M2556" t="s">
        <v>87</v>
      </c>
      <c r="N2556">
        <v>2</v>
      </c>
      <c r="O2556" s="1">
        <v>44524.483506944445</v>
      </c>
      <c r="P2556" s="1">
        <v>44524.61347222222</v>
      </c>
      <c r="Q2556">
        <v>10988</v>
      </c>
      <c r="R2556">
        <v>241</v>
      </c>
      <c r="S2556" t="b">
        <v>0</v>
      </c>
      <c r="T2556" t="s">
        <v>88</v>
      </c>
      <c r="U2556" t="b">
        <v>0</v>
      </c>
      <c r="V2556" t="s">
        <v>186</v>
      </c>
      <c r="W2556" s="1">
        <v>44524.486909722225</v>
      </c>
      <c r="X2556">
        <v>90</v>
      </c>
      <c r="Y2556">
        <v>21</v>
      </c>
      <c r="Z2556">
        <v>0</v>
      </c>
      <c r="AA2556">
        <v>21</v>
      </c>
      <c r="AB2556">
        <v>0</v>
      </c>
      <c r="AC2556">
        <v>0</v>
      </c>
      <c r="AD2556">
        <v>7</v>
      </c>
      <c r="AE2556">
        <v>0</v>
      </c>
      <c r="AF2556">
        <v>0</v>
      </c>
      <c r="AG2556">
        <v>0</v>
      </c>
      <c r="AH2556" t="s">
        <v>118</v>
      </c>
      <c r="AI2556" s="1">
        <v>44524.61347222222</v>
      </c>
      <c r="AJ2556">
        <v>151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7</v>
      </c>
      <c r="AQ2556">
        <v>0</v>
      </c>
      <c r="AR2556">
        <v>0</v>
      </c>
      <c r="AS2556">
        <v>0</v>
      </c>
      <c r="AT2556" t="s">
        <v>88</v>
      </c>
      <c r="AU2556" t="s">
        <v>88</v>
      </c>
      <c r="AV2556" t="s">
        <v>88</v>
      </c>
      <c r="AW2556" t="s">
        <v>88</v>
      </c>
      <c r="AX2556" t="s">
        <v>88</v>
      </c>
      <c r="AY2556" t="s">
        <v>88</v>
      </c>
      <c r="AZ2556" t="s">
        <v>88</v>
      </c>
      <c r="BA2556" t="s">
        <v>88</v>
      </c>
      <c r="BB2556" t="s">
        <v>88</v>
      </c>
      <c r="BC2556" t="s">
        <v>88</v>
      </c>
      <c r="BD2556" t="s">
        <v>88</v>
      </c>
      <c r="BE2556" t="s">
        <v>88</v>
      </c>
    </row>
    <row r="2557" spans="1:57">
      <c r="A2557" t="s">
        <v>5303</v>
      </c>
      <c r="B2557" t="s">
        <v>80</v>
      </c>
      <c r="C2557" t="s">
        <v>5297</v>
      </c>
      <c r="D2557" t="s">
        <v>82</v>
      </c>
      <c r="E2557" s="2" t="str">
        <f>HYPERLINK("capsilon://?command=openfolder&amp;siteaddress=FAM.docvelocity-na8.net&amp;folderid=FX010BAEBA-1F80-62BA-4311-D3248F9BEF31","FX211110081")</f>
        <v>FX211110081</v>
      </c>
      <c r="F2557" t="s">
        <v>19</v>
      </c>
      <c r="G2557" t="s">
        <v>19</v>
      </c>
      <c r="H2557" t="s">
        <v>83</v>
      </c>
      <c r="I2557" t="s">
        <v>5304</v>
      </c>
      <c r="J2557">
        <v>28</v>
      </c>
      <c r="K2557" t="s">
        <v>85</v>
      </c>
      <c r="L2557" t="s">
        <v>86</v>
      </c>
      <c r="M2557" t="s">
        <v>87</v>
      </c>
      <c r="N2557">
        <v>2</v>
      </c>
      <c r="O2557" s="1">
        <v>44524.484444444446</v>
      </c>
      <c r="P2557" s="1">
        <v>44524.616388888891</v>
      </c>
      <c r="Q2557">
        <v>11003</v>
      </c>
      <c r="R2557">
        <v>397</v>
      </c>
      <c r="S2557" t="b">
        <v>0</v>
      </c>
      <c r="T2557" t="s">
        <v>88</v>
      </c>
      <c r="U2557" t="b">
        <v>0</v>
      </c>
      <c r="V2557" t="s">
        <v>186</v>
      </c>
      <c r="W2557" s="1">
        <v>44524.487638888888</v>
      </c>
      <c r="X2557">
        <v>62</v>
      </c>
      <c r="Y2557">
        <v>21</v>
      </c>
      <c r="Z2557">
        <v>0</v>
      </c>
      <c r="AA2557">
        <v>21</v>
      </c>
      <c r="AB2557">
        <v>0</v>
      </c>
      <c r="AC2557">
        <v>0</v>
      </c>
      <c r="AD2557">
        <v>7</v>
      </c>
      <c r="AE2557">
        <v>0</v>
      </c>
      <c r="AF2557">
        <v>0</v>
      </c>
      <c r="AG2557">
        <v>0</v>
      </c>
      <c r="AH2557" t="s">
        <v>90</v>
      </c>
      <c r="AI2557" s="1">
        <v>44524.616388888891</v>
      </c>
      <c r="AJ2557">
        <v>335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7</v>
      </c>
      <c r="AQ2557">
        <v>0</v>
      </c>
      <c r="AR2557">
        <v>0</v>
      </c>
      <c r="AS2557">
        <v>0</v>
      </c>
      <c r="AT2557" t="s">
        <v>88</v>
      </c>
      <c r="AU2557" t="s">
        <v>88</v>
      </c>
      <c r="AV2557" t="s">
        <v>88</v>
      </c>
      <c r="AW2557" t="s">
        <v>88</v>
      </c>
      <c r="AX2557" t="s">
        <v>88</v>
      </c>
      <c r="AY2557" t="s">
        <v>88</v>
      </c>
      <c r="AZ2557" t="s">
        <v>88</v>
      </c>
      <c r="BA2557" t="s">
        <v>88</v>
      </c>
      <c r="BB2557" t="s">
        <v>88</v>
      </c>
      <c r="BC2557" t="s">
        <v>88</v>
      </c>
      <c r="BD2557" t="s">
        <v>88</v>
      </c>
      <c r="BE2557" t="s">
        <v>88</v>
      </c>
    </row>
    <row r="2558" spans="1:57">
      <c r="A2558" t="s">
        <v>5305</v>
      </c>
      <c r="B2558" t="s">
        <v>80</v>
      </c>
      <c r="C2558" t="s">
        <v>5306</v>
      </c>
      <c r="D2558" t="s">
        <v>82</v>
      </c>
      <c r="E2558" s="2" t="str">
        <f>HYPERLINK("capsilon://?command=openfolder&amp;siteaddress=FAM.docvelocity-na8.net&amp;folderid=FXFD72DB4E-27D1-4CBD-8548-699B298D2304","FX211112170")</f>
        <v>FX211112170</v>
      </c>
      <c r="F2558" t="s">
        <v>19</v>
      </c>
      <c r="G2558" t="s">
        <v>19</v>
      </c>
      <c r="H2558" t="s">
        <v>83</v>
      </c>
      <c r="I2558" t="s">
        <v>5307</v>
      </c>
      <c r="J2558">
        <v>104</v>
      </c>
      <c r="K2558" t="s">
        <v>85</v>
      </c>
      <c r="L2558" t="s">
        <v>86</v>
      </c>
      <c r="M2558" t="s">
        <v>87</v>
      </c>
      <c r="N2558">
        <v>1</v>
      </c>
      <c r="O2558" s="1">
        <v>44524.48914351852</v>
      </c>
      <c r="P2558" s="1">
        <v>44524.52820601852</v>
      </c>
      <c r="Q2558">
        <v>2711</v>
      </c>
      <c r="R2558">
        <v>664</v>
      </c>
      <c r="S2558" t="b">
        <v>0</v>
      </c>
      <c r="T2558" t="s">
        <v>88</v>
      </c>
      <c r="U2558" t="b">
        <v>0</v>
      </c>
      <c r="V2558" t="s">
        <v>131</v>
      </c>
      <c r="W2558" s="1">
        <v>44524.52820601852</v>
      </c>
      <c r="X2558">
        <v>349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104</v>
      </c>
      <c r="AE2558">
        <v>92</v>
      </c>
      <c r="AF2558">
        <v>0</v>
      </c>
      <c r="AG2558">
        <v>5</v>
      </c>
      <c r="AH2558" t="s">
        <v>88</v>
      </c>
      <c r="AI2558" t="s">
        <v>88</v>
      </c>
      <c r="AJ2558" t="s">
        <v>88</v>
      </c>
      <c r="AK2558" t="s">
        <v>88</v>
      </c>
      <c r="AL2558" t="s">
        <v>88</v>
      </c>
      <c r="AM2558" t="s">
        <v>88</v>
      </c>
      <c r="AN2558" t="s">
        <v>88</v>
      </c>
      <c r="AO2558" t="s">
        <v>88</v>
      </c>
      <c r="AP2558" t="s">
        <v>88</v>
      </c>
      <c r="AQ2558" t="s">
        <v>88</v>
      </c>
      <c r="AR2558" t="s">
        <v>88</v>
      </c>
      <c r="AS2558" t="s">
        <v>88</v>
      </c>
      <c r="AT2558" t="s">
        <v>88</v>
      </c>
      <c r="AU2558" t="s">
        <v>88</v>
      </c>
      <c r="AV2558" t="s">
        <v>88</v>
      </c>
      <c r="AW2558" t="s">
        <v>88</v>
      </c>
      <c r="AX2558" t="s">
        <v>88</v>
      </c>
      <c r="AY2558" t="s">
        <v>88</v>
      </c>
      <c r="AZ2558" t="s">
        <v>88</v>
      </c>
      <c r="BA2558" t="s">
        <v>88</v>
      </c>
      <c r="BB2558" t="s">
        <v>88</v>
      </c>
      <c r="BC2558" t="s">
        <v>88</v>
      </c>
      <c r="BD2558" t="s">
        <v>88</v>
      </c>
      <c r="BE2558" t="s">
        <v>88</v>
      </c>
    </row>
    <row r="2559" spans="1:57">
      <c r="A2559" t="s">
        <v>5308</v>
      </c>
      <c r="B2559" t="s">
        <v>80</v>
      </c>
      <c r="C2559" t="s">
        <v>5309</v>
      </c>
      <c r="D2559" t="s">
        <v>82</v>
      </c>
      <c r="E2559" s="2" t="str">
        <f>HYPERLINK("capsilon://?command=openfolder&amp;siteaddress=FAM.docvelocity-na8.net&amp;folderid=FX239CBA48-BC6B-5E1F-135A-EC61C1E9E3BA","FX21119837")</f>
        <v>FX21119837</v>
      </c>
      <c r="F2559" t="s">
        <v>19</v>
      </c>
      <c r="G2559" t="s">
        <v>19</v>
      </c>
      <c r="H2559" t="s">
        <v>83</v>
      </c>
      <c r="I2559" t="s">
        <v>5310</v>
      </c>
      <c r="J2559">
        <v>78</v>
      </c>
      <c r="K2559" t="s">
        <v>85</v>
      </c>
      <c r="L2559" t="s">
        <v>86</v>
      </c>
      <c r="M2559" t="s">
        <v>87</v>
      </c>
      <c r="N2559">
        <v>1</v>
      </c>
      <c r="O2559" s="1">
        <v>44524.496747685182</v>
      </c>
      <c r="P2559" s="1">
        <v>44524.529803240737</v>
      </c>
      <c r="Q2559">
        <v>2586</v>
      </c>
      <c r="R2559">
        <v>270</v>
      </c>
      <c r="S2559" t="b">
        <v>0</v>
      </c>
      <c r="T2559" t="s">
        <v>88</v>
      </c>
      <c r="U2559" t="b">
        <v>0</v>
      </c>
      <c r="V2559" t="s">
        <v>131</v>
      </c>
      <c r="W2559" s="1">
        <v>44524.529803240737</v>
      </c>
      <c r="X2559">
        <v>137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78</v>
      </c>
      <c r="AE2559">
        <v>66</v>
      </c>
      <c r="AF2559">
        <v>0</v>
      </c>
      <c r="AG2559">
        <v>3</v>
      </c>
      <c r="AH2559" t="s">
        <v>88</v>
      </c>
      <c r="AI2559" t="s">
        <v>88</v>
      </c>
      <c r="AJ2559" t="s">
        <v>88</v>
      </c>
      <c r="AK2559" t="s">
        <v>88</v>
      </c>
      <c r="AL2559" t="s">
        <v>88</v>
      </c>
      <c r="AM2559" t="s">
        <v>88</v>
      </c>
      <c r="AN2559" t="s">
        <v>88</v>
      </c>
      <c r="AO2559" t="s">
        <v>88</v>
      </c>
      <c r="AP2559" t="s">
        <v>88</v>
      </c>
      <c r="AQ2559" t="s">
        <v>88</v>
      </c>
      <c r="AR2559" t="s">
        <v>88</v>
      </c>
      <c r="AS2559" t="s">
        <v>88</v>
      </c>
      <c r="AT2559" t="s">
        <v>88</v>
      </c>
      <c r="AU2559" t="s">
        <v>88</v>
      </c>
      <c r="AV2559" t="s">
        <v>88</v>
      </c>
      <c r="AW2559" t="s">
        <v>88</v>
      </c>
      <c r="AX2559" t="s">
        <v>88</v>
      </c>
      <c r="AY2559" t="s">
        <v>88</v>
      </c>
      <c r="AZ2559" t="s">
        <v>88</v>
      </c>
      <c r="BA2559" t="s">
        <v>88</v>
      </c>
      <c r="BB2559" t="s">
        <v>88</v>
      </c>
      <c r="BC2559" t="s">
        <v>88</v>
      </c>
      <c r="BD2559" t="s">
        <v>88</v>
      </c>
      <c r="BE2559" t="s">
        <v>88</v>
      </c>
    </row>
    <row r="2560" spans="1:57">
      <c r="A2560" t="s">
        <v>5311</v>
      </c>
      <c r="B2560" t="s">
        <v>80</v>
      </c>
      <c r="C2560" t="s">
        <v>5312</v>
      </c>
      <c r="D2560" t="s">
        <v>82</v>
      </c>
      <c r="E2560" s="2" t="str">
        <f>HYPERLINK("capsilon://?command=openfolder&amp;siteaddress=FAM.docvelocity-na8.net&amp;folderid=FX76289B8A-DFDE-8421-11A5-2501DDDCF392","FX21118842")</f>
        <v>FX21118842</v>
      </c>
      <c r="F2560" t="s">
        <v>19</v>
      </c>
      <c r="G2560" t="s">
        <v>19</v>
      </c>
      <c r="H2560" t="s">
        <v>83</v>
      </c>
      <c r="I2560" t="s">
        <v>5313</v>
      </c>
      <c r="J2560">
        <v>28</v>
      </c>
      <c r="K2560" t="s">
        <v>85</v>
      </c>
      <c r="L2560" t="s">
        <v>86</v>
      </c>
      <c r="M2560" t="s">
        <v>87</v>
      </c>
      <c r="N2560">
        <v>2</v>
      </c>
      <c r="O2560" s="1">
        <v>44524.497314814813</v>
      </c>
      <c r="P2560" s="1">
        <v>44524.615590277775</v>
      </c>
      <c r="Q2560">
        <v>9544</v>
      </c>
      <c r="R2560">
        <v>675</v>
      </c>
      <c r="S2560" t="b">
        <v>0</v>
      </c>
      <c r="T2560" t="s">
        <v>88</v>
      </c>
      <c r="U2560" t="b">
        <v>0</v>
      </c>
      <c r="V2560" t="s">
        <v>123</v>
      </c>
      <c r="W2560" s="1">
        <v>44524.503194444442</v>
      </c>
      <c r="X2560">
        <v>482</v>
      </c>
      <c r="Y2560">
        <v>21</v>
      </c>
      <c r="Z2560">
        <v>0</v>
      </c>
      <c r="AA2560">
        <v>21</v>
      </c>
      <c r="AB2560">
        <v>0</v>
      </c>
      <c r="AC2560">
        <v>19</v>
      </c>
      <c r="AD2560">
        <v>7</v>
      </c>
      <c r="AE2560">
        <v>0</v>
      </c>
      <c r="AF2560">
        <v>0</v>
      </c>
      <c r="AG2560">
        <v>0</v>
      </c>
      <c r="AH2560" t="s">
        <v>118</v>
      </c>
      <c r="AI2560" s="1">
        <v>44524.615590277775</v>
      </c>
      <c r="AJ2560">
        <v>182</v>
      </c>
      <c r="AK2560">
        <v>1</v>
      </c>
      <c r="AL2560">
        <v>0</v>
      </c>
      <c r="AM2560">
        <v>1</v>
      </c>
      <c r="AN2560">
        <v>0</v>
      </c>
      <c r="AO2560">
        <v>1</v>
      </c>
      <c r="AP2560">
        <v>6</v>
      </c>
      <c r="AQ2560">
        <v>0</v>
      </c>
      <c r="AR2560">
        <v>0</v>
      </c>
      <c r="AS2560">
        <v>0</v>
      </c>
      <c r="AT2560" t="s">
        <v>88</v>
      </c>
      <c r="AU2560" t="s">
        <v>88</v>
      </c>
      <c r="AV2560" t="s">
        <v>88</v>
      </c>
      <c r="AW2560" t="s">
        <v>88</v>
      </c>
      <c r="AX2560" t="s">
        <v>88</v>
      </c>
      <c r="AY2560" t="s">
        <v>88</v>
      </c>
      <c r="AZ2560" t="s">
        <v>88</v>
      </c>
      <c r="BA2560" t="s">
        <v>88</v>
      </c>
      <c r="BB2560" t="s">
        <v>88</v>
      </c>
      <c r="BC2560" t="s">
        <v>88</v>
      </c>
      <c r="BD2560" t="s">
        <v>88</v>
      </c>
      <c r="BE2560" t="s">
        <v>88</v>
      </c>
    </row>
    <row r="2561" spans="1:57">
      <c r="A2561" t="s">
        <v>5314</v>
      </c>
      <c r="B2561" t="s">
        <v>80</v>
      </c>
      <c r="C2561" t="s">
        <v>5312</v>
      </c>
      <c r="D2561" t="s">
        <v>82</v>
      </c>
      <c r="E2561" s="2" t="str">
        <f>HYPERLINK("capsilon://?command=openfolder&amp;siteaddress=FAM.docvelocity-na8.net&amp;folderid=FX76289B8A-DFDE-8421-11A5-2501DDDCF392","FX21118842")</f>
        <v>FX21118842</v>
      </c>
      <c r="F2561" t="s">
        <v>19</v>
      </c>
      <c r="G2561" t="s">
        <v>19</v>
      </c>
      <c r="H2561" t="s">
        <v>83</v>
      </c>
      <c r="I2561" t="s">
        <v>5315</v>
      </c>
      <c r="J2561">
        <v>28</v>
      </c>
      <c r="K2561" t="s">
        <v>85</v>
      </c>
      <c r="L2561" t="s">
        <v>86</v>
      </c>
      <c r="M2561" t="s">
        <v>87</v>
      </c>
      <c r="N2561">
        <v>2</v>
      </c>
      <c r="O2561" s="1">
        <v>44524.497337962966</v>
      </c>
      <c r="P2561" s="1">
        <v>44524.617314814815</v>
      </c>
      <c r="Q2561">
        <v>10106</v>
      </c>
      <c r="R2561">
        <v>260</v>
      </c>
      <c r="S2561" t="b">
        <v>0</v>
      </c>
      <c r="T2561" t="s">
        <v>88</v>
      </c>
      <c r="U2561" t="b">
        <v>0</v>
      </c>
      <c r="V2561" t="s">
        <v>186</v>
      </c>
      <c r="W2561" s="1">
        <v>44524.499097222222</v>
      </c>
      <c r="X2561">
        <v>102</v>
      </c>
      <c r="Y2561">
        <v>21</v>
      </c>
      <c r="Z2561">
        <v>0</v>
      </c>
      <c r="AA2561">
        <v>21</v>
      </c>
      <c r="AB2561">
        <v>0</v>
      </c>
      <c r="AC2561">
        <v>1</v>
      </c>
      <c r="AD2561">
        <v>7</v>
      </c>
      <c r="AE2561">
        <v>0</v>
      </c>
      <c r="AF2561">
        <v>0</v>
      </c>
      <c r="AG2561">
        <v>0</v>
      </c>
      <c r="AH2561" t="s">
        <v>118</v>
      </c>
      <c r="AI2561" s="1">
        <v>44524.617314814815</v>
      </c>
      <c r="AJ2561">
        <v>148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7</v>
      </c>
      <c r="AQ2561">
        <v>0</v>
      </c>
      <c r="AR2561">
        <v>0</v>
      </c>
      <c r="AS2561">
        <v>0</v>
      </c>
      <c r="AT2561" t="s">
        <v>88</v>
      </c>
      <c r="AU2561" t="s">
        <v>88</v>
      </c>
      <c r="AV2561" t="s">
        <v>88</v>
      </c>
      <c r="AW2561" t="s">
        <v>88</v>
      </c>
      <c r="AX2561" t="s">
        <v>88</v>
      </c>
      <c r="AY2561" t="s">
        <v>88</v>
      </c>
      <c r="AZ2561" t="s">
        <v>88</v>
      </c>
      <c r="BA2561" t="s">
        <v>88</v>
      </c>
      <c r="BB2561" t="s">
        <v>88</v>
      </c>
      <c r="BC2561" t="s">
        <v>88</v>
      </c>
      <c r="BD2561" t="s">
        <v>88</v>
      </c>
      <c r="BE2561" t="s">
        <v>88</v>
      </c>
    </row>
    <row r="2562" spans="1:57">
      <c r="A2562" t="s">
        <v>5316</v>
      </c>
      <c r="B2562" t="s">
        <v>80</v>
      </c>
      <c r="C2562" t="s">
        <v>5312</v>
      </c>
      <c r="D2562" t="s">
        <v>82</v>
      </c>
      <c r="E2562" s="2" t="str">
        <f>HYPERLINK("capsilon://?command=openfolder&amp;siteaddress=FAM.docvelocity-na8.net&amp;folderid=FX76289B8A-DFDE-8421-11A5-2501DDDCF392","FX21118842")</f>
        <v>FX21118842</v>
      </c>
      <c r="F2562" t="s">
        <v>19</v>
      </c>
      <c r="G2562" t="s">
        <v>19</v>
      </c>
      <c r="H2562" t="s">
        <v>83</v>
      </c>
      <c r="I2562" t="s">
        <v>5317</v>
      </c>
      <c r="J2562">
        <v>28</v>
      </c>
      <c r="K2562" t="s">
        <v>85</v>
      </c>
      <c r="L2562" t="s">
        <v>86</v>
      </c>
      <c r="M2562" t="s">
        <v>87</v>
      </c>
      <c r="N2562">
        <v>2</v>
      </c>
      <c r="O2562" s="1">
        <v>44524.497604166667</v>
      </c>
      <c r="P2562" s="1">
        <v>44524.618333333332</v>
      </c>
      <c r="Q2562">
        <v>10177</v>
      </c>
      <c r="R2562">
        <v>254</v>
      </c>
      <c r="S2562" t="b">
        <v>0</v>
      </c>
      <c r="T2562" t="s">
        <v>88</v>
      </c>
      <c r="U2562" t="b">
        <v>0</v>
      </c>
      <c r="V2562" t="s">
        <v>186</v>
      </c>
      <c r="W2562" s="1">
        <v>44524.500034722223</v>
      </c>
      <c r="X2562">
        <v>80</v>
      </c>
      <c r="Y2562">
        <v>21</v>
      </c>
      <c r="Z2562">
        <v>0</v>
      </c>
      <c r="AA2562">
        <v>21</v>
      </c>
      <c r="AB2562">
        <v>0</v>
      </c>
      <c r="AC2562">
        <v>3</v>
      </c>
      <c r="AD2562">
        <v>7</v>
      </c>
      <c r="AE2562">
        <v>0</v>
      </c>
      <c r="AF2562">
        <v>0</v>
      </c>
      <c r="AG2562">
        <v>0</v>
      </c>
      <c r="AH2562" t="s">
        <v>90</v>
      </c>
      <c r="AI2562" s="1">
        <v>44524.618333333332</v>
      </c>
      <c r="AJ2562">
        <v>167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7</v>
      </c>
      <c r="AQ2562">
        <v>0</v>
      </c>
      <c r="AR2562">
        <v>0</v>
      </c>
      <c r="AS2562">
        <v>0</v>
      </c>
      <c r="AT2562" t="s">
        <v>88</v>
      </c>
      <c r="AU2562" t="s">
        <v>88</v>
      </c>
      <c r="AV2562" t="s">
        <v>88</v>
      </c>
      <c r="AW2562" t="s">
        <v>88</v>
      </c>
      <c r="AX2562" t="s">
        <v>88</v>
      </c>
      <c r="AY2562" t="s">
        <v>88</v>
      </c>
      <c r="AZ2562" t="s">
        <v>88</v>
      </c>
      <c r="BA2562" t="s">
        <v>88</v>
      </c>
      <c r="BB2562" t="s">
        <v>88</v>
      </c>
      <c r="BC2562" t="s">
        <v>88</v>
      </c>
      <c r="BD2562" t="s">
        <v>88</v>
      </c>
      <c r="BE2562" t="s">
        <v>88</v>
      </c>
    </row>
    <row r="2563" spans="1:57">
      <c r="A2563" t="s">
        <v>5318</v>
      </c>
      <c r="B2563" t="s">
        <v>80</v>
      </c>
      <c r="C2563" t="s">
        <v>5312</v>
      </c>
      <c r="D2563" t="s">
        <v>82</v>
      </c>
      <c r="E2563" s="2" t="str">
        <f>HYPERLINK("capsilon://?command=openfolder&amp;siteaddress=FAM.docvelocity-na8.net&amp;folderid=FX76289B8A-DFDE-8421-11A5-2501DDDCF392","FX21118842")</f>
        <v>FX21118842</v>
      </c>
      <c r="F2563" t="s">
        <v>19</v>
      </c>
      <c r="G2563" t="s">
        <v>19</v>
      </c>
      <c r="H2563" t="s">
        <v>83</v>
      </c>
      <c r="I2563" t="s">
        <v>5319</v>
      </c>
      <c r="J2563">
        <v>28</v>
      </c>
      <c r="K2563" t="s">
        <v>85</v>
      </c>
      <c r="L2563" t="s">
        <v>86</v>
      </c>
      <c r="M2563" t="s">
        <v>87</v>
      </c>
      <c r="N2563">
        <v>2</v>
      </c>
      <c r="O2563" s="1">
        <v>44524.49795138889</v>
      </c>
      <c r="P2563" s="1">
        <v>44524.618877314817</v>
      </c>
      <c r="Q2563">
        <v>10118</v>
      </c>
      <c r="R2563">
        <v>330</v>
      </c>
      <c r="S2563" t="b">
        <v>0</v>
      </c>
      <c r="T2563" t="s">
        <v>88</v>
      </c>
      <c r="U2563" t="b">
        <v>0</v>
      </c>
      <c r="V2563" t="s">
        <v>186</v>
      </c>
      <c r="W2563" s="1">
        <v>44524.503148148149</v>
      </c>
      <c r="X2563">
        <v>180</v>
      </c>
      <c r="Y2563">
        <v>21</v>
      </c>
      <c r="Z2563">
        <v>0</v>
      </c>
      <c r="AA2563">
        <v>21</v>
      </c>
      <c r="AB2563">
        <v>0</v>
      </c>
      <c r="AC2563">
        <v>8</v>
      </c>
      <c r="AD2563">
        <v>7</v>
      </c>
      <c r="AE2563">
        <v>0</v>
      </c>
      <c r="AF2563">
        <v>0</v>
      </c>
      <c r="AG2563">
        <v>0</v>
      </c>
      <c r="AH2563" t="s">
        <v>118</v>
      </c>
      <c r="AI2563" s="1">
        <v>44524.618877314817</v>
      </c>
      <c r="AJ2563">
        <v>134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7</v>
      </c>
      <c r="AQ2563">
        <v>0</v>
      </c>
      <c r="AR2563">
        <v>0</v>
      </c>
      <c r="AS2563">
        <v>0</v>
      </c>
      <c r="AT2563" t="s">
        <v>88</v>
      </c>
      <c r="AU2563" t="s">
        <v>88</v>
      </c>
      <c r="AV2563" t="s">
        <v>88</v>
      </c>
      <c r="AW2563" t="s">
        <v>88</v>
      </c>
      <c r="AX2563" t="s">
        <v>88</v>
      </c>
      <c r="AY2563" t="s">
        <v>88</v>
      </c>
      <c r="AZ2563" t="s">
        <v>88</v>
      </c>
      <c r="BA2563" t="s">
        <v>88</v>
      </c>
      <c r="BB2563" t="s">
        <v>88</v>
      </c>
      <c r="BC2563" t="s">
        <v>88</v>
      </c>
      <c r="BD2563" t="s">
        <v>88</v>
      </c>
      <c r="BE2563" t="s">
        <v>88</v>
      </c>
    </row>
    <row r="2564" spans="1:57">
      <c r="A2564" t="s">
        <v>5320</v>
      </c>
      <c r="B2564" t="s">
        <v>80</v>
      </c>
      <c r="C2564" t="s">
        <v>5312</v>
      </c>
      <c r="D2564" t="s">
        <v>82</v>
      </c>
      <c r="E2564" s="2" t="str">
        <f>HYPERLINK("capsilon://?command=openfolder&amp;siteaddress=FAM.docvelocity-na8.net&amp;folderid=FX76289B8A-DFDE-8421-11A5-2501DDDCF392","FX21118842")</f>
        <v>FX21118842</v>
      </c>
      <c r="F2564" t="s">
        <v>19</v>
      </c>
      <c r="G2564" t="s">
        <v>19</v>
      </c>
      <c r="H2564" t="s">
        <v>83</v>
      </c>
      <c r="I2564" t="s">
        <v>5321</v>
      </c>
      <c r="J2564">
        <v>38</v>
      </c>
      <c r="K2564" t="s">
        <v>85</v>
      </c>
      <c r="L2564" t="s">
        <v>86</v>
      </c>
      <c r="M2564" t="s">
        <v>87</v>
      </c>
      <c r="N2564">
        <v>2</v>
      </c>
      <c r="O2564" s="1">
        <v>44524.498113425929</v>
      </c>
      <c r="P2564" s="1">
        <v>44524.622002314813</v>
      </c>
      <c r="Q2564">
        <v>9868</v>
      </c>
      <c r="R2564">
        <v>836</v>
      </c>
      <c r="S2564" t="b">
        <v>0</v>
      </c>
      <c r="T2564" t="s">
        <v>88</v>
      </c>
      <c r="U2564" t="b">
        <v>0</v>
      </c>
      <c r="V2564" t="s">
        <v>186</v>
      </c>
      <c r="W2564" s="1">
        <v>44524.506238425929</v>
      </c>
      <c r="X2564">
        <v>520</v>
      </c>
      <c r="Y2564">
        <v>38</v>
      </c>
      <c r="Z2564">
        <v>0</v>
      </c>
      <c r="AA2564">
        <v>38</v>
      </c>
      <c r="AB2564">
        <v>0</v>
      </c>
      <c r="AC2564">
        <v>8</v>
      </c>
      <c r="AD2564">
        <v>0</v>
      </c>
      <c r="AE2564">
        <v>0</v>
      </c>
      <c r="AF2564">
        <v>0</v>
      </c>
      <c r="AG2564">
        <v>0</v>
      </c>
      <c r="AH2564" t="s">
        <v>90</v>
      </c>
      <c r="AI2564" s="1">
        <v>44524.622002314813</v>
      </c>
      <c r="AJ2564">
        <v>316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 t="s">
        <v>88</v>
      </c>
      <c r="AU2564" t="s">
        <v>88</v>
      </c>
      <c r="AV2564" t="s">
        <v>88</v>
      </c>
      <c r="AW2564" t="s">
        <v>88</v>
      </c>
      <c r="AX2564" t="s">
        <v>88</v>
      </c>
      <c r="AY2564" t="s">
        <v>88</v>
      </c>
      <c r="AZ2564" t="s">
        <v>88</v>
      </c>
      <c r="BA2564" t="s">
        <v>88</v>
      </c>
      <c r="BB2564" t="s">
        <v>88</v>
      </c>
      <c r="BC2564" t="s">
        <v>88</v>
      </c>
      <c r="BD2564" t="s">
        <v>88</v>
      </c>
      <c r="BE2564" t="s">
        <v>88</v>
      </c>
    </row>
    <row r="2565" spans="1:57">
      <c r="A2565" t="s">
        <v>5322</v>
      </c>
      <c r="B2565" t="s">
        <v>80</v>
      </c>
      <c r="C2565" t="s">
        <v>5312</v>
      </c>
      <c r="D2565" t="s">
        <v>82</v>
      </c>
      <c r="E2565" s="2" t="str">
        <f>HYPERLINK("capsilon://?command=openfolder&amp;siteaddress=FAM.docvelocity-na8.net&amp;folderid=FX76289B8A-DFDE-8421-11A5-2501DDDCF392","FX21118842")</f>
        <v>FX21118842</v>
      </c>
      <c r="F2565" t="s">
        <v>19</v>
      </c>
      <c r="G2565" t="s">
        <v>19</v>
      </c>
      <c r="H2565" t="s">
        <v>83</v>
      </c>
      <c r="I2565" t="s">
        <v>5323</v>
      </c>
      <c r="J2565">
        <v>28</v>
      </c>
      <c r="K2565" t="s">
        <v>85</v>
      </c>
      <c r="L2565" t="s">
        <v>86</v>
      </c>
      <c r="M2565" t="s">
        <v>87</v>
      </c>
      <c r="N2565">
        <v>2</v>
      </c>
      <c r="O2565" s="1">
        <v>44524.498472222222</v>
      </c>
      <c r="P2565" s="1">
        <v>44524.620497685188</v>
      </c>
      <c r="Q2565">
        <v>10059</v>
      </c>
      <c r="R2565">
        <v>484</v>
      </c>
      <c r="S2565" t="b">
        <v>0</v>
      </c>
      <c r="T2565" t="s">
        <v>88</v>
      </c>
      <c r="U2565" t="b">
        <v>0</v>
      </c>
      <c r="V2565" t="s">
        <v>186</v>
      </c>
      <c r="W2565" s="1">
        <v>44524.504224537035</v>
      </c>
      <c r="X2565">
        <v>335</v>
      </c>
      <c r="Y2565">
        <v>21</v>
      </c>
      <c r="Z2565">
        <v>0</v>
      </c>
      <c r="AA2565">
        <v>21</v>
      </c>
      <c r="AB2565">
        <v>0</v>
      </c>
      <c r="AC2565">
        <v>3</v>
      </c>
      <c r="AD2565">
        <v>7</v>
      </c>
      <c r="AE2565">
        <v>0</v>
      </c>
      <c r="AF2565">
        <v>0</v>
      </c>
      <c r="AG2565">
        <v>0</v>
      </c>
      <c r="AH2565" t="s">
        <v>118</v>
      </c>
      <c r="AI2565" s="1">
        <v>44524.620497685188</v>
      </c>
      <c r="AJ2565">
        <v>139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7</v>
      </c>
      <c r="AQ2565">
        <v>0</v>
      </c>
      <c r="AR2565">
        <v>0</v>
      </c>
      <c r="AS2565">
        <v>0</v>
      </c>
      <c r="AT2565" t="s">
        <v>88</v>
      </c>
      <c r="AU2565" t="s">
        <v>88</v>
      </c>
      <c r="AV2565" t="s">
        <v>88</v>
      </c>
      <c r="AW2565" t="s">
        <v>88</v>
      </c>
      <c r="AX2565" t="s">
        <v>88</v>
      </c>
      <c r="AY2565" t="s">
        <v>88</v>
      </c>
      <c r="AZ2565" t="s">
        <v>88</v>
      </c>
      <c r="BA2565" t="s">
        <v>88</v>
      </c>
      <c r="BB2565" t="s">
        <v>88</v>
      </c>
      <c r="BC2565" t="s">
        <v>88</v>
      </c>
      <c r="BD2565" t="s">
        <v>88</v>
      </c>
      <c r="BE2565" t="s">
        <v>88</v>
      </c>
    </row>
    <row r="2566" spans="1:57">
      <c r="A2566" t="s">
        <v>5324</v>
      </c>
      <c r="B2566" t="s">
        <v>80</v>
      </c>
      <c r="C2566" t="s">
        <v>5312</v>
      </c>
      <c r="D2566" t="s">
        <v>82</v>
      </c>
      <c r="E2566" s="2" t="str">
        <f>HYPERLINK("capsilon://?command=openfolder&amp;siteaddress=FAM.docvelocity-na8.net&amp;folderid=FX76289B8A-DFDE-8421-11A5-2501DDDCF392","FX21118842")</f>
        <v>FX21118842</v>
      </c>
      <c r="F2566" t="s">
        <v>19</v>
      </c>
      <c r="G2566" t="s">
        <v>19</v>
      </c>
      <c r="H2566" t="s">
        <v>83</v>
      </c>
      <c r="I2566" t="s">
        <v>5325</v>
      </c>
      <c r="J2566">
        <v>38</v>
      </c>
      <c r="K2566" t="s">
        <v>85</v>
      </c>
      <c r="L2566" t="s">
        <v>86</v>
      </c>
      <c r="M2566" t="s">
        <v>87</v>
      </c>
      <c r="N2566">
        <v>2</v>
      </c>
      <c r="O2566" s="1">
        <v>44524.498726851853</v>
      </c>
      <c r="P2566" s="1">
        <v>44524.620949074073</v>
      </c>
      <c r="Q2566">
        <v>9978</v>
      </c>
      <c r="R2566">
        <v>582</v>
      </c>
      <c r="S2566" t="b">
        <v>0</v>
      </c>
      <c r="T2566" t="s">
        <v>88</v>
      </c>
      <c r="U2566" t="b">
        <v>0</v>
      </c>
      <c r="V2566" t="s">
        <v>186</v>
      </c>
      <c r="W2566" s="1">
        <v>44524.505231481482</v>
      </c>
      <c r="X2566">
        <v>409</v>
      </c>
      <c r="Y2566">
        <v>38</v>
      </c>
      <c r="Z2566">
        <v>0</v>
      </c>
      <c r="AA2566">
        <v>38</v>
      </c>
      <c r="AB2566">
        <v>0</v>
      </c>
      <c r="AC2566">
        <v>8</v>
      </c>
      <c r="AD2566">
        <v>0</v>
      </c>
      <c r="AE2566">
        <v>0</v>
      </c>
      <c r="AF2566">
        <v>0</v>
      </c>
      <c r="AG2566">
        <v>0</v>
      </c>
      <c r="AH2566" t="s">
        <v>106</v>
      </c>
      <c r="AI2566" s="1">
        <v>44524.620949074073</v>
      </c>
      <c r="AJ2566">
        <v>173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 t="s">
        <v>88</v>
      </c>
      <c r="AU2566" t="s">
        <v>88</v>
      </c>
      <c r="AV2566" t="s">
        <v>88</v>
      </c>
      <c r="AW2566" t="s">
        <v>88</v>
      </c>
      <c r="AX2566" t="s">
        <v>88</v>
      </c>
      <c r="AY2566" t="s">
        <v>88</v>
      </c>
      <c r="AZ2566" t="s">
        <v>88</v>
      </c>
      <c r="BA2566" t="s">
        <v>88</v>
      </c>
      <c r="BB2566" t="s">
        <v>88</v>
      </c>
      <c r="BC2566" t="s">
        <v>88</v>
      </c>
      <c r="BD2566" t="s">
        <v>88</v>
      </c>
      <c r="BE2566" t="s">
        <v>88</v>
      </c>
    </row>
    <row r="2567" spans="1:57">
      <c r="A2567" t="s">
        <v>5326</v>
      </c>
      <c r="B2567" t="s">
        <v>80</v>
      </c>
      <c r="C2567" t="s">
        <v>5312</v>
      </c>
      <c r="D2567" t="s">
        <v>82</v>
      </c>
      <c r="E2567" s="2" t="str">
        <f>HYPERLINK("capsilon://?command=openfolder&amp;siteaddress=FAM.docvelocity-na8.net&amp;folderid=FX76289B8A-DFDE-8421-11A5-2501DDDCF392","FX21118842")</f>
        <v>FX21118842</v>
      </c>
      <c r="F2567" t="s">
        <v>19</v>
      </c>
      <c r="G2567" t="s">
        <v>19</v>
      </c>
      <c r="H2567" t="s">
        <v>83</v>
      </c>
      <c r="I2567" t="s">
        <v>5327</v>
      </c>
      <c r="J2567">
        <v>28</v>
      </c>
      <c r="K2567" t="s">
        <v>85</v>
      </c>
      <c r="L2567" t="s">
        <v>86</v>
      </c>
      <c r="M2567" t="s">
        <v>87</v>
      </c>
      <c r="N2567">
        <v>2</v>
      </c>
      <c r="O2567" s="1">
        <v>44524.49900462963</v>
      </c>
      <c r="P2567" s="1">
        <v>44524.627442129633</v>
      </c>
      <c r="Q2567">
        <v>9669</v>
      </c>
      <c r="R2567">
        <v>1428</v>
      </c>
      <c r="S2567" t="b">
        <v>0</v>
      </c>
      <c r="T2567" t="s">
        <v>88</v>
      </c>
      <c r="U2567" t="b">
        <v>0</v>
      </c>
      <c r="V2567" t="s">
        <v>186</v>
      </c>
      <c r="W2567" s="1">
        <v>44524.509988425925</v>
      </c>
      <c r="X2567">
        <v>277</v>
      </c>
      <c r="Y2567">
        <v>21</v>
      </c>
      <c r="Z2567">
        <v>0</v>
      </c>
      <c r="AA2567">
        <v>21</v>
      </c>
      <c r="AB2567">
        <v>0</v>
      </c>
      <c r="AC2567">
        <v>16</v>
      </c>
      <c r="AD2567">
        <v>7</v>
      </c>
      <c r="AE2567">
        <v>0</v>
      </c>
      <c r="AF2567">
        <v>0</v>
      </c>
      <c r="AG2567">
        <v>0</v>
      </c>
      <c r="AH2567" t="s">
        <v>118</v>
      </c>
      <c r="AI2567" s="1">
        <v>44524.627442129633</v>
      </c>
      <c r="AJ2567">
        <v>600</v>
      </c>
      <c r="AK2567">
        <v>6</v>
      </c>
      <c r="AL2567">
        <v>0</v>
      </c>
      <c r="AM2567">
        <v>6</v>
      </c>
      <c r="AN2567">
        <v>0</v>
      </c>
      <c r="AO2567">
        <v>6</v>
      </c>
      <c r="AP2567">
        <v>1</v>
      </c>
      <c r="AQ2567">
        <v>0</v>
      </c>
      <c r="AR2567">
        <v>0</v>
      </c>
      <c r="AS2567">
        <v>0</v>
      </c>
      <c r="AT2567" t="s">
        <v>88</v>
      </c>
      <c r="AU2567" t="s">
        <v>88</v>
      </c>
      <c r="AV2567" t="s">
        <v>88</v>
      </c>
      <c r="AW2567" t="s">
        <v>88</v>
      </c>
      <c r="AX2567" t="s">
        <v>88</v>
      </c>
      <c r="AY2567" t="s">
        <v>88</v>
      </c>
      <c r="AZ2567" t="s">
        <v>88</v>
      </c>
      <c r="BA2567" t="s">
        <v>88</v>
      </c>
      <c r="BB2567" t="s">
        <v>88</v>
      </c>
      <c r="BC2567" t="s">
        <v>88</v>
      </c>
      <c r="BD2567" t="s">
        <v>88</v>
      </c>
      <c r="BE2567" t="s">
        <v>88</v>
      </c>
    </row>
    <row r="2568" spans="1:57">
      <c r="A2568" t="s">
        <v>5328</v>
      </c>
      <c r="B2568" t="s">
        <v>80</v>
      </c>
      <c r="C2568" t="s">
        <v>5329</v>
      </c>
      <c r="D2568" t="s">
        <v>82</v>
      </c>
      <c r="E2568" s="2" t="str">
        <f>HYPERLINK("capsilon://?command=openfolder&amp;siteaddress=FAM.docvelocity-na8.net&amp;folderid=FX86DC3A90-FD4B-CF5D-F6A2-B645A62A45A2","FX21101040")</f>
        <v>FX21101040</v>
      </c>
      <c r="F2568" t="s">
        <v>19</v>
      </c>
      <c r="G2568" t="s">
        <v>19</v>
      </c>
      <c r="H2568" t="s">
        <v>83</v>
      </c>
      <c r="I2568" t="s">
        <v>5330</v>
      </c>
      <c r="J2568">
        <v>281</v>
      </c>
      <c r="K2568" t="s">
        <v>85</v>
      </c>
      <c r="L2568" t="s">
        <v>86</v>
      </c>
      <c r="M2568" t="s">
        <v>87</v>
      </c>
      <c r="N2568">
        <v>1</v>
      </c>
      <c r="O2568" s="1">
        <v>44524.503009259257</v>
      </c>
      <c r="P2568" s="1">
        <v>44529.207060185188</v>
      </c>
      <c r="Q2568">
        <v>404554</v>
      </c>
      <c r="R2568">
        <v>1876</v>
      </c>
      <c r="S2568" t="b">
        <v>0</v>
      </c>
      <c r="T2568" t="s">
        <v>88</v>
      </c>
      <c r="U2568" t="b">
        <v>0</v>
      </c>
      <c r="V2568" t="s">
        <v>190</v>
      </c>
      <c r="W2568" s="1">
        <v>44529.207060185188</v>
      </c>
      <c r="X2568">
        <v>690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281</v>
      </c>
      <c r="AE2568">
        <v>240</v>
      </c>
      <c r="AF2568">
        <v>0</v>
      </c>
      <c r="AG2568">
        <v>7</v>
      </c>
      <c r="AH2568" t="s">
        <v>88</v>
      </c>
      <c r="AI2568" t="s">
        <v>88</v>
      </c>
      <c r="AJ2568" t="s">
        <v>88</v>
      </c>
      <c r="AK2568" t="s">
        <v>88</v>
      </c>
      <c r="AL2568" t="s">
        <v>88</v>
      </c>
      <c r="AM2568" t="s">
        <v>88</v>
      </c>
      <c r="AN2568" t="s">
        <v>88</v>
      </c>
      <c r="AO2568" t="s">
        <v>88</v>
      </c>
      <c r="AP2568" t="s">
        <v>88</v>
      </c>
      <c r="AQ2568" t="s">
        <v>88</v>
      </c>
      <c r="AR2568" t="s">
        <v>88</v>
      </c>
      <c r="AS2568" t="s">
        <v>88</v>
      </c>
      <c r="AT2568" t="s">
        <v>88</v>
      </c>
      <c r="AU2568" t="s">
        <v>88</v>
      </c>
      <c r="AV2568" t="s">
        <v>88</v>
      </c>
      <c r="AW2568" t="s">
        <v>88</v>
      </c>
      <c r="AX2568" t="s">
        <v>88</v>
      </c>
      <c r="AY2568" t="s">
        <v>88</v>
      </c>
      <c r="AZ2568" t="s">
        <v>88</v>
      </c>
      <c r="BA2568" t="s">
        <v>88</v>
      </c>
      <c r="BB2568" t="s">
        <v>88</v>
      </c>
      <c r="BC2568" t="s">
        <v>88</v>
      </c>
      <c r="BD2568" t="s">
        <v>88</v>
      </c>
      <c r="BE2568" t="s">
        <v>88</v>
      </c>
    </row>
    <row r="2569" spans="1:57">
      <c r="A2569" t="s">
        <v>5331</v>
      </c>
      <c r="B2569" t="s">
        <v>80</v>
      </c>
      <c r="C2569" t="s">
        <v>5332</v>
      </c>
      <c r="D2569" t="s">
        <v>82</v>
      </c>
      <c r="E2569" s="2" t="str">
        <f>HYPERLINK("capsilon://?command=openfolder&amp;siteaddress=FAM.docvelocity-na8.net&amp;folderid=FXED3ACC30-9515-2F34-FE98-A72F22A3DCAB","FX211112800")</f>
        <v>FX211112800</v>
      </c>
      <c r="F2569" t="s">
        <v>19</v>
      </c>
      <c r="G2569" t="s">
        <v>19</v>
      </c>
      <c r="H2569" t="s">
        <v>83</v>
      </c>
      <c r="I2569" t="s">
        <v>5333</v>
      </c>
      <c r="J2569">
        <v>330</v>
      </c>
      <c r="K2569" t="s">
        <v>85</v>
      </c>
      <c r="L2569" t="s">
        <v>86</v>
      </c>
      <c r="M2569" t="s">
        <v>87</v>
      </c>
      <c r="N2569">
        <v>1</v>
      </c>
      <c r="O2569" s="1">
        <v>44524.505601851852</v>
      </c>
      <c r="P2569" s="1">
        <v>44524.590590277781</v>
      </c>
      <c r="Q2569">
        <v>6266</v>
      </c>
      <c r="R2569">
        <v>1077</v>
      </c>
      <c r="S2569" t="b">
        <v>0</v>
      </c>
      <c r="T2569" t="s">
        <v>88</v>
      </c>
      <c r="U2569" t="b">
        <v>0</v>
      </c>
      <c r="V2569" t="s">
        <v>94</v>
      </c>
      <c r="W2569" s="1">
        <v>44524.590590277781</v>
      </c>
      <c r="X2569">
        <v>1004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330</v>
      </c>
      <c r="AE2569">
        <v>240</v>
      </c>
      <c r="AF2569">
        <v>0</v>
      </c>
      <c r="AG2569">
        <v>13</v>
      </c>
      <c r="AH2569" t="s">
        <v>88</v>
      </c>
      <c r="AI2569" t="s">
        <v>88</v>
      </c>
      <c r="AJ2569" t="s">
        <v>88</v>
      </c>
      <c r="AK2569" t="s">
        <v>88</v>
      </c>
      <c r="AL2569" t="s">
        <v>88</v>
      </c>
      <c r="AM2569" t="s">
        <v>88</v>
      </c>
      <c r="AN2569" t="s">
        <v>88</v>
      </c>
      <c r="AO2569" t="s">
        <v>88</v>
      </c>
      <c r="AP2569" t="s">
        <v>88</v>
      </c>
      <c r="AQ2569" t="s">
        <v>88</v>
      </c>
      <c r="AR2569" t="s">
        <v>88</v>
      </c>
      <c r="AS2569" t="s">
        <v>88</v>
      </c>
      <c r="AT2569" t="s">
        <v>88</v>
      </c>
      <c r="AU2569" t="s">
        <v>88</v>
      </c>
      <c r="AV2569" t="s">
        <v>88</v>
      </c>
      <c r="AW2569" t="s">
        <v>88</v>
      </c>
      <c r="AX2569" t="s">
        <v>88</v>
      </c>
      <c r="AY2569" t="s">
        <v>88</v>
      </c>
      <c r="AZ2569" t="s">
        <v>88</v>
      </c>
      <c r="BA2569" t="s">
        <v>88</v>
      </c>
      <c r="BB2569" t="s">
        <v>88</v>
      </c>
      <c r="BC2569" t="s">
        <v>88</v>
      </c>
      <c r="BD2569" t="s">
        <v>88</v>
      </c>
      <c r="BE2569" t="s">
        <v>88</v>
      </c>
    </row>
    <row r="2570" spans="1:57">
      <c r="A2570" t="s">
        <v>5334</v>
      </c>
      <c r="B2570" t="s">
        <v>80</v>
      </c>
      <c r="C2570" t="s">
        <v>5335</v>
      </c>
      <c r="D2570" t="s">
        <v>82</v>
      </c>
      <c r="E2570" s="2" t="str">
        <f>HYPERLINK("capsilon://?command=openfolder&amp;siteaddress=FAM.docvelocity-na8.net&amp;folderid=FXFBE88EE4-09FA-52CA-F6FD-6EE90FB0081A","FX211112905")</f>
        <v>FX211112905</v>
      </c>
      <c r="F2570" t="s">
        <v>19</v>
      </c>
      <c r="G2570" t="s">
        <v>19</v>
      </c>
      <c r="H2570" t="s">
        <v>83</v>
      </c>
      <c r="I2570" t="s">
        <v>5336</v>
      </c>
      <c r="J2570">
        <v>183</v>
      </c>
      <c r="K2570" t="s">
        <v>85</v>
      </c>
      <c r="L2570" t="s">
        <v>86</v>
      </c>
      <c r="M2570" t="s">
        <v>87</v>
      </c>
      <c r="N2570">
        <v>1</v>
      </c>
      <c r="O2570" s="1">
        <v>44524.511481481481</v>
      </c>
      <c r="P2570" s="1">
        <v>44524.594976851855</v>
      </c>
      <c r="Q2570">
        <v>6762</v>
      </c>
      <c r="R2570">
        <v>452</v>
      </c>
      <c r="S2570" t="b">
        <v>0</v>
      </c>
      <c r="T2570" t="s">
        <v>88</v>
      </c>
      <c r="U2570" t="b">
        <v>0</v>
      </c>
      <c r="V2570" t="s">
        <v>94</v>
      </c>
      <c r="W2570" s="1">
        <v>44524.594976851855</v>
      </c>
      <c r="X2570">
        <v>378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183</v>
      </c>
      <c r="AE2570">
        <v>159</v>
      </c>
      <c r="AF2570">
        <v>0</v>
      </c>
      <c r="AG2570">
        <v>13</v>
      </c>
      <c r="AH2570" t="s">
        <v>88</v>
      </c>
      <c r="AI2570" t="s">
        <v>88</v>
      </c>
      <c r="AJ2570" t="s">
        <v>88</v>
      </c>
      <c r="AK2570" t="s">
        <v>88</v>
      </c>
      <c r="AL2570" t="s">
        <v>88</v>
      </c>
      <c r="AM2570" t="s">
        <v>88</v>
      </c>
      <c r="AN2570" t="s">
        <v>88</v>
      </c>
      <c r="AO2570" t="s">
        <v>88</v>
      </c>
      <c r="AP2570" t="s">
        <v>88</v>
      </c>
      <c r="AQ2570" t="s">
        <v>88</v>
      </c>
      <c r="AR2570" t="s">
        <v>88</v>
      </c>
      <c r="AS2570" t="s">
        <v>88</v>
      </c>
      <c r="AT2570" t="s">
        <v>88</v>
      </c>
      <c r="AU2570" t="s">
        <v>88</v>
      </c>
      <c r="AV2570" t="s">
        <v>88</v>
      </c>
      <c r="AW2570" t="s">
        <v>88</v>
      </c>
      <c r="AX2570" t="s">
        <v>88</v>
      </c>
      <c r="AY2570" t="s">
        <v>88</v>
      </c>
      <c r="AZ2570" t="s">
        <v>88</v>
      </c>
      <c r="BA2570" t="s">
        <v>88</v>
      </c>
      <c r="BB2570" t="s">
        <v>88</v>
      </c>
      <c r="BC2570" t="s">
        <v>88</v>
      </c>
      <c r="BD2570" t="s">
        <v>88</v>
      </c>
      <c r="BE2570" t="s">
        <v>88</v>
      </c>
    </row>
    <row r="2571" spans="1:57">
      <c r="A2571" t="s">
        <v>5337</v>
      </c>
      <c r="B2571" t="s">
        <v>80</v>
      </c>
      <c r="C2571" t="s">
        <v>5338</v>
      </c>
      <c r="D2571" t="s">
        <v>82</v>
      </c>
      <c r="E2571" s="2" t="str">
        <f>HYPERLINK("capsilon://?command=openfolder&amp;siteaddress=FAM.docvelocity-na8.net&amp;folderid=FX5057A8DF-CCD1-4104-5EAE-8AE0A3A85733","FX211112304")</f>
        <v>FX211112304</v>
      </c>
      <c r="F2571" t="s">
        <v>19</v>
      </c>
      <c r="G2571" t="s">
        <v>19</v>
      </c>
      <c r="H2571" t="s">
        <v>83</v>
      </c>
      <c r="I2571" t="s">
        <v>5339</v>
      </c>
      <c r="J2571">
        <v>118</v>
      </c>
      <c r="K2571" t="s">
        <v>85</v>
      </c>
      <c r="L2571" t="s">
        <v>86</v>
      </c>
      <c r="M2571" t="s">
        <v>87</v>
      </c>
      <c r="N2571">
        <v>1</v>
      </c>
      <c r="O2571" s="1">
        <v>44524.515590277777</v>
      </c>
      <c r="P2571" s="1">
        <v>44524.596307870372</v>
      </c>
      <c r="Q2571">
        <v>6790</v>
      </c>
      <c r="R2571">
        <v>184</v>
      </c>
      <c r="S2571" t="b">
        <v>0</v>
      </c>
      <c r="T2571" t="s">
        <v>88</v>
      </c>
      <c r="U2571" t="b">
        <v>0</v>
      </c>
      <c r="V2571" t="s">
        <v>94</v>
      </c>
      <c r="W2571" s="1">
        <v>44524.596307870372</v>
      </c>
      <c r="X2571">
        <v>114</v>
      </c>
      <c r="Y2571">
        <v>21</v>
      </c>
      <c r="Z2571">
        <v>0</v>
      </c>
      <c r="AA2571">
        <v>21</v>
      </c>
      <c r="AB2571">
        <v>0</v>
      </c>
      <c r="AC2571">
        <v>0</v>
      </c>
      <c r="AD2571">
        <v>97</v>
      </c>
      <c r="AE2571">
        <v>85</v>
      </c>
      <c r="AF2571">
        <v>0</v>
      </c>
      <c r="AG2571">
        <v>4</v>
      </c>
      <c r="AH2571" t="s">
        <v>88</v>
      </c>
      <c r="AI2571" t="s">
        <v>88</v>
      </c>
      <c r="AJ2571" t="s">
        <v>88</v>
      </c>
      <c r="AK2571" t="s">
        <v>88</v>
      </c>
      <c r="AL2571" t="s">
        <v>88</v>
      </c>
      <c r="AM2571" t="s">
        <v>88</v>
      </c>
      <c r="AN2571" t="s">
        <v>88</v>
      </c>
      <c r="AO2571" t="s">
        <v>88</v>
      </c>
      <c r="AP2571" t="s">
        <v>88</v>
      </c>
      <c r="AQ2571" t="s">
        <v>88</v>
      </c>
      <c r="AR2571" t="s">
        <v>88</v>
      </c>
      <c r="AS2571" t="s">
        <v>88</v>
      </c>
      <c r="AT2571" t="s">
        <v>88</v>
      </c>
      <c r="AU2571" t="s">
        <v>88</v>
      </c>
      <c r="AV2571" t="s">
        <v>88</v>
      </c>
      <c r="AW2571" t="s">
        <v>88</v>
      </c>
      <c r="AX2571" t="s">
        <v>88</v>
      </c>
      <c r="AY2571" t="s">
        <v>88</v>
      </c>
      <c r="AZ2571" t="s">
        <v>88</v>
      </c>
      <c r="BA2571" t="s">
        <v>88</v>
      </c>
      <c r="BB2571" t="s">
        <v>88</v>
      </c>
      <c r="BC2571" t="s">
        <v>88</v>
      </c>
      <c r="BD2571" t="s">
        <v>88</v>
      </c>
      <c r="BE2571" t="s">
        <v>88</v>
      </c>
    </row>
    <row r="2572" spans="1:57">
      <c r="A2572" t="s">
        <v>5340</v>
      </c>
      <c r="B2572" t="s">
        <v>80</v>
      </c>
      <c r="C2572" t="s">
        <v>5294</v>
      </c>
      <c r="D2572" t="s">
        <v>82</v>
      </c>
      <c r="E2572" s="2" t="str">
        <f>HYPERLINK("capsilon://?command=openfolder&amp;siteaddress=FAM.docvelocity-na8.net&amp;folderid=FX662A9AE3-F6D0-7E11-0F47-5EFDFB52CD4E","FX21119081")</f>
        <v>FX21119081</v>
      </c>
      <c r="F2572" t="s">
        <v>19</v>
      </c>
      <c r="G2572" t="s">
        <v>19</v>
      </c>
      <c r="H2572" t="s">
        <v>83</v>
      </c>
      <c r="I2572" t="s">
        <v>5295</v>
      </c>
      <c r="J2572">
        <v>122</v>
      </c>
      <c r="K2572" t="s">
        <v>85</v>
      </c>
      <c r="L2572" t="s">
        <v>86</v>
      </c>
      <c r="M2572" t="s">
        <v>87</v>
      </c>
      <c r="N2572">
        <v>2</v>
      </c>
      <c r="O2572" s="1">
        <v>44524.51630787037</v>
      </c>
      <c r="P2572" s="1">
        <v>44524.59065972222</v>
      </c>
      <c r="Q2572">
        <v>3653</v>
      </c>
      <c r="R2572">
        <v>2771</v>
      </c>
      <c r="S2572" t="b">
        <v>0</v>
      </c>
      <c r="T2572" t="s">
        <v>88</v>
      </c>
      <c r="U2572" t="b">
        <v>1</v>
      </c>
      <c r="V2572" t="s">
        <v>186</v>
      </c>
      <c r="W2572" s="1">
        <v>44524.538460648146</v>
      </c>
      <c r="X2572">
        <v>1239</v>
      </c>
      <c r="Y2572">
        <v>123</v>
      </c>
      <c r="Z2572">
        <v>0</v>
      </c>
      <c r="AA2572">
        <v>123</v>
      </c>
      <c r="AB2572">
        <v>0</v>
      </c>
      <c r="AC2572">
        <v>91</v>
      </c>
      <c r="AD2572">
        <v>-1</v>
      </c>
      <c r="AE2572">
        <v>0</v>
      </c>
      <c r="AF2572">
        <v>0</v>
      </c>
      <c r="AG2572">
        <v>0</v>
      </c>
      <c r="AH2572" t="s">
        <v>106</v>
      </c>
      <c r="AI2572" s="1">
        <v>44524.59065972222</v>
      </c>
      <c r="AJ2572">
        <v>503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-1</v>
      </c>
      <c r="AQ2572">
        <v>0</v>
      </c>
      <c r="AR2572">
        <v>0</v>
      </c>
      <c r="AS2572">
        <v>0</v>
      </c>
      <c r="AT2572" t="s">
        <v>88</v>
      </c>
      <c r="AU2572" t="s">
        <v>88</v>
      </c>
      <c r="AV2572" t="s">
        <v>88</v>
      </c>
      <c r="AW2572" t="s">
        <v>88</v>
      </c>
      <c r="AX2572" t="s">
        <v>88</v>
      </c>
      <c r="AY2572" t="s">
        <v>88</v>
      </c>
      <c r="AZ2572" t="s">
        <v>88</v>
      </c>
      <c r="BA2572" t="s">
        <v>88</v>
      </c>
      <c r="BB2572" t="s">
        <v>88</v>
      </c>
      <c r="BC2572" t="s">
        <v>88</v>
      </c>
      <c r="BD2572" t="s">
        <v>88</v>
      </c>
      <c r="BE2572" t="s">
        <v>88</v>
      </c>
    </row>
    <row r="2573" spans="1:57">
      <c r="A2573" t="s">
        <v>5341</v>
      </c>
      <c r="B2573" t="s">
        <v>80</v>
      </c>
      <c r="C2573" t="s">
        <v>5342</v>
      </c>
      <c r="D2573" t="s">
        <v>82</v>
      </c>
      <c r="E2573" s="2" t="str">
        <f>HYPERLINK("capsilon://?command=openfolder&amp;siteaddress=FAM.docvelocity-na8.net&amp;folderid=FX531A4769-9418-4C66-08F4-4CEAD7BBEEAB","FX211113118")</f>
        <v>FX211113118</v>
      </c>
      <c r="F2573" t="s">
        <v>19</v>
      </c>
      <c r="G2573" t="s">
        <v>19</v>
      </c>
      <c r="H2573" t="s">
        <v>83</v>
      </c>
      <c r="I2573" t="s">
        <v>5343</v>
      </c>
      <c r="J2573">
        <v>28</v>
      </c>
      <c r="K2573" t="s">
        <v>85</v>
      </c>
      <c r="L2573" t="s">
        <v>86</v>
      </c>
      <c r="M2573" t="s">
        <v>87</v>
      </c>
      <c r="N2573">
        <v>2</v>
      </c>
      <c r="O2573" s="1">
        <v>44524.528425925928</v>
      </c>
      <c r="P2573" s="1">
        <v>44524.625474537039</v>
      </c>
      <c r="Q2573">
        <v>7728</v>
      </c>
      <c r="R2573">
        <v>657</v>
      </c>
      <c r="S2573" t="b">
        <v>0</v>
      </c>
      <c r="T2573" t="s">
        <v>88</v>
      </c>
      <c r="U2573" t="b">
        <v>0</v>
      </c>
      <c r="V2573" t="s">
        <v>218</v>
      </c>
      <c r="W2573" s="1">
        <v>44524.532523148147</v>
      </c>
      <c r="X2573">
        <v>267</v>
      </c>
      <c r="Y2573">
        <v>21</v>
      </c>
      <c r="Z2573">
        <v>0</v>
      </c>
      <c r="AA2573">
        <v>21</v>
      </c>
      <c r="AB2573">
        <v>0</v>
      </c>
      <c r="AC2573">
        <v>6</v>
      </c>
      <c r="AD2573">
        <v>7</v>
      </c>
      <c r="AE2573">
        <v>0</v>
      </c>
      <c r="AF2573">
        <v>0</v>
      </c>
      <c r="AG2573">
        <v>0</v>
      </c>
      <c r="AH2573" t="s">
        <v>106</v>
      </c>
      <c r="AI2573" s="1">
        <v>44524.625474537039</v>
      </c>
      <c r="AJ2573">
        <v>390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7</v>
      </c>
      <c r="AQ2573">
        <v>0</v>
      </c>
      <c r="AR2573">
        <v>0</v>
      </c>
      <c r="AS2573">
        <v>0</v>
      </c>
      <c r="AT2573" t="s">
        <v>88</v>
      </c>
      <c r="AU2573" t="s">
        <v>88</v>
      </c>
      <c r="AV2573" t="s">
        <v>88</v>
      </c>
      <c r="AW2573" t="s">
        <v>88</v>
      </c>
      <c r="AX2573" t="s">
        <v>88</v>
      </c>
      <c r="AY2573" t="s">
        <v>88</v>
      </c>
      <c r="AZ2573" t="s">
        <v>88</v>
      </c>
      <c r="BA2573" t="s">
        <v>88</v>
      </c>
      <c r="BB2573" t="s">
        <v>88</v>
      </c>
      <c r="BC2573" t="s">
        <v>88</v>
      </c>
      <c r="BD2573" t="s">
        <v>88</v>
      </c>
      <c r="BE2573" t="s">
        <v>88</v>
      </c>
    </row>
    <row r="2574" spans="1:57">
      <c r="A2574" t="s">
        <v>5344</v>
      </c>
      <c r="B2574" t="s">
        <v>80</v>
      </c>
      <c r="C2574" t="s">
        <v>5342</v>
      </c>
      <c r="D2574" t="s">
        <v>82</v>
      </c>
      <c r="E2574" s="2" t="str">
        <f>HYPERLINK("capsilon://?command=openfolder&amp;siteaddress=FAM.docvelocity-na8.net&amp;folderid=FX531A4769-9418-4C66-08F4-4CEAD7BBEEAB","FX211113118")</f>
        <v>FX211113118</v>
      </c>
      <c r="F2574" t="s">
        <v>19</v>
      </c>
      <c r="G2574" t="s">
        <v>19</v>
      </c>
      <c r="H2574" t="s">
        <v>83</v>
      </c>
      <c r="I2574" t="s">
        <v>5345</v>
      </c>
      <c r="J2574">
        <v>28</v>
      </c>
      <c r="K2574" t="s">
        <v>85</v>
      </c>
      <c r="L2574" t="s">
        <v>86</v>
      </c>
      <c r="M2574" t="s">
        <v>87</v>
      </c>
      <c r="N2574">
        <v>2</v>
      </c>
      <c r="O2574" s="1">
        <v>44524.52853009259</v>
      </c>
      <c r="P2574" s="1">
        <v>44524.625474537039</v>
      </c>
      <c r="Q2574">
        <v>7891</v>
      </c>
      <c r="R2574">
        <v>485</v>
      </c>
      <c r="S2574" t="b">
        <v>0</v>
      </c>
      <c r="T2574" t="s">
        <v>88</v>
      </c>
      <c r="U2574" t="b">
        <v>0</v>
      </c>
      <c r="V2574" t="s">
        <v>117</v>
      </c>
      <c r="W2574" s="1">
        <v>44524.537442129629</v>
      </c>
      <c r="X2574">
        <v>186</v>
      </c>
      <c r="Y2574">
        <v>21</v>
      </c>
      <c r="Z2574">
        <v>0</v>
      </c>
      <c r="AA2574">
        <v>21</v>
      </c>
      <c r="AB2574">
        <v>0</v>
      </c>
      <c r="AC2574">
        <v>2</v>
      </c>
      <c r="AD2574">
        <v>7</v>
      </c>
      <c r="AE2574">
        <v>0</v>
      </c>
      <c r="AF2574">
        <v>0</v>
      </c>
      <c r="AG2574">
        <v>0</v>
      </c>
      <c r="AH2574" t="s">
        <v>90</v>
      </c>
      <c r="AI2574" s="1">
        <v>44524.625474537039</v>
      </c>
      <c r="AJ2574">
        <v>299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7</v>
      </c>
      <c r="AQ2574">
        <v>0</v>
      </c>
      <c r="AR2574">
        <v>0</v>
      </c>
      <c r="AS2574">
        <v>0</v>
      </c>
      <c r="AT2574" t="s">
        <v>88</v>
      </c>
      <c r="AU2574" t="s">
        <v>88</v>
      </c>
      <c r="AV2574" t="s">
        <v>88</v>
      </c>
      <c r="AW2574" t="s">
        <v>88</v>
      </c>
      <c r="AX2574" t="s">
        <v>88</v>
      </c>
      <c r="AY2574" t="s">
        <v>88</v>
      </c>
      <c r="AZ2574" t="s">
        <v>88</v>
      </c>
      <c r="BA2574" t="s">
        <v>88</v>
      </c>
      <c r="BB2574" t="s">
        <v>88</v>
      </c>
      <c r="BC2574" t="s">
        <v>88</v>
      </c>
      <c r="BD2574" t="s">
        <v>88</v>
      </c>
      <c r="BE2574" t="s">
        <v>88</v>
      </c>
    </row>
    <row r="2575" spans="1:57">
      <c r="A2575" t="s">
        <v>5346</v>
      </c>
      <c r="B2575" t="s">
        <v>80</v>
      </c>
      <c r="C2575" t="s">
        <v>5342</v>
      </c>
      <c r="D2575" t="s">
        <v>82</v>
      </c>
      <c r="E2575" s="2" t="str">
        <f>HYPERLINK("capsilon://?command=openfolder&amp;siteaddress=FAM.docvelocity-na8.net&amp;folderid=FX531A4769-9418-4C66-08F4-4CEAD7BBEEAB","FX211113118")</f>
        <v>FX211113118</v>
      </c>
      <c r="F2575" t="s">
        <v>19</v>
      </c>
      <c r="G2575" t="s">
        <v>19</v>
      </c>
      <c r="H2575" t="s">
        <v>83</v>
      </c>
      <c r="I2575" t="s">
        <v>5347</v>
      </c>
      <c r="J2575">
        <v>96</v>
      </c>
      <c r="K2575" t="s">
        <v>85</v>
      </c>
      <c r="L2575" t="s">
        <v>86</v>
      </c>
      <c r="M2575" t="s">
        <v>87</v>
      </c>
      <c r="N2575">
        <v>2</v>
      </c>
      <c r="O2575" s="1">
        <v>44524.529756944445</v>
      </c>
      <c r="P2575" s="1">
        <v>44524.630185185182</v>
      </c>
      <c r="Q2575">
        <v>8258</v>
      </c>
      <c r="R2575">
        <v>419</v>
      </c>
      <c r="S2575" t="b">
        <v>0</v>
      </c>
      <c r="T2575" t="s">
        <v>88</v>
      </c>
      <c r="U2575" t="b">
        <v>0</v>
      </c>
      <c r="V2575" t="s">
        <v>117</v>
      </c>
      <c r="W2575" s="1">
        <v>44524.539340277777</v>
      </c>
      <c r="X2575">
        <v>163</v>
      </c>
      <c r="Y2575">
        <v>64</v>
      </c>
      <c r="Z2575">
        <v>0</v>
      </c>
      <c r="AA2575">
        <v>64</v>
      </c>
      <c r="AB2575">
        <v>0</v>
      </c>
      <c r="AC2575">
        <v>21</v>
      </c>
      <c r="AD2575">
        <v>32</v>
      </c>
      <c r="AE2575">
        <v>0</v>
      </c>
      <c r="AF2575">
        <v>0</v>
      </c>
      <c r="AG2575">
        <v>0</v>
      </c>
      <c r="AH2575" t="s">
        <v>118</v>
      </c>
      <c r="AI2575" s="1">
        <v>44524.630185185182</v>
      </c>
      <c r="AJ2575">
        <v>236</v>
      </c>
      <c r="AK2575">
        <v>0</v>
      </c>
      <c r="AL2575">
        <v>0</v>
      </c>
      <c r="AM2575">
        <v>0</v>
      </c>
      <c r="AN2575">
        <v>0</v>
      </c>
      <c r="AO2575">
        <v>5</v>
      </c>
      <c r="AP2575">
        <v>32</v>
      </c>
      <c r="AQ2575">
        <v>0</v>
      </c>
      <c r="AR2575">
        <v>0</v>
      </c>
      <c r="AS2575">
        <v>0</v>
      </c>
      <c r="AT2575" t="s">
        <v>88</v>
      </c>
      <c r="AU2575" t="s">
        <v>88</v>
      </c>
      <c r="AV2575" t="s">
        <v>88</v>
      </c>
      <c r="AW2575" t="s">
        <v>88</v>
      </c>
      <c r="AX2575" t="s">
        <v>88</v>
      </c>
      <c r="AY2575" t="s">
        <v>88</v>
      </c>
      <c r="AZ2575" t="s">
        <v>88</v>
      </c>
      <c r="BA2575" t="s">
        <v>88</v>
      </c>
      <c r="BB2575" t="s">
        <v>88</v>
      </c>
      <c r="BC2575" t="s">
        <v>88</v>
      </c>
      <c r="BD2575" t="s">
        <v>88</v>
      </c>
      <c r="BE2575" t="s">
        <v>88</v>
      </c>
    </row>
    <row r="2576" spans="1:57">
      <c r="A2576" t="s">
        <v>5348</v>
      </c>
      <c r="B2576" t="s">
        <v>80</v>
      </c>
      <c r="C2576" t="s">
        <v>5342</v>
      </c>
      <c r="D2576" t="s">
        <v>82</v>
      </c>
      <c r="E2576" s="2" t="str">
        <f>HYPERLINK("capsilon://?command=openfolder&amp;siteaddress=FAM.docvelocity-na8.net&amp;folderid=FX531A4769-9418-4C66-08F4-4CEAD7BBEEAB","FX211113118")</f>
        <v>FX211113118</v>
      </c>
      <c r="F2576" t="s">
        <v>19</v>
      </c>
      <c r="G2576" t="s">
        <v>19</v>
      </c>
      <c r="H2576" t="s">
        <v>83</v>
      </c>
      <c r="I2576" t="s">
        <v>5349</v>
      </c>
      <c r="J2576">
        <v>114</v>
      </c>
      <c r="K2576" t="s">
        <v>85</v>
      </c>
      <c r="L2576" t="s">
        <v>86</v>
      </c>
      <c r="M2576" t="s">
        <v>87</v>
      </c>
      <c r="N2576">
        <v>2</v>
      </c>
      <c r="O2576" s="1">
        <v>44524.529976851853</v>
      </c>
      <c r="P2576" s="1">
        <v>44524.630740740744</v>
      </c>
      <c r="Q2576">
        <v>8206</v>
      </c>
      <c r="R2576">
        <v>500</v>
      </c>
      <c r="S2576" t="b">
        <v>0</v>
      </c>
      <c r="T2576" t="s">
        <v>88</v>
      </c>
      <c r="U2576" t="b">
        <v>0</v>
      </c>
      <c r="V2576" t="s">
        <v>186</v>
      </c>
      <c r="W2576" s="1">
        <v>44524.54173611111</v>
      </c>
      <c r="X2576">
        <v>282</v>
      </c>
      <c r="Y2576">
        <v>64</v>
      </c>
      <c r="Z2576">
        <v>0</v>
      </c>
      <c r="AA2576">
        <v>64</v>
      </c>
      <c r="AB2576">
        <v>0</v>
      </c>
      <c r="AC2576">
        <v>25</v>
      </c>
      <c r="AD2576">
        <v>50</v>
      </c>
      <c r="AE2576">
        <v>0</v>
      </c>
      <c r="AF2576">
        <v>0</v>
      </c>
      <c r="AG2576">
        <v>0</v>
      </c>
      <c r="AH2576" t="s">
        <v>106</v>
      </c>
      <c r="AI2576" s="1">
        <v>44524.630740740744</v>
      </c>
      <c r="AJ2576">
        <v>205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50</v>
      </c>
      <c r="AQ2576">
        <v>0</v>
      </c>
      <c r="AR2576">
        <v>0</v>
      </c>
      <c r="AS2576">
        <v>0</v>
      </c>
      <c r="AT2576" t="s">
        <v>88</v>
      </c>
      <c r="AU2576" t="s">
        <v>88</v>
      </c>
      <c r="AV2576" t="s">
        <v>88</v>
      </c>
      <c r="AW2576" t="s">
        <v>88</v>
      </c>
      <c r="AX2576" t="s">
        <v>88</v>
      </c>
      <c r="AY2576" t="s">
        <v>88</v>
      </c>
      <c r="AZ2576" t="s">
        <v>88</v>
      </c>
      <c r="BA2576" t="s">
        <v>88</v>
      </c>
      <c r="BB2576" t="s">
        <v>88</v>
      </c>
      <c r="BC2576" t="s">
        <v>88</v>
      </c>
      <c r="BD2576" t="s">
        <v>88</v>
      </c>
      <c r="BE2576" t="s">
        <v>88</v>
      </c>
    </row>
    <row r="2577" spans="1:57">
      <c r="A2577" t="s">
        <v>5350</v>
      </c>
      <c r="B2577" t="s">
        <v>80</v>
      </c>
      <c r="C2577" t="s">
        <v>5351</v>
      </c>
      <c r="D2577" t="s">
        <v>82</v>
      </c>
      <c r="E2577" s="2" t="str">
        <f>HYPERLINK("capsilon://?command=openfolder&amp;siteaddress=FAM.docvelocity-na8.net&amp;folderid=FX10B68680-0D0C-6F1B-0445-7CCB961BAC80","FX211012887")</f>
        <v>FX211012887</v>
      </c>
      <c r="F2577" t="s">
        <v>19</v>
      </c>
      <c r="G2577" t="s">
        <v>19</v>
      </c>
      <c r="H2577" t="s">
        <v>83</v>
      </c>
      <c r="I2577" t="s">
        <v>5352</v>
      </c>
      <c r="J2577">
        <v>67</v>
      </c>
      <c r="K2577" t="s">
        <v>85</v>
      </c>
      <c r="L2577" t="s">
        <v>86</v>
      </c>
      <c r="M2577" t="s">
        <v>87</v>
      </c>
      <c r="N2577">
        <v>1</v>
      </c>
      <c r="O2577" s="1">
        <v>44502.653495370374</v>
      </c>
      <c r="P2577" s="1">
        <v>44502.705312500002</v>
      </c>
      <c r="Q2577">
        <v>3988</v>
      </c>
      <c r="R2577">
        <v>489</v>
      </c>
      <c r="S2577" t="b">
        <v>0</v>
      </c>
      <c r="T2577" t="s">
        <v>88</v>
      </c>
      <c r="U2577" t="b">
        <v>0</v>
      </c>
      <c r="V2577" t="s">
        <v>94</v>
      </c>
      <c r="W2577" s="1">
        <v>44502.705312500002</v>
      </c>
      <c r="X2577">
        <v>361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67</v>
      </c>
      <c r="AE2577">
        <v>58</v>
      </c>
      <c r="AF2577">
        <v>0</v>
      </c>
      <c r="AG2577">
        <v>6</v>
      </c>
      <c r="AH2577" t="s">
        <v>88</v>
      </c>
      <c r="AI2577" t="s">
        <v>88</v>
      </c>
      <c r="AJ2577" t="s">
        <v>88</v>
      </c>
      <c r="AK2577" t="s">
        <v>88</v>
      </c>
      <c r="AL2577" t="s">
        <v>88</v>
      </c>
      <c r="AM2577" t="s">
        <v>88</v>
      </c>
      <c r="AN2577" t="s">
        <v>88</v>
      </c>
      <c r="AO2577" t="s">
        <v>88</v>
      </c>
      <c r="AP2577" t="s">
        <v>88</v>
      </c>
      <c r="AQ2577" t="s">
        <v>88</v>
      </c>
      <c r="AR2577" t="s">
        <v>88</v>
      </c>
      <c r="AS2577" t="s">
        <v>88</v>
      </c>
      <c r="AT2577" t="s">
        <v>88</v>
      </c>
      <c r="AU2577" t="s">
        <v>88</v>
      </c>
      <c r="AV2577" t="s">
        <v>88</v>
      </c>
      <c r="AW2577" t="s">
        <v>88</v>
      </c>
      <c r="AX2577" t="s">
        <v>88</v>
      </c>
      <c r="AY2577" t="s">
        <v>88</v>
      </c>
      <c r="AZ2577" t="s">
        <v>88</v>
      </c>
      <c r="BA2577" t="s">
        <v>88</v>
      </c>
      <c r="BB2577" t="s">
        <v>88</v>
      </c>
      <c r="BC2577" t="s">
        <v>88</v>
      </c>
      <c r="BD2577" t="s">
        <v>88</v>
      </c>
      <c r="BE2577" t="s">
        <v>88</v>
      </c>
    </row>
    <row r="2578" spans="1:57">
      <c r="A2578" t="s">
        <v>5353</v>
      </c>
      <c r="B2578" t="s">
        <v>80</v>
      </c>
      <c r="C2578" t="s">
        <v>5306</v>
      </c>
      <c r="D2578" t="s">
        <v>82</v>
      </c>
      <c r="E2578" s="2" t="str">
        <f>HYPERLINK("capsilon://?command=openfolder&amp;siteaddress=FAM.docvelocity-na8.net&amp;folderid=FXFD72DB4E-27D1-4CBD-8548-699B298D2304","FX211112170")</f>
        <v>FX211112170</v>
      </c>
      <c r="F2578" t="s">
        <v>19</v>
      </c>
      <c r="G2578" t="s">
        <v>19</v>
      </c>
      <c r="H2578" t="s">
        <v>83</v>
      </c>
      <c r="I2578" t="s">
        <v>5307</v>
      </c>
      <c r="J2578">
        <v>284</v>
      </c>
      <c r="K2578" t="s">
        <v>85</v>
      </c>
      <c r="L2578" t="s">
        <v>86</v>
      </c>
      <c r="M2578" t="s">
        <v>87</v>
      </c>
      <c r="N2578">
        <v>2</v>
      </c>
      <c r="O2578" s="1">
        <v>44524.530960648146</v>
      </c>
      <c r="P2578" s="1">
        <v>44524.581041666665</v>
      </c>
      <c r="Q2578">
        <v>1527</v>
      </c>
      <c r="R2578">
        <v>2800</v>
      </c>
      <c r="S2578" t="b">
        <v>0</v>
      </c>
      <c r="T2578" t="s">
        <v>88</v>
      </c>
      <c r="U2578" t="b">
        <v>1</v>
      </c>
      <c r="V2578" t="s">
        <v>123</v>
      </c>
      <c r="W2578" s="1">
        <v>44524.554594907408</v>
      </c>
      <c r="X2578">
        <v>1942</v>
      </c>
      <c r="Y2578">
        <v>195</v>
      </c>
      <c r="Z2578">
        <v>0</v>
      </c>
      <c r="AA2578">
        <v>195</v>
      </c>
      <c r="AB2578">
        <v>0</v>
      </c>
      <c r="AC2578">
        <v>104</v>
      </c>
      <c r="AD2578">
        <v>89</v>
      </c>
      <c r="AE2578">
        <v>0</v>
      </c>
      <c r="AF2578">
        <v>0</v>
      </c>
      <c r="AG2578">
        <v>0</v>
      </c>
      <c r="AH2578" t="s">
        <v>118</v>
      </c>
      <c r="AI2578" s="1">
        <v>44524.581041666665</v>
      </c>
      <c r="AJ2578">
        <v>858</v>
      </c>
      <c r="AK2578">
        <v>4</v>
      </c>
      <c r="AL2578">
        <v>0</v>
      </c>
      <c r="AM2578">
        <v>4</v>
      </c>
      <c r="AN2578">
        <v>0</v>
      </c>
      <c r="AO2578">
        <v>4</v>
      </c>
      <c r="AP2578">
        <v>85</v>
      </c>
      <c r="AQ2578">
        <v>0</v>
      </c>
      <c r="AR2578">
        <v>0</v>
      </c>
      <c r="AS2578">
        <v>0</v>
      </c>
      <c r="AT2578" t="s">
        <v>88</v>
      </c>
      <c r="AU2578" t="s">
        <v>88</v>
      </c>
      <c r="AV2578" t="s">
        <v>88</v>
      </c>
      <c r="AW2578" t="s">
        <v>88</v>
      </c>
      <c r="AX2578" t="s">
        <v>88</v>
      </c>
      <c r="AY2578" t="s">
        <v>88</v>
      </c>
      <c r="AZ2578" t="s">
        <v>88</v>
      </c>
      <c r="BA2578" t="s">
        <v>88</v>
      </c>
      <c r="BB2578" t="s">
        <v>88</v>
      </c>
      <c r="BC2578" t="s">
        <v>88</v>
      </c>
      <c r="BD2578" t="s">
        <v>88</v>
      </c>
      <c r="BE2578" t="s">
        <v>88</v>
      </c>
    </row>
    <row r="2579" spans="1:57">
      <c r="A2579" t="s">
        <v>5354</v>
      </c>
      <c r="B2579" t="s">
        <v>80</v>
      </c>
      <c r="C2579" t="s">
        <v>5309</v>
      </c>
      <c r="D2579" t="s">
        <v>82</v>
      </c>
      <c r="E2579" s="2" t="str">
        <f>HYPERLINK("capsilon://?command=openfolder&amp;siteaddress=FAM.docvelocity-na8.net&amp;folderid=FX239CBA48-BC6B-5E1F-135A-EC61C1E9E3BA","FX21119837")</f>
        <v>FX21119837</v>
      </c>
      <c r="F2579" t="s">
        <v>19</v>
      </c>
      <c r="G2579" t="s">
        <v>19</v>
      </c>
      <c r="H2579" t="s">
        <v>83</v>
      </c>
      <c r="I2579" t="s">
        <v>5310</v>
      </c>
      <c r="J2579">
        <v>122</v>
      </c>
      <c r="K2579" t="s">
        <v>85</v>
      </c>
      <c r="L2579" t="s">
        <v>86</v>
      </c>
      <c r="M2579" t="s">
        <v>87</v>
      </c>
      <c r="N2579">
        <v>2</v>
      </c>
      <c r="O2579" s="1">
        <v>44524.5312962963</v>
      </c>
      <c r="P2579" s="1">
        <v>44524.587638888886</v>
      </c>
      <c r="Q2579">
        <v>3322</v>
      </c>
      <c r="R2579">
        <v>1546</v>
      </c>
      <c r="S2579" t="b">
        <v>0</v>
      </c>
      <c r="T2579" t="s">
        <v>88</v>
      </c>
      <c r="U2579" t="b">
        <v>1</v>
      </c>
      <c r="V2579" t="s">
        <v>218</v>
      </c>
      <c r="W2579" s="1">
        <v>44524.54383101852</v>
      </c>
      <c r="X2579">
        <v>977</v>
      </c>
      <c r="Y2579">
        <v>130</v>
      </c>
      <c r="Z2579">
        <v>0</v>
      </c>
      <c r="AA2579">
        <v>130</v>
      </c>
      <c r="AB2579">
        <v>0</v>
      </c>
      <c r="AC2579">
        <v>89</v>
      </c>
      <c r="AD2579">
        <v>-8</v>
      </c>
      <c r="AE2579">
        <v>0</v>
      </c>
      <c r="AF2579">
        <v>0</v>
      </c>
      <c r="AG2579">
        <v>0</v>
      </c>
      <c r="AH2579" t="s">
        <v>118</v>
      </c>
      <c r="AI2579" s="1">
        <v>44524.587638888886</v>
      </c>
      <c r="AJ2579">
        <v>569</v>
      </c>
      <c r="AK2579">
        <v>3</v>
      </c>
      <c r="AL2579">
        <v>0</v>
      </c>
      <c r="AM2579">
        <v>3</v>
      </c>
      <c r="AN2579">
        <v>0</v>
      </c>
      <c r="AO2579">
        <v>3</v>
      </c>
      <c r="AP2579">
        <v>-11</v>
      </c>
      <c r="AQ2579">
        <v>0</v>
      </c>
      <c r="AR2579">
        <v>0</v>
      </c>
      <c r="AS2579">
        <v>0</v>
      </c>
      <c r="AT2579" t="s">
        <v>88</v>
      </c>
      <c r="AU2579" t="s">
        <v>88</v>
      </c>
      <c r="AV2579" t="s">
        <v>88</v>
      </c>
      <c r="AW2579" t="s">
        <v>88</v>
      </c>
      <c r="AX2579" t="s">
        <v>88</v>
      </c>
      <c r="AY2579" t="s">
        <v>88</v>
      </c>
      <c r="AZ2579" t="s">
        <v>88</v>
      </c>
      <c r="BA2579" t="s">
        <v>88</v>
      </c>
      <c r="BB2579" t="s">
        <v>88</v>
      </c>
      <c r="BC2579" t="s">
        <v>88</v>
      </c>
      <c r="BD2579" t="s">
        <v>88</v>
      </c>
      <c r="BE2579" t="s">
        <v>88</v>
      </c>
    </row>
    <row r="2580" spans="1:57">
      <c r="A2580" t="s">
        <v>5355</v>
      </c>
      <c r="B2580" t="s">
        <v>80</v>
      </c>
      <c r="C2580" t="s">
        <v>5356</v>
      </c>
      <c r="D2580" t="s">
        <v>82</v>
      </c>
      <c r="E2580" s="2" t="str">
        <f>HYPERLINK("capsilon://?command=openfolder&amp;siteaddress=FAM.docvelocity-na8.net&amp;folderid=FX558D7616-D152-B002-8458-95797030F4F9","FX211012613")</f>
        <v>FX211012613</v>
      </c>
      <c r="F2580" t="s">
        <v>19</v>
      </c>
      <c r="G2580" t="s">
        <v>19</v>
      </c>
      <c r="H2580" t="s">
        <v>83</v>
      </c>
      <c r="I2580" t="s">
        <v>5357</v>
      </c>
      <c r="J2580">
        <v>26</v>
      </c>
      <c r="K2580" t="s">
        <v>85</v>
      </c>
      <c r="L2580" t="s">
        <v>86</v>
      </c>
      <c r="M2580" t="s">
        <v>87</v>
      </c>
      <c r="N2580">
        <v>2</v>
      </c>
      <c r="O2580" s="1">
        <v>44502.654120370367</v>
      </c>
      <c r="P2580" s="1">
        <v>44502.677511574075</v>
      </c>
      <c r="Q2580">
        <v>1770</v>
      </c>
      <c r="R2580">
        <v>251</v>
      </c>
      <c r="S2580" t="b">
        <v>0</v>
      </c>
      <c r="T2580" t="s">
        <v>88</v>
      </c>
      <c r="U2580" t="b">
        <v>0</v>
      </c>
      <c r="V2580" t="s">
        <v>218</v>
      </c>
      <c r="W2580" s="1">
        <v>44502.658715277779</v>
      </c>
      <c r="X2580">
        <v>148</v>
      </c>
      <c r="Y2580">
        <v>21</v>
      </c>
      <c r="Z2580">
        <v>0</v>
      </c>
      <c r="AA2580">
        <v>21</v>
      </c>
      <c r="AB2580">
        <v>0</v>
      </c>
      <c r="AC2580">
        <v>4</v>
      </c>
      <c r="AD2580">
        <v>5</v>
      </c>
      <c r="AE2580">
        <v>0</v>
      </c>
      <c r="AF2580">
        <v>0</v>
      </c>
      <c r="AG2580">
        <v>0</v>
      </c>
      <c r="AH2580" t="s">
        <v>118</v>
      </c>
      <c r="AI2580" s="1">
        <v>44502.677511574075</v>
      </c>
      <c r="AJ2580">
        <v>103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5</v>
      </c>
      <c r="AQ2580">
        <v>0</v>
      </c>
      <c r="AR2580">
        <v>0</v>
      </c>
      <c r="AS2580">
        <v>0</v>
      </c>
      <c r="AT2580" t="s">
        <v>88</v>
      </c>
      <c r="AU2580" t="s">
        <v>88</v>
      </c>
      <c r="AV2580" t="s">
        <v>88</v>
      </c>
      <c r="AW2580" t="s">
        <v>88</v>
      </c>
      <c r="AX2580" t="s">
        <v>88</v>
      </c>
      <c r="AY2580" t="s">
        <v>88</v>
      </c>
      <c r="AZ2580" t="s">
        <v>88</v>
      </c>
      <c r="BA2580" t="s">
        <v>88</v>
      </c>
      <c r="BB2580" t="s">
        <v>88</v>
      </c>
      <c r="BC2580" t="s">
        <v>88</v>
      </c>
      <c r="BD2580" t="s">
        <v>88</v>
      </c>
      <c r="BE2580" t="s">
        <v>88</v>
      </c>
    </row>
    <row r="2581" spans="1:57">
      <c r="A2581" t="s">
        <v>5358</v>
      </c>
      <c r="B2581" t="s">
        <v>80</v>
      </c>
      <c r="C2581" t="s">
        <v>5359</v>
      </c>
      <c r="D2581" t="s">
        <v>82</v>
      </c>
      <c r="E2581" s="2" t="str">
        <f>HYPERLINK("capsilon://?command=openfolder&amp;siteaddress=FAM.docvelocity-na8.net&amp;folderid=FXBAD04152-8CD7-62F3-D003-EF8C7468F4A1","FX211113212")</f>
        <v>FX211113212</v>
      </c>
      <c r="F2581" t="s">
        <v>19</v>
      </c>
      <c r="G2581" t="s">
        <v>19</v>
      </c>
      <c r="H2581" t="s">
        <v>83</v>
      </c>
      <c r="I2581" t="s">
        <v>5360</v>
      </c>
      <c r="J2581">
        <v>123</v>
      </c>
      <c r="K2581" t="s">
        <v>85</v>
      </c>
      <c r="L2581" t="s">
        <v>86</v>
      </c>
      <c r="M2581" t="s">
        <v>87</v>
      </c>
      <c r="N2581">
        <v>1</v>
      </c>
      <c r="O2581" s="1">
        <v>44524.539050925923</v>
      </c>
      <c r="P2581" s="1">
        <v>44524.599398148152</v>
      </c>
      <c r="Q2581">
        <v>4809</v>
      </c>
      <c r="R2581">
        <v>405</v>
      </c>
      <c r="S2581" t="b">
        <v>0</v>
      </c>
      <c r="T2581" t="s">
        <v>88</v>
      </c>
      <c r="U2581" t="b">
        <v>0</v>
      </c>
      <c r="V2581" t="s">
        <v>94</v>
      </c>
      <c r="W2581" s="1">
        <v>44524.599398148152</v>
      </c>
      <c r="X2581">
        <v>258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123</v>
      </c>
      <c r="AE2581">
        <v>111</v>
      </c>
      <c r="AF2581">
        <v>0</v>
      </c>
      <c r="AG2581">
        <v>4</v>
      </c>
      <c r="AH2581" t="s">
        <v>88</v>
      </c>
      <c r="AI2581" t="s">
        <v>88</v>
      </c>
      <c r="AJ2581" t="s">
        <v>88</v>
      </c>
      <c r="AK2581" t="s">
        <v>88</v>
      </c>
      <c r="AL2581" t="s">
        <v>88</v>
      </c>
      <c r="AM2581" t="s">
        <v>88</v>
      </c>
      <c r="AN2581" t="s">
        <v>88</v>
      </c>
      <c r="AO2581" t="s">
        <v>88</v>
      </c>
      <c r="AP2581" t="s">
        <v>88</v>
      </c>
      <c r="AQ2581" t="s">
        <v>88</v>
      </c>
      <c r="AR2581" t="s">
        <v>88</v>
      </c>
      <c r="AS2581" t="s">
        <v>88</v>
      </c>
      <c r="AT2581" t="s">
        <v>88</v>
      </c>
      <c r="AU2581" t="s">
        <v>88</v>
      </c>
      <c r="AV2581" t="s">
        <v>88</v>
      </c>
      <c r="AW2581" t="s">
        <v>88</v>
      </c>
      <c r="AX2581" t="s">
        <v>88</v>
      </c>
      <c r="AY2581" t="s">
        <v>88</v>
      </c>
      <c r="AZ2581" t="s">
        <v>88</v>
      </c>
      <c r="BA2581" t="s">
        <v>88</v>
      </c>
      <c r="BB2581" t="s">
        <v>88</v>
      </c>
      <c r="BC2581" t="s">
        <v>88</v>
      </c>
      <c r="BD2581" t="s">
        <v>88</v>
      </c>
      <c r="BE2581" t="s">
        <v>88</v>
      </c>
    </row>
    <row r="2582" spans="1:57">
      <c r="A2582" t="s">
        <v>5361</v>
      </c>
      <c r="B2582" t="s">
        <v>80</v>
      </c>
      <c r="C2582" t="s">
        <v>5356</v>
      </c>
      <c r="D2582" t="s">
        <v>82</v>
      </c>
      <c r="E2582" s="2" t="str">
        <f>HYPERLINK("capsilon://?command=openfolder&amp;siteaddress=FAM.docvelocity-na8.net&amp;folderid=FX558D7616-D152-B002-8458-95797030F4F9","FX211012613")</f>
        <v>FX211012613</v>
      </c>
      <c r="F2582" t="s">
        <v>19</v>
      </c>
      <c r="G2582" t="s">
        <v>19</v>
      </c>
      <c r="H2582" t="s">
        <v>83</v>
      </c>
      <c r="I2582" t="s">
        <v>5362</v>
      </c>
      <c r="J2582">
        <v>53</v>
      </c>
      <c r="K2582" t="s">
        <v>85</v>
      </c>
      <c r="L2582" t="s">
        <v>86</v>
      </c>
      <c r="M2582" t="s">
        <v>87</v>
      </c>
      <c r="N2582">
        <v>2</v>
      </c>
      <c r="O2582" s="1">
        <v>44502.655358796299</v>
      </c>
      <c r="P2582" s="1">
        <v>44502.679814814815</v>
      </c>
      <c r="Q2582">
        <v>1702</v>
      </c>
      <c r="R2582">
        <v>411</v>
      </c>
      <c r="S2582" t="b">
        <v>0</v>
      </c>
      <c r="T2582" t="s">
        <v>88</v>
      </c>
      <c r="U2582" t="b">
        <v>0</v>
      </c>
      <c r="V2582" t="s">
        <v>218</v>
      </c>
      <c r="W2582" s="1">
        <v>44502.660983796297</v>
      </c>
      <c r="X2582">
        <v>195</v>
      </c>
      <c r="Y2582">
        <v>39</v>
      </c>
      <c r="Z2582">
        <v>0</v>
      </c>
      <c r="AA2582">
        <v>39</v>
      </c>
      <c r="AB2582">
        <v>0</v>
      </c>
      <c r="AC2582">
        <v>13</v>
      </c>
      <c r="AD2582">
        <v>14</v>
      </c>
      <c r="AE2582">
        <v>0</v>
      </c>
      <c r="AF2582">
        <v>0</v>
      </c>
      <c r="AG2582">
        <v>0</v>
      </c>
      <c r="AH2582" t="s">
        <v>118</v>
      </c>
      <c r="AI2582" s="1">
        <v>44502.679814814815</v>
      </c>
      <c r="AJ2582">
        <v>198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14</v>
      </c>
      <c r="AQ2582">
        <v>0</v>
      </c>
      <c r="AR2582">
        <v>0</v>
      </c>
      <c r="AS2582">
        <v>0</v>
      </c>
      <c r="AT2582" t="s">
        <v>88</v>
      </c>
      <c r="AU2582" t="s">
        <v>88</v>
      </c>
      <c r="AV2582" t="s">
        <v>88</v>
      </c>
      <c r="AW2582" t="s">
        <v>88</v>
      </c>
      <c r="AX2582" t="s">
        <v>88</v>
      </c>
      <c r="AY2582" t="s">
        <v>88</v>
      </c>
      <c r="AZ2582" t="s">
        <v>88</v>
      </c>
      <c r="BA2582" t="s">
        <v>88</v>
      </c>
      <c r="BB2582" t="s">
        <v>88</v>
      </c>
      <c r="BC2582" t="s">
        <v>88</v>
      </c>
      <c r="BD2582" t="s">
        <v>88</v>
      </c>
      <c r="BE2582" t="s">
        <v>88</v>
      </c>
    </row>
    <row r="2583" spans="1:57">
      <c r="A2583" t="s">
        <v>5363</v>
      </c>
      <c r="B2583" t="s">
        <v>80</v>
      </c>
      <c r="C2583" t="s">
        <v>5364</v>
      </c>
      <c r="D2583" t="s">
        <v>82</v>
      </c>
      <c r="E2583" s="2" t="str">
        <f>HYPERLINK("capsilon://?command=openfolder&amp;siteaddress=FAM.docvelocity-na8.net&amp;folderid=FX03A8A95C-5E0D-462B-DAED-6F9BE1B396F8","FX211110157")</f>
        <v>FX211110157</v>
      </c>
      <c r="F2583" t="s">
        <v>19</v>
      </c>
      <c r="G2583" t="s">
        <v>19</v>
      </c>
      <c r="H2583" t="s">
        <v>83</v>
      </c>
      <c r="I2583" t="s">
        <v>5365</v>
      </c>
      <c r="J2583">
        <v>179</v>
      </c>
      <c r="K2583" t="s">
        <v>85</v>
      </c>
      <c r="L2583" t="s">
        <v>86</v>
      </c>
      <c r="M2583" t="s">
        <v>87</v>
      </c>
      <c r="N2583">
        <v>1</v>
      </c>
      <c r="O2583" s="1">
        <v>44524.547280092593</v>
      </c>
      <c r="P2583" s="1">
        <v>44524.602581018517</v>
      </c>
      <c r="Q2583">
        <v>4455</v>
      </c>
      <c r="R2583">
        <v>323</v>
      </c>
      <c r="S2583" t="b">
        <v>0</v>
      </c>
      <c r="T2583" t="s">
        <v>88</v>
      </c>
      <c r="U2583" t="b">
        <v>0</v>
      </c>
      <c r="V2583" t="s">
        <v>94</v>
      </c>
      <c r="W2583" s="1">
        <v>44524.602581018517</v>
      </c>
      <c r="X2583">
        <v>274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179</v>
      </c>
      <c r="AE2583">
        <v>160</v>
      </c>
      <c r="AF2583">
        <v>0</v>
      </c>
      <c r="AG2583">
        <v>8</v>
      </c>
      <c r="AH2583" t="s">
        <v>88</v>
      </c>
      <c r="AI2583" t="s">
        <v>88</v>
      </c>
      <c r="AJ2583" t="s">
        <v>88</v>
      </c>
      <c r="AK2583" t="s">
        <v>88</v>
      </c>
      <c r="AL2583" t="s">
        <v>88</v>
      </c>
      <c r="AM2583" t="s">
        <v>88</v>
      </c>
      <c r="AN2583" t="s">
        <v>88</v>
      </c>
      <c r="AO2583" t="s">
        <v>88</v>
      </c>
      <c r="AP2583" t="s">
        <v>88</v>
      </c>
      <c r="AQ2583" t="s">
        <v>88</v>
      </c>
      <c r="AR2583" t="s">
        <v>88</v>
      </c>
      <c r="AS2583" t="s">
        <v>88</v>
      </c>
      <c r="AT2583" t="s">
        <v>88</v>
      </c>
      <c r="AU2583" t="s">
        <v>88</v>
      </c>
      <c r="AV2583" t="s">
        <v>88</v>
      </c>
      <c r="AW2583" t="s">
        <v>88</v>
      </c>
      <c r="AX2583" t="s">
        <v>88</v>
      </c>
      <c r="AY2583" t="s">
        <v>88</v>
      </c>
      <c r="AZ2583" t="s">
        <v>88</v>
      </c>
      <c r="BA2583" t="s">
        <v>88</v>
      </c>
      <c r="BB2583" t="s">
        <v>88</v>
      </c>
      <c r="BC2583" t="s">
        <v>88</v>
      </c>
      <c r="BD2583" t="s">
        <v>88</v>
      </c>
      <c r="BE2583" t="s">
        <v>88</v>
      </c>
    </row>
    <row r="2584" spans="1:57">
      <c r="A2584" t="s">
        <v>5366</v>
      </c>
      <c r="B2584" t="s">
        <v>80</v>
      </c>
      <c r="C2584" t="s">
        <v>5356</v>
      </c>
      <c r="D2584" t="s">
        <v>82</v>
      </c>
      <c r="E2584" s="2" t="str">
        <f>HYPERLINK("capsilon://?command=openfolder&amp;siteaddress=FAM.docvelocity-na8.net&amp;folderid=FX558D7616-D152-B002-8458-95797030F4F9","FX211012613")</f>
        <v>FX211012613</v>
      </c>
      <c r="F2584" t="s">
        <v>19</v>
      </c>
      <c r="G2584" t="s">
        <v>19</v>
      </c>
      <c r="H2584" t="s">
        <v>83</v>
      </c>
      <c r="I2584" t="s">
        <v>5367</v>
      </c>
      <c r="J2584">
        <v>66</v>
      </c>
      <c r="K2584" t="s">
        <v>85</v>
      </c>
      <c r="L2584" t="s">
        <v>86</v>
      </c>
      <c r="M2584" t="s">
        <v>87</v>
      </c>
      <c r="N2584">
        <v>2</v>
      </c>
      <c r="O2584" s="1">
        <v>44502.655613425923</v>
      </c>
      <c r="P2584" s="1">
        <v>44502.68</v>
      </c>
      <c r="Q2584">
        <v>2005</v>
      </c>
      <c r="R2584">
        <v>102</v>
      </c>
      <c r="S2584" t="b">
        <v>0</v>
      </c>
      <c r="T2584" t="s">
        <v>88</v>
      </c>
      <c r="U2584" t="b">
        <v>0</v>
      </c>
      <c r="V2584" t="s">
        <v>123</v>
      </c>
      <c r="W2584" s="1">
        <v>44502.671064814815</v>
      </c>
      <c r="X2584">
        <v>66</v>
      </c>
      <c r="Y2584">
        <v>0</v>
      </c>
      <c r="Z2584">
        <v>0</v>
      </c>
      <c r="AA2584">
        <v>0</v>
      </c>
      <c r="AB2584">
        <v>52</v>
      </c>
      <c r="AC2584">
        <v>0</v>
      </c>
      <c r="AD2584">
        <v>66</v>
      </c>
      <c r="AE2584">
        <v>0</v>
      </c>
      <c r="AF2584">
        <v>0</v>
      </c>
      <c r="AG2584">
        <v>0</v>
      </c>
      <c r="AH2584" t="s">
        <v>118</v>
      </c>
      <c r="AI2584" s="1">
        <v>44502.68</v>
      </c>
      <c r="AJ2584">
        <v>15</v>
      </c>
      <c r="AK2584">
        <v>0</v>
      </c>
      <c r="AL2584">
        <v>0</v>
      </c>
      <c r="AM2584">
        <v>0</v>
      </c>
      <c r="AN2584">
        <v>52</v>
      </c>
      <c r="AO2584">
        <v>0</v>
      </c>
      <c r="AP2584">
        <v>66</v>
      </c>
      <c r="AQ2584">
        <v>0</v>
      </c>
      <c r="AR2584">
        <v>0</v>
      </c>
      <c r="AS2584">
        <v>0</v>
      </c>
      <c r="AT2584" t="s">
        <v>88</v>
      </c>
      <c r="AU2584" t="s">
        <v>88</v>
      </c>
      <c r="AV2584" t="s">
        <v>88</v>
      </c>
      <c r="AW2584" t="s">
        <v>88</v>
      </c>
      <c r="AX2584" t="s">
        <v>88</v>
      </c>
      <c r="AY2584" t="s">
        <v>88</v>
      </c>
      <c r="AZ2584" t="s">
        <v>88</v>
      </c>
      <c r="BA2584" t="s">
        <v>88</v>
      </c>
      <c r="BB2584" t="s">
        <v>88</v>
      </c>
      <c r="BC2584" t="s">
        <v>88</v>
      </c>
      <c r="BD2584" t="s">
        <v>88</v>
      </c>
      <c r="BE2584" t="s">
        <v>88</v>
      </c>
    </row>
    <row r="2585" spans="1:57">
      <c r="A2585" t="s">
        <v>5368</v>
      </c>
      <c r="B2585" t="s">
        <v>80</v>
      </c>
      <c r="C2585" t="s">
        <v>5369</v>
      </c>
      <c r="D2585" t="s">
        <v>82</v>
      </c>
      <c r="E2585" s="2" t="str">
        <f>HYPERLINK("capsilon://?command=openfolder&amp;siteaddress=FAM.docvelocity-na8.net&amp;folderid=FX92E1547F-DE30-C4A9-8C01-336C30E079BD","FX211113057")</f>
        <v>FX211113057</v>
      </c>
      <c r="F2585" t="s">
        <v>19</v>
      </c>
      <c r="G2585" t="s">
        <v>19</v>
      </c>
      <c r="H2585" t="s">
        <v>83</v>
      </c>
      <c r="I2585" t="s">
        <v>5370</v>
      </c>
      <c r="J2585">
        <v>147</v>
      </c>
      <c r="K2585" t="s">
        <v>85</v>
      </c>
      <c r="L2585" t="s">
        <v>86</v>
      </c>
      <c r="M2585" t="s">
        <v>87</v>
      </c>
      <c r="N2585">
        <v>1</v>
      </c>
      <c r="O2585" s="1">
        <v>44524.552569444444</v>
      </c>
      <c r="P2585" s="1">
        <v>44524.702557870369</v>
      </c>
      <c r="Q2585">
        <v>12369</v>
      </c>
      <c r="R2585">
        <v>590</v>
      </c>
      <c r="S2585" t="b">
        <v>0</v>
      </c>
      <c r="T2585" t="s">
        <v>88</v>
      </c>
      <c r="U2585" t="b">
        <v>0</v>
      </c>
      <c r="V2585" t="s">
        <v>94</v>
      </c>
      <c r="W2585" s="1">
        <v>44524.702557870369</v>
      </c>
      <c r="X2585">
        <v>458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147</v>
      </c>
      <c r="AE2585">
        <v>121</v>
      </c>
      <c r="AF2585">
        <v>0</v>
      </c>
      <c r="AG2585">
        <v>7</v>
      </c>
      <c r="AH2585" t="s">
        <v>88</v>
      </c>
      <c r="AI2585" t="s">
        <v>88</v>
      </c>
      <c r="AJ2585" t="s">
        <v>88</v>
      </c>
      <c r="AK2585" t="s">
        <v>88</v>
      </c>
      <c r="AL2585" t="s">
        <v>88</v>
      </c>
      <c r="AM2585" t="s">
        <v>88</v>
      </c>
      <c r="AN2585" t="s">
        <v>88</v>
      </c>
      <c r="AO2585" t="s">
        <v>88</v>
      </c>
      <c r="AP2585" t="s">
        <v>88</v>
      </c>
      <c r="AQ2585" t="s">
        <v>88</v>
      </c>
      <c r="AR2585" t="s">
        <v>88</v>
      </c>
      <c r="AS2585" t="s">
        <v>88</v>
      </c>
      <c r="AT2585" t="s">
        <v>88</v>
      </c>
      <c r="AU2585" t="s">
        <v>88</v>
      </c>
      <c r="AV2585" t="s">
        <v>88</v>
      </c>
      <c r="AW2585" t="s">
        <v>88</v>
      </c>
      <c r="AX2585" t="s">
        <v>88</v>
      </c>
      <c r="AY2585" t="s">
        <v>88</v>
      </c>
      <c r="AZ2585" t="s">
        <v>88</v>
      </c>
      <c r="BA2585" t="s">
        <v>88</v>
      </c>
      <c r="BB2585" t="s">
        <v>88</v>
      </c>
      <c r="BC2585" t="s">
        <v>88</v>
      </c>
      <c r="BD2585" t="s">
        <v>88</v>
      </c>
      <c r="BE2585" t="s">
        <v>88</v>
      </c>
    </row>
    <row r="2586" spans="1:57">
      <c r="A2586" t="s">
        <v>5371</v>
      </c>
      <c r="B2586" t="s">
        <v>80</v>
      </c>
      <c r="C2586" t="s">
        <v>4227</v>
      </c>
      <c r="D2586" t="s">
        <v>82</v>
      </c>
      <c r="E2586" s="2" t="str">
        <f>HYPERLINK("capsilon://?command=openfolder&amp;siteaddress=FAM.docvelocity-na8.net&amp;folderid=FXA52D8B2D-1930-C9CB-189D-6AAC7B808E50","FX211014096")</f>
        <v>FX211014096</v>
      </c>
      <c r="F2586" t="s">
        <v>19</v>
      </c>
      <c r="G2586" t="s">
        <v>19</v>
      </c>
      <c r="H2586" t="s">
        <v>83</v>
      </c>
      <c r="I2586" t="s">
        <v>4228</v>
      </c>
      <c r="J2586">
        <v>570</v>
      </c>
      <c r="K2586" t="s">
        <v>85</v>
      </c>
      <c r="L2586" t="s">
        <v>86</v>
      </c>
      <c r="M2586" t="s">
        <v>87</v>
      </c>
      <c r="N2586">
        <v>1</v>
      </c>
      <c r="O2586" s="1">
        <v>44501.485219907408</v>
      </c>
      <c r="P2586" s="1">
        <v>44501.556377314817</v>
      </c>
      <c r="Q2586">
        <v>3814</v>
      </c>
      <c r="R2586">
        <v>2334</v>
      </c>
      <c r="S2586" t="b">
        <v>0</v>
      </c>
      <c r="T2586" t="s">
        <v>88</v>
      </c>
      <c r="U2586" t="b">
        <v>1</v>
      </c>
      <c r="V2586" t="s">
        <v>606</v>
      </c>
      <c r="W2586" s="1">
        <v>44501.556377314817</v>
      </c>
      <c r="X2586">
        <v>2277</v>
      </c>
      <c r="Y2586">
        <v>434</v>
      </c>
      <c r="Z2586">
        <v>0</v>
      </c>
      <c r="AA2586">
        <v>434</v>
      </c>
      <c r="AB2586">
        <v>106</v>
      </c>
      <c r="AC2586">
        <v>193</v>
      </c>
      <c r="AD2586">
        <v>136</v>
      </c>
      <c r="AE2586">
        <v>0</v>
      </c>
      <c r="AF2586">
        <v>0</v>
      </c>
      <c r="AG2586">
        <v>0</v>
      </c>
      <c r="AH2586" t="s">
        <v>88</v>
      </c>
      <c r="AI2586" t="s">
        <v>88</v>
      </c>
      <c r="AJ2586" t="s">
        <v>88</v>
      </c>
      <c r="AK2586" t="s">
        <v>88</v>
      </c>
      <c r="AL2586" t="s">
        <v>88</v>
      </c>
      <c r="AM2586" t="s">
        <v>88</v>
      </c>
      <c r="AN2586" t="s">
        <v>88</v>
      </c>
      <c r="AO2586" t="s">
        <v>88</v>
      </c>
      <c r="AP2586" t="s">
        <v>88</v>
      </c>
      <c r="AQ2586" t="s">
        <v>88</v>
      </c>
      <c r="AR2586" t="s">
        <v>88</v>
      </c>
      <c r="AS2586" t="s">
        <v>88</v>
      </c>
      <c r="AT2586" t="s">
        <v>88</v>
      </c>
      <c r="AU2586" t="s">
        <v>88</v>
      </c>
      <c r="AV2586" t="s">
        <v>88</v>
      </c>
      <c r="AW2586" t="s">
        <v>88</v>
      </c>
      <c r="AX2586" t="s">
        <v>88</v>
      </c>
      <c r="AY2586" t="s">
        <v>88</v>
      </c>
      <c r="AZ2586" t="s">
        <v>88</v>
      </c>
      <c r="BA2586" t="s">
        <v>88</v>
      </c>
      <c r="BB2586" t="s">
        <v>88</v>
      </c>
      <c r="BC2586" t="s">
        <v>88</v>
      </c>
      <c r="BD2586" t="s">
        <v>88</v>
      </c>
      <c r="BE2586" t="s">
        <v>88</v>
      </c>
    </row>
    <row r="2587" spans="1:57">
      <c r="A2587" t="s">
        <v>5372</v>
      </c>
      <c r="B2587" t="s">
        <v>80</v>
      </c>
      <c r="C2587" t="s">
        <v>5144</v>
      </c>
      <c r="D2587" t="s">
        <v>82</v>
      </c>
      <c r="E2587" s="2" t="str">
        <f>HYPERLINK("capsilon://?command=openfolder&amp;siteaddress=FAM.docvelocity-na8.net&amp;folderid=FX9EA374DE-4A54-552B-5E17-A50929AE3789","FX211112501")</f>
        <v>FX211112501</v>
      </c>
      <c r="F2587" t="s">
        <v>19</v>
      </c>
      <c r="G2587" t="s">
        <v>19</v>
      </c>
      <c r="H2587" t="s">
        <v>83</v>
      </c>
      <c r="I2587" t="s">
        <v>5373</v>
      </c>
      <c r="J2587">
        <v>52</v>
      </c>
      <c r="K2587" t="s">
        <v>85</v>
      </c>
      <c r="L2587" t="s">
        <v>86</v>
      </c>
      <c r="M2587" t="s">
        <v>87</v>
      </c>
      <c r="N2587">
        <v>2</v>
      </c>
      <c r="O2587" s="1">
        <v>44524.562314814815</v>
      </c>
      <c r="P2587" s="1">
        <v>44524.631886574076</v>
      </c>
      <c r="Q2587">
        <v>5338</v>
      </c>
      <c r="R2587">
        <v>673</v>
      </c>
      <c r="S2587" t="b">
        <v>0</v>
      </c>
      <c r="T2587" t="s">
        <v>88</v>
      </c>
      <c r="U2587" t="b">
        <v>0</v>
      </c>
      <c r="V2587" t="s">
        <v>117</v>
      </c>
      <c r="W2587" s="1">
        <v>44524.571331018517</v>
      </c>
      <c r="X2587">
        <v>526</v>
      </c>
      <c r="Y2587">
        <v>39</v>
      </c>
      <c r="Z2587">
        <v>0</v>
      </c>
      <c r="AA2587">
        <v>39</v>
      </c>
      <c r="AB2587">
        <v>0</v>
      </c>
      <c r="AC2587">
        <v>27</v>
      </c>
      <c r="AD2587">
        <v>13</v>
      </c>
      <c r="AE2587">
        <v>0</v>
      </c>
      <c r="AF2587">
        <v>0</v>
      </c>
      <c r="AG2587">
        <v>0</v>
      </c>
      <c r="AH2587" t="s">
        <v>118</v>
      </c>
      <c r="AI2587" s="1">
        <v>44524.631886574076</v>
      </c>
      <c r="AJ2587">
        <v>147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13</v>
      </c>
      <c r="AQ2587">
        <v>0</v>
      </c>
      <c r="AR2587">
        <v>0</v>
      </c>
      <c r="AS2587">
        <v>0</v>
      </c>
      <c r="AT2587" t="s">
        <v>88</v>
      </c>
      <c r="AU2587" t="s">
        <v>88</v>
      </c>
      <c r="AV2587" t="s">
        <v>88</v>
      </c>
      <c r="AW2587" t="s">
        <v>88</v>
      </c>
      <c r="AX2587" t="s">
        <v>88</v>
      </c>
      <c r="AY2587" t="s">
        <v>88</v>
      </c>
      <c r="AZ2587" t="s">
        <v>88</v>
      </c>
      <c r="BA2587" t="s">
        <v>88</v>
      </c>
      <c r="BB2587" t="s">
        <v>88</v>
      </c>
      <c r="BC2587" t="s">
        <v>88</v>
      </c>
      <c r="BD2587" t="s">
        <v>88</v>
      </c>
      <c r="BE2587" t="s">
        <v>88</v>
      </c>
    </row>
    <row r="2588" spans="1:57">
      <c r="A2588" t="s">
        <v>5374</v>
      </c>
      <c r="B2588" t="s">
        <v>80</v>
      </c>
      <c r="C2588" t="s">
        <v>5144</v>
      </c>
      <c r="D2588" t="s">
        <v>82</v>
      </c>
      <c r="E2588" s="2" t="str">
        <f>HYPERLINK("capsilon://?command=openfolder&amp;siteaddress=FAM.docvelocity-na8.net&amp;folderid=FX9EA374DE-4A54-552B-5E17-A50929AE3789","FX211112501")</f>
        <v>FX211112501</v>
      </c>
      <c r="F2588" t="s">
        <v>19</v>
      </c>
      <c r="G2588" t="s">
        <v>19</v>
      </c>
      <c r="H2588" t="s">
        <v>83</v>
      </c>
      <c r="I2588" t="s">
        <v>5375</v>
      </c>
      <c r="J2588">
        <v>52</v>
      </c>
      <c r="K2588" t="s">
        <v>85</v>
      </c>
      <c r="L2588" t="s">
        <v>86</v>
      </c>
      <c r="M2588" t="s">
        <v>87</v>
      </c>
      <c r="N2588">
        <v>2</v>
      </c>
      <c r="O2588" s="1">
        <v>44524.562534722223</v>
      </c>
      <c r="P2588" s="1">
        <v>44524.633587962962</v>
      </c>
      <c r="Q2588">
        <v>5680</v>
      </c>
      <c r="R2588">
        <v>459</v>
      </c>
      <c r="S2588" t="b">
        <v>0</v>
      </c>
      <c r="T2588" t="s">
        <v>88</v>
      </c>
      <c r="U2588" t="b">
        <v>0</v>
      </c>
      <c r="V2588" t="s">
        <v>123</v>
      </c>
      <c r="W2588" s="1">
        <v>44524.568287037036</v>
      </c>
      <c r="X2588">
        <v>213</v>
      </c>
      <c r="Y2588">
        <v>39</v>
      </c>
      <c r="Z2588">
        <v>0</v>
      </c>
      <c r="AA2588">
        <v>39</v>
      </c>
      <c r="AB2588">
        <v>0</v>
      </c>
      <c r="AC2588">
        <v>29</v>
      </c>
      <c r="AD2588">
        <v>13</v>
      </c>
      <c r="AE2588">
        <v>0</v>
      </c>
      <c r="AF2588">
        <v>0</v>
      </c>
      <c r="AG2588">
        <v>0</v>
      </c>
      <c r="AH2588" t="s">
        <v>106</v>
      </c>
      <c r="AI2588" s="1">
        <v>44524.633587962962</v>
      </c>
      <c r="AJ2588">
        <v>246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13</v>
      </c>
      <c r="AQ2588">
        <v>0</v>
      </c>
      <c r="AR2588">
        <v>0</v>
      </c>
      <c r="AS2588">
        <v>0</v>
      </c>
      <c r="AT2588" t="s">
        <v>88</v>
      </c>
      <c r="AU2588" t="s">
        <v>88</v>
      </c>
      <c r="AV2588" t="s">
        <v>88</v>
      </c>
      <c r="AW2588" t="s">
        <v>88</v>
      </c>
      <c r="AX2588" t="s">
        <v>88</v>
      </c>
      <c r="AY2588" t="s">
        <v>88</v>
      </c>
      <c r="AZ2588" t="s">
        <v>88</v>
      </c>
      <c r="BA2588" t="s">
        <v>88</v>
      </c>
      <c r="BB2588" t="s">
        <v>88</v>
      </c>
      <c r="BC2588" t="s">
        <v>88</v>
      </c>
      <c r="BD2588" t="s">
        <v>88</v>
      </c>
      <c r="BE2588" t="s">
        <v>88</v>
      </c>
    </row>
    <row r="2589" spans="1:57">
      <c r="A2589" t="s">
        <v>5376</v>
      </c>
      <c r="B2589" t="s">
        <v>80</v>
      </c>
      <c r="C2589" t="s">
        <v>5356</v>
      </c>
      <c r="D2589" t="s">
        <v>82</v>
      </c>
      <c r="E2589" s="2" t="str">
        <f>HYPERLINK("capsilon://?command=openfolder&amp;siteaddress=FAM.docvelocity-na8.net&amp;folderid=FX558D7616-D152-B002-8458-95797030F4F9","FX211012613")</f>
        <v>FX211012613</v>
      </c>
      <c r="F2589" t="s">
        <v>19</v>
      </c>
      <c r="G2589" t="s">
        <v>19</v>
      </c>
      <c r="H2589" t="s">
        <v>83</v>
      </c>
      <c r="I2589" t="s">
        <v>5377</v>
      </c>
      <c r="J2589">
        <v>53</v>
      </c>
      <c r="K2589" t="s">
        <v>85</v>
      </c>
      <c r="L2589" t="s">
        <v>86</v>
      </c>
      <c r="M2589" t="s">
        <v>87</v>
      </c>
      <c r="N2589">
        <v>2</v>
      </c>
      <c r="O2589" s="1">
        <v>44502.656678240739</v>
      </c>
      <c r="P2589" s="1">
        <v>44502.681296296294</v>
      </c>
      <c r="Q2589">
        <v>1781</v>
      </c>
      <c r="R2589">
        <v>346</v>
      </c>
      <c r="S2589" t="b">
        <v>0</v>
      </c>
      <c r="T2589" t="s">
        <v>88</v>
      </c>
      <c r="U2589" t="b">
        <v>0</v>
      </c>
      <c r="V2589" t="s">
        <v>123</v>
      </c>
      <c r="W2589" s="1">
        <v>44502.673703703702</v>
      </c>
      <c r="X2589">
        <v>227</v>
      </c>
      <c r="Y2589">
        <v>39</v>
      </c>
      <c r="Z2589">
        <v>0</v>
      </c>
      <c r="AA2589">
        <v>39</v>
      </c>
      <c r="AB2589">
        <v>0</v>
      </c>
      <c r="AC2589">
        <v>14</v>
      </c>
      <c r="AD2589">
        <v>14</v>
      </c>
      <c r="AE2589">
        <v>0</v>
      </c>
      <c r="AF2589">
        <v>0</v>
      </c>
      <c r="AG2589">
        <v>0</v>
      </c>
      <c r="AH2589" t="s">
        <v>118</v>
      </c>
      <c r="AI2589" s="1">
        <v>44502.681296296294</v>
      </c>
      <c r="AJ2589">
        <v>112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14</v>
      </c>
      <c r="AQ2589">
        <v>0</v>
      </c>
      <c r="AR2589">
        <v>0</v>
      </c>
      <c r="AS2589">
        <v>0</v>
      </c>
      <c r="AT2589" t="s">
        <v>88</v>
      </c>
      <c r="AU2589" t="s">
        <v>88</v>
      </c>
      <c r="AV2589" t="s">
        <v>88</v>
      </c>
      <c r="AW2589" t="s">
        <v>88</v>
      </c>
      <c r="AX2589" t="s">
        <v>88</v>
      </c>
      <c r="AY2589" t="s">
        <v>88</v>
      </c>
      <c r="AZ2589" t="s">
        <v>88</v>
      </c>
      <c r="BA2589" t="s">
        <v>88</v>
      </c>
      <c r="BB2589" t="s">
        <v>88</v>
      </c>
      <c r="BC2589" t="s">
        <v>88</v>
      </c>
      <c r="BD2589" t="s">
        <v>88</v>
      </c>
      <c r="BE2589" t="s">
        <v>88</v>
      </c>
    </row>
    <row r="2590" spans="1:57">
      <c r="A2590" t="s">
        <v>5378</v>
      </c>
      <c r="B2590" t="s">
        <v>80</v>
      </c>
      <c r="C2590" t="s">
        <v>5356</v>
      </c>
      <c r="D2590" t="s">
        <v>82</v>
      </c>
      <c r="E2590" s="2" t="str">
        <f>HYPERLINK("capsilon://?command=openfolder&amp;siteaddress=FAM.docvelocity-na8.net&amp;folderid=FX558D7616-D152-B002-8458-95797030F4F9","FX211012613")</f>
        <v>FX211012613</v>
      </c>
      <c r="F2590" t="s">
        <v>19</v>
      </c>
      <c r="G2590" t="s">
        <v>19</v>
      </c>
      <c r="H2590" t="s">
        <v>83</v>
      </c>
      <c r="I2590" t="s">
        <v>5379</v>
      </c>
      <c r="J2590">
        <v>66</v>
      </c>
      <c r="K2590" t="s">
        <v>85</v>
      </c>
      <c r="L2590" t="s">
        <v>86</v>
      </c>
      <c r="M2590" t="s">
        <v>87</v>
      </c>
      <c r="N2590">
        <v>2</v>
      </c>
      <c r="O2590" s="1">
        <v>44502.657500000001</v>
      </c>
      <c r="P2590" s="1">
        <v>44502.683020833334</v>
      </c>
      <c r="Q2590">
        <v>1549</v>
      </c>
      <c r="R2590">
        <v>656</v>
      </c>
      <c r="S2590" t="b">
        <v>0</v>
      </c>
      <c r="T2590" t="s">
        <v>88</v>
      </c>
      <c r="U2590" t="b">
        <v>0</v>
      </c>
      <c r="V2590" t="s">
        <v>123</v>
      </c>
      <c r="W2590" s="1">
        <v>44502.679594907408</v>
      </c>
      <c r="X2590">
        <v>508</v>
      </c>
      <c r="Y2590">
        <v>52</v>
      </c>
      <c r="Z2590">
        <v>0</v>
      </c>
      <c r="AA2590">
        <v>52</v>
      </c>
      <c r="AB2590">
        <v>0</v>
      </c>
      <c r="AC2590">
        <v>38</v>
      </c>
      <c r="AD2590">
        <v>14</v>
      </c>
      <c r="AE2590">
        <v>0</v>
      </c>
      <c r="AF2590">
        <v>0</v>
      </c>
      <c r="AG2590">
        <v>0</v>
      </c>
      <c r="AH2590" t="s">
        <v>118</v>
      </c>
      <c r="AI2590" s="1">
        <v>44502.683020833334</v>
      </c>
      <c r="AJ2590">
        <v>148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14</v>
      </c>
      <c r="AQ2590">
        <v>0</v>
      </c>
      <c r="AR2590">
        <v>0</v>
      </c>
      <c r="AS2590">
        <v>0</v>
      </c>
      <c r="AT2590" t="s">
        <v>88</v>
      </c>
      <c r="AU2590" t="s">
        <v>88</v>
      </c>
      <c r="AV2590" t="s">
        <v>88</v>
      </c>
      <c r="AW2590" t="s">
        <v>88</v>
      </c>
      <c r="AX2590" t="s">
        <v>88</v>
      </c>
      <c r="AY2590" t="s">
        <v>88</v>
      </c>
      <c r="AZ2590" t="s">
        <v>88</v>
      </c>
      <c r="BA2590" t="s">
        <v>88</v>
      </c>
      <c r="BB2590" t="s">
        <v>88</v>
      </c>
      <c r="BC2590" t="s">
        <v>88</v>
      </c>
      <c r="BD2590" t="s">
        <v>88</v>
      </c>
      <c r="BE2590" t="s">
        <v>88</v>
      </c>
    </row>
    <row r="2591" spans="1:57">
      <c r="A2591" t="s">
        <v>5380</v>
      </c>
      <c r="B2591" t="s">
        <v>80</v>
      </c>
      <c r="C2591" t="s">
        <v>5381</v>
      </c>
      <c r="D2591" t="s">
        <v>82</v>
      </c>
      <c r="E2591" s="2" t="str">
        <f>HYPERLINK("capsilon://?command=openfolder&amp;siteaddress=FAM.docvelocity-na8.net&amp;folderid=FX746E9611-56F9-5702-32F8-70AE34F15EBA","FX211113112")</f>
        <v>FX211113112</v>
      </c>
      <c r="F2591" t="s">
        <v>19</v>
      </c>
      <c r="G2591" t="s">
        <v>19</v>
      </c>
      <c r="H2591" t="s">
        <v>83</v>
      </c>
      <c r="I2591" t="s">
        <v>5382</v>
      </c>
      <c r="J2591">
        <v>117</v>
      </c>
      <c r="K2591" t="s">
        <v>85</v>
      </c>
      <c r="L2591" t="s">
        <v>86</v>
      </c>
      <c r="M2591" t="s">
        <v>87</v>
      </c>
      <c r="N2591">
        <v>2</v>
      </c>
      <c r="O2591" s="1">
        <v>44524.575509259259</v>
      </c>
      <c r="P2591" s="1">
        <v>44524.635023148148</v>
      </c>
      <c r="Q2591">
        <v>4479</v>
      </c>
      <c r="R2591">
        <v>663</v>
      </c>
      <c r="S2591" t="b">
        <v>0</v>
      </c>
      <c r="T2591" t="s">
        <v>88</v>
      </c>
      <c r="U2591" t="b">
        <v>0</v>
      </c>
      <c r="V2591" t="s">
        <v>117</v>
      </c>
      <c r="W2591" s="1">
        <v>44524.580266203702</v>
      </c>
      <c r="X2591">
        <v>393</v>
      </c>
      <c r="Y2591">
        <v>97</v>
      </c>
      <c r="Z2591">
        <v>0</v>
      </c>
      <c r="AA2591">
        <v>97</v>
      </c>
      <c r="AB2591">
        <v>0</v>
      </c>
      <c r="AC2591">
        <v>35</v>
      </c>
      <c r="AD2591">
        <v>20</v>
      </c>
      <c r="AE2591">
        <v>0</v>
      </c>
      <c r="AF2591">
        <v>0</v>
      </c>
      <c r="AG2591">
        <v>0</v>
      </c>
      <c r="AH2591" t="s">
        <v>118</v>
      </c>
      <c r="AI2591" s="1">
        <v>44524.635023148148</v>
      </c>
      <c r="AJ2591">
        <v>270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20</v>
      </c>
      <c r="AQ2591">
        <v>0</v>
      </c>
      <c r="AR2591">
        <v>0</v>
      </c>
      <c r="AS2591">
        <v>0</v>
      </c>
      <c r="AT2591" t="s">
        <v>88</v>
      </c>
      <c r="AU2591" t="s">
        <v>88</v>
      </c>
      <c r="AV2591" t="s">
        <v>88</v>
      </c>
      <c r="AW2591" t="s">
        <v>88</v>
      </c>
      <c r="AX2591" t="s">
        <v>88</v>
      </c>
      <c r="AY2591" t="s">
        <v>88</v>
      </c>
      <c r="AZ2591" t="s">
        <v>88</v>
      </c>
      <c r="BA2591" t="s">
        <v>88</v>
      </c>
      <c r="BB2591" t="s">
        <v>88</v>
      </c>
      <c r="BC2591" t="s">
        <v>88</v>
      </c>
      <c r="BD2591" t="s">
        <v>88</v>
      </c>
      <c r="BE2591" t="s">
        <v>88</v>
      </c>
    </row>
    <row r="2592" spans="1:57">
      <c r="A2592" t="s">
        <v>5383</v>
      </c>
      <c r="B2592" t="s">
        <v>80</v>
      </c>
      <c r="C2592" t="s">
        <v>5381</v>
      </c>
      <c r="D2592" t="s">
        <v>82</v>
      </c>
      <c r="E2592" s="2" t="str">
        <f>HYPERLINK("capsilon://?command=openfolder&amp;siteaddress=FAM.docvelocity-na8.net&amp;folderid=FX746E9611-56F9-5702-32F8-70AE34F15EBA","FX211113112")</f>
        <v>FX211113112</v>
      </c>
      <c r="F2592" t="s">
        <v>19</v>
      </c>
      <c r="G2592" t="s">
        <v>19</v>
      </c>
      <c r="H2592" t="s">
        <v>83</v>
      </c>
      <c r="I2592" t="s">
        <v>5384</v>
      </c>
      <c r="J2592">
        <v>28</v>
      </c>
      <c r="K2592" t="s">
        <v>85</v>
      </c>
      <c r="L2592" t="s">
        <v>86</v>
      </c>
      <c r="M2592" t="s">
        <v>87</v>
      </c>
      <c r="N2592">
        <v>2</v>
      </c>
      <c r="O2592" s="1">
        <v>44524.575706018521</v>
      </c>
      <c r="P2592" s="1">
        <v>44524.633993055555</v>
      </c>
      <c r="Q2592">
        <v>4906</v>
      </c>
      <c r="R2592">
        <v>130</v>
      </c>
      <c r="S2592" t="b">
        <v>0</v>
      </c>
      <c r="T2592" t="s">
        <v>88</v>
      </c>
      <c r="U2592" t="b">
        <v>0</v>
      </c>
      <c r="V2592" t="s">
        <v>218</v>
      </c>
      <c r="W2592" s="1">
        <v>44524.578194444446</v>
      </c>
      <c r="X2592">
        <v>96</v>
      </c>
      <c r="Y2592">
        <v>0</v>
      </c>
      <c r="Z2592">
        <v>0</v>
      </c>
      <c r="AA2592">
        <v>0</v>
      </c>
      <c r="AB2592">
        <v>21</v>
      </c>
      <c r="AC2592">
        <v>0</v>
      </c>
      <c r="AD2592">
        <v>28</v>
      </c>
      <c r="AE2592">
        <v>0</v>
      </c>
      <c r="AF2592">
        <v>0</v>
      </c>
      <c r="AG2592">
        <v>0</v>
      </c>
      <c r="AH2592" t="s">
        <v>106</v>
      </c>
      <c r="AI2592" s="1">
        <v>44524.633993055555</v>
      </c>
      <c r="AJ2592">
        <v>34</v>
      </c>
      <c r="AK2592">
        <v>0</v>
      </c>
      <c r="AL2592">
        <v>0</v>
      </c>
      <c r="AM2592">
        <v>0</v>
      </c>
      <c r="AN2592">
        <v>21</v>
      </c>
      <c r="AO2592">
        <v>0</v>
      </c>
      <c r="AP2592">
        <v>28</v>
      </c>
      <c r="AQ2592">
        <v>0</v>
      </c>
      <c r="AR2592">
        <v>0</v>
      </c>
      <c r="AS2592">
        <v>0</v>
      </c>
      <c r="AT2592" t="s">
        <v>88</v>
      </c>
      <c r="AU2592" t="s">
        <v>88</v>
      </c>
      <c r="AV2592" t="s">
        <v>88</v>
      </c>
      <c r="AW2592" t="s">
        <v>88</v>
      </c>
      <c r="AX2592" t="s">
        <v>88</v>
      </c>
      <c r="AY2592" t="s">
        <v>88</v>
      </c>
      <c r="AZ2592" t="s">
        <v>88</v>
      </c>
      <c r="BA2592" t="s">
        <v>88</v>
      </c>
      <c r="BB2592" t="s">
        <v>88</v>
      </c>
      <c r="BC2592" t="s">
        <v>88</v>
      </c>
      <c r="BD2592" t="s">
        <v>88</v>
      </c>
      <c r="BE2592" t="s">
        <v>88</v>
      </c>
    </row>
    <row r="2593" spans="1:57">
      <c r="A2593" t="s">
        <v>5385</v>
      </c>
      <c r="B2593" t="s">
        <v>80</v>
      </c>
      <c r="C2593" t="s">
        <v>5381</v>
      </c>
      <c r="D2593" t="s">
        <v>82</v>
      </c>
      <c r="E2593" s="2" t="str">
        <f>HYPERLINK("capsilon://?command=openfolder&amp;siteaddress=FAM.docvelocity-na8.net&amp;folderid=FX746E9611-56F9-5702-32F8-70AE34F15EBA","FX211113112")</f>
        <v>FX211113112</v>
      </c>
      <c r="F2593" t="s">
        <v>19</v>
      </c>
      <c r="G2593" t="s">
        <v>19</v>
      </c>
      <c r="H2593" t="s">
        <v>83</v>
      </c>
      <c r="I2593" t="s">
        <v>5386</v>
      </c>
      <c r="J2593">
        <v>117</v>
      </c>
      <c r="K2593" t="s">
        <v>85</v>
      </c>
      <c r="L2593" t="s">
        <v>86</v>
      </c>
      <c r="M2593" t="s">
        <v>87</v>
      </c>
      <c r="N2593">
        <v>2</v>
      </c>
      <c r="O2593" s="1">
        <v>44524.575810185182</v>
      </c>
      <c r="P2593" s="1">
        <v>44524.638136574074</v>
      </c>
      <c r="Q2593">
        <v>4328</v>
      </c>
      <c r="R2593">
        <v>1057</v>
      </c>
      <c r="S2593" t="b">
        <v>0</v>
      </c>
      <c r="T2593" t="s">
        <v>88</v>
      </c>
      <c r="U2593" t="b">
        <v>0</v>
      </c>
      <c r="V2593" t="s">
        <v>186</v>
      </c>
      <c r="W2593" s="1">
        <v>44524.585729166669</v>
      </c>
      <c r="X2593">
        <v>700</v>
      </c>
      <c r="Y2593">
        <v>97</v>
      </c>
      <c r="Z2593">
        <v>0</v>
      </c>
      <c r="AA2593">
        <v>97</v>
      </c>
      <c r="AB2593">
        <v>0</v>
      </c>
      <c r="AC2593">
        <v>38</v>
      </c>
      <c r="AD2593">
        <v>20</v>
      </c>
      <c r="AE2593">
        <v>0</v>
      </c>
      <c r="AF2593">
        <v>0</v>
      </c>
      <c r="AG2593">
        <v>0</v>
      </c>
      <c r="AH2593" t="s">
        <v>106</v>
      </c>
      <c r="AI2593" s="1">
        <v>44524.638136574074</v>
      </c>
      <c r="AJ2593">
        <v>357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20</v>
      </c>
      <c r="AQ2593">
        <v>0</v>
      </c>
      <c r="AR2593">
        <v>0</v>
      </c>
      <c r="AS2593">
        <v>0</v>
      </c>
      <c r="AT2593" t="s">
        <v>88</v>
      </c>
      <c r="AU2593" t="s">
        <v>88</v>
      </c>
      <c r="AV2593" t="s">
        <v>88</v>
      </c>
      <c r="AW2593" t="s">
        <v>88</v>
      </c>
      <c r="AX2593" t="s">
        <v>88</v>
      </c>
      <c r="AY2593" t="s">
        <v>88</v>
      </c>
      <c r="AZ2593" t="s">
        <v>88</v>
      </c>
      <c r="BA2593" t="s">
        <v>88</v>
      </c>
      <c r="BB2593" t="s">
        <v>88</v>
      </c>
      <c r="BC2593" t="s">
        <v>88</v>
      </c>
      <c r="BD2593" t="s">
        <v>88</v>
      </c>
      <c r="BE2593" t="s">
        <v>88</v>
      </c>
    </row>
    <row r="2594" spans="1:57">
      <c r="A2594" t="s">
        <v>5387</v>
      </c>
      <c r="B2594" t="s">
        <v>80</v>
      </c>
      <c r="C2594" t="s">
        <v>5388</v>
      </c>
      <c r="D2594" t="s">
        <v>82</v>
      </c>
      <c r="E2594" s="2" t="str">
        <f>HYPERLINK("capsilon://?command=openfolder&amp;siteaddress=FAM.docvelocity-na8.net&amp;folderid=FX41951F29-E6D5-707D-449B-ACDA579FFB80","FX211112747")</f>
        <v>FX211112747</v>
      </c>
      <c r="F2594" t="s">
        <v>19</v>
      </c>
      <c r="G2594" t="s">
        <v>19</v>
      </c>
      <c r="H2594" t="s">
        <v>83</v>
      </c>
      <c r="I2594" t="s">
        <v>5389</v>
      </c>
      <c r="J2594">
        <v>69</v>
      </c>
      <c r="K2594" t="s">
        <v>85</v>
      </c>
      <c r="L2594" t="s">
        <v>86</v>
      </c>
      <c r="M2594" t="s">
        <v>87</v>
      </c>
      <c r="N2594">
        <v>1</v>
      </c>
      <c r="O2594" s="1">
        <v>44524.581608796296</v>
      </c>
      <c r="P2594" s="1">
        <v>44524.706550925926</v>
      </c>
      <c r="Q2594">
        <v>10420</v>
      </c>
      <c r="R2594">
        <v>375</v>
      </c>
      <c r="S2594" t="b">
        <v>0</v>
      </c>
      <c r="T2594" t="s">
        <v>88</v>
      </c>
      <c r="U2594" t="b">
        <v>0</v>
      </c>
      <c r="V2594" t="s">
        <v>94</v>
      </c>
      <c r="W2594" s="1">
        <v>44524.706550925926</v>
      </c>
      <c r="X2594">
        <v>344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69</v>
      </c>
      <c r="AE2594">
        <v>57</v>
      </c>
      <c r="AF2594">
        <v>0</v>
      </c>
      <c r="AG2594">
        <v>8</v>
      </c>
      <c r="AH2594" t="s">
        <v>88</v>
      </c>
      <c r="AI2594" t="s">
        <v>88</v>
      </c>
      <c r="AJ2594" t="s">
        <v>88</v>
      </c>
      <c r="AK2594" t="s">
        <v>88</v>
      </c>
      <c r="AL2594" t="s">
        <v>88</v>
      </c>
      <c r="AM2594" t="s">
        <v>88</v>
      </c>
      <c r="AN2594" t="s">
        <v>88</v>
      </c>
      <c r="AO2594" t="s">
        <v>88</v>
      </c>
      <c r="AP2594" t="s">
        <v>88</v>
      </c>
      <c r="AQ2594" t="s">
        <v>88</v>
      </c>
      <c r="AR2594" t="s">
        <v>88</v>
      </c>
      <c r="AS2594" t="s">
        <v>88</v>
      </c>
      <c r="AT2594" t="s">
        <v>88</v>
      </c>
      <c r="AU2594" t="s">
        <v>88</v>
      </c>
      <c r="AV2594" t="s">
        <v>88</v>
      </c>
      <c r="AW2594" t="s">
        <v>88</v>
      </c>
      <c r="AX2594" t="s">
        <v>88</v>
      </c>
      <c r="AY2594" t="s">
        <v>88</v>
      </c>
      <c r="AZ2594" t="s">
        <v>88</v>
      </c>
      <c r="BA2594" t="s">
        <v>88</v>
      </c>
      <c r="BB2594" t="s">
        <v>88</v>
      </c>
      <c r="BC2594" t="s">
        <v>88</v>
      </c>
      <c r="BD2594" t="s">
        <v>88</v>
      </c>
      <c r="BE2594" t="s">
        <v>88</v>
      </c>
    </row>
    <row r="2595" spans="1:57">
      <c r="A2595" t="s">
        <v>5390</v>
      </c>
      <c r="B2595" t="s">
        <v>80</v>
      </c>
      <c r="C2595" t="s">
        <v>5391</v>
      </c>
      <c r="D2595" t="s">
        <v>82</v>
      </c>
      <c r="E2595" s="2" t="str">
        <f>HYPERLINK("capsilon://?command=openfolder&amp;siteaddress=FAM.docvelocity-na8.net&amp;folderid=FX11010393-D78A-800B-3C79-9BC5783FCF90","FX211113208")</f>
        <v>FX211113208</v>
      </c>
      <c r="F2595" t="s">
        <v>19</v>
      </c>
      <c r="G2595" t="s">
        <v>19</v>
      </c>
      <c r="H2595" t="s">
        <v>83</v>
      </c>
      <c r="I2595" t="s">
        <v>5392</v>
      </c>
      <c r="J2595">
        <v>78</v>
      </c>
      <c r="K2595" t="s">
        <v>85</v>
      </c>
      <c r="L2595" t="s">
        <v>86</v>
      </c>
      <c r="M2595" t="s">
        <v>87</v>
      </c>
      <c r="N2595">
        <v>1</v>
      </c>
      <c r="O2595" s="1">
        <v>44524.588750000003</v>
      </c>
      <c r="P2595" s="1">
        <v>44524.69840277778</v>
      </c>
      <c r="Q2595">
        <v>9223</v>
      </c>
      <c r="R2595">
        <v>251</v>
      </c>
      <c r="S2595" t="b">
        <v>0</v>
      </c>
      <c r="T2595" t="s">
        <v>88</v>
      </c>
      <c r="U2595" t="b">
        <v>0</v>
      </c>
      <c r="V2595" t="s">
        <v>131</v>
      </c>
      <c r="W2595" s="1">
        <v>44524.69840277778</v>
      </c>
      <c r="X2595">
        <v>179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78</v>
      </c>
      <c r="AE2595">
        <v>66</v>
      </c>
      <c r="AF2595">
        <v>0</v>
      </c>
      <c r="AG2595">
        <v>4</v>
      </c>
      <c r="AH2595" t="s">
        <v>88</v>
      </c>
      <c r="AI2595" t="s">
        <v>88</v>
      </c>
      <c r="AJ2595" t="s">
        <v>88</v>
      </c>
      <c r="AK2595" t="s">
        <v>88</v>
      </c>
      <c r="AL2595" t="s">
        <v>88</v>
      </c>
      <c r="AM2595" t="s">
        <v>88</v>
      </c>
      <c r="AN2595" t="s">
        <v>88</v>
      </c>
      <c r="AO2595" t="s">
        <v>88</v>
      </c>
      <c r="AP2595" t="s">
        <v>88</v>
      </c>
      <c r="AQ2595" t="s">
        <v>88</v>
      </c>
      <c r="AR2595" t="s">
        <v>88</v>
      </c>
      <c r="AS2595" t="s">
        <v>88</v>
      </c>
      <c r="AT2595" t="s">
        <v>88</v>
      </c>
      <c r="AU2595" t="s">
        <v>88</v>
      </c>
      <c r="AV2595" t="s">
        <v>88</v>
      </c>
      <c r="AW2595" t="s">
        <v>88</v>
      </c>
      <c r="AX2595" t="s">
        <v>88</v>
      </c>
      <c r="AY2595" t="s">
        <v>88</v>
      </c>
      <c r="AZ2595" t="s">
        <v>88</v>
      </c>
      <c r="BA2595" t="s">
        <v>88</v>
      </c>
      <c r="BB2595" t="s">
        <v>88</v>
      </c>
      <c r="BC2595" t="s">
        <v>88</v>
      </c>
      <c r="BD2595" t="s">
        <v>88</v>
      </c>
      <c r="BE2595" t="s">
        <v>88</v>
      </c>
    </row>
    <row r="2596" spans="1:57">
      <c r="A2596" t="s">
        <v>5393</v>
      </c>
      <c r="B2596" t="s">
        <v>80</v>
      </c>
      <c r="C2596" t="s">
        <v>5356</v>
      </c>
      <c r="D2596" t="s">
        <v>82</v>
      </c>
      <c r="E2596" s="2" t="str">
        <f>HYPERLINK("capsilon://?command=openfolder&amp;siteaddress=FAM.docvelocity-na8.net&amp;folderid=FX558D7616-D152-B002-8458-95797030F4F9","FX211012613")</f>
        <v>FX211012613</v>
      </c>
      <c r="F2596" t="s">
        <v>19</v>
      </c>
      <c r="G2596" t="s">
        <v>19</v>
      </c>
      <c r="H2596" t="s">
        <v>83</v>
      </c>
      <c r="I2596" t="s">
        <v>5394</v>
      </c>
      <c r="J2596">
        <v>49</v>
      </c>
      <c r="K2596" t="s">
        <v>85</v>
      </c>
      <c r="L2596" t="s">
        <v>86</v>
      </c>
      <c r="M2596" t="s">
        <v>87</v>
      </c>
      <c r="N2596">
        <v>1</v>
      </c>
      <c r="O2596" s="1">
        <v>44502.658715277779</v>
      </c>
      <c r="P2596" s="1">
        <v>44502.707627314812</v>
      </c>
      <c r="Q2596">
        <v>4013</v>
      </c>
      <c r="R2596">
        <v>213</v>
      </c>
      <c r="S2596" t="b">
        <v>0</v>
      </c>
      <c r="T2596" t="s">
        <v>88</v>
      </c>
      <c r="U2596" t="b">
        <v>0</v>
      </c>
      <c r="V2596" t="s">
        <v>94</v>
      </c>
      <c r="W2596" s="1">
        <v>44502.707627314812</v>
      </c>
      <c r="X2596">
        <v>166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49</v>
      </c>
      <c r="AE2596">
        <v>45</v>
      </c>
      <c r="AF2596">
        <v>0</v>
      </c>
      <c r="AG2596">
        <v>4</v>
      </c>
      <c r="AH2596" t="s">
        <v>88</v>
      </c>
      <c r="AI2596" t="s">
        <v>88</v>
      </c>
      <c r="AJ2596" t="s">
        <v>88</v>
      </c>
      <c r="AK2596" t="s">
        <v>88</v>
      </c>
      <c r="AL2596" t="s">
        <v>88</v>
      </c>
      <c r="AM2596" t="s">
        <v>88</v>
      </c>
      <c r="AN2596" t="s">
        <v>88</v>
      </c>
      <c r="AO2596" t="s">
        <v>88</v>
      </c>
      <c r="AP2596" t="s">
        <v>88</v>
      </c>
      <c r="AQ2596" t="s">
        <v>88</v>
      </c>
      <c r="AR2596" t="s">
        <v>88</v>
      </c>
      <c r="AS2596" t="s">
        <v>88</v>
      </c>
      <c r="AT2596" t="s">
        <v>88</v>
      </c>
      <c r="AU2596" t="s">
        <v>88</v>
      </c>
      <c r="AV2596" t="s">
        <v>88</v>
      </c>
      <c r="AW2596" t="s">
        <v>88</v>
      </c>
      <c r="AX2596" t="s">
        <v>88</v>
      </c>
      <c r="AY2596" t="s">
        <v>88</v>
      </c>
      <c r="AZ2596" t="s">
        <v>88</v>
      </c>
      <c r="BA2596" t="s">
        <v>88</v>
      </c>
      <c r="BB2596" t="s">
        <v>88</v>
      </c>
      <c r="BC2596" t="s">
        <v>88</v>
      </c>
      <c r="BD2596" t="s">
        <v>88</v>
      </c>
      <c r="BE2596" t="s">
        <v>88</v>
      </c>
    </row>
    <row r="2597" spans="1:57">
      <c r="A2597" t="s">
        <v>5395</v>
      </c>
      <c r="B2597" t="s">
        <v>80</v>
      </c>
      <c r="C2597" t="s">
        <v>5356</v>
      </c>
      <c r="D2597" t="s">
        <v>82</v>
      </c>
      <c r="E2597" s="2" t="str">
        <f>HYPERLINK("capsilon://?command=openfolder&amp;siteaddress=FAM.docvelocity-na8.net&amp;folderid=FX558D7616-D152-B002-8458-95797030F4F9","FX211012613")</f>
        <v>FX211012613</v>
      </c>
      <c r="F2597" t="s">
        <v>19</v>
      </c>
      <c r="G2597" t="s">
        <v>19</v>
      </c>
      <c r="H2597" t="s">
        <v>83</v>
      </c>
      <c r="I2597" t="s">
        <v>5396</v>
      </c>
      <c r="J2597">
        <v>26</v>
      </c>
      <c r="K2597" t="s">
        <v>85</v>
      </c>
      <c r="L2597" t="s">
        <v>86</v>
      </c>
      <c r="M2597" t="s">
        <v>87</v>
      </c>
      <c r="N2597">
        <v>2</v>
      </c>
      <c r="O2597" s="1">
        <v>44502.658773148149</v>
      </c>
      <c r="P2597" s="1">
        <v>44502.684305555558</v>
      </c>
      <c r="Q2597">
        <v>1907</v>
      </c>
      <c r="R2597">
        <v>299</v>
      </c>
      <c r="S2597" t="b">
        <v>0</v>
      </c>
      <c r="T2597" t="s">
        <v>88</v>
      </c>
      <c r="U2597" t="b">
        <v>0</v>
      </c>
      <c r="V2597" t="s">
        <v>186</v>
      </c>
      <c r="W2597" s="1">
        <v>44502.678819444445</v>
      </c>
      <c r="X2597">
        <v>189</v>
      </c>
      <c r="Y2597">
        <v>21</v>
      </c>
      <c r="Z2597">
        <v>0</v>
      </c>
      <c r="AA2597">
        <v>21</v>
      </c>
      <c r="AB2597">
        <v>0</v>
      </c>
      <c r="AC2597">
        <v>12</v>
      </c>
      <c r="AD2597">
        <v>5</v>
      </c>
      <c r="AE2597">
        <v>0</v>
      </c>
      <c r="AF2597">
        <v>0</v>
      </c>
      <c r="AG2597">
        <v>0</v>
      </c>
      <c r="AH2597" t="s">
        <v>118</v>
      </c>
      <c r="AI2597" s="1">
        <v>44502.684305555558</v>
      </c>
      <c r="AJ2597">
        <v>110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5</v>
      </c>
      <c r="AQ2597">
        <v>0</v>
      </c>
      <c r="AR2597">
        <v>0</v>
      </c>
      <c r="AS2597">
        <v>0</v>
      </c>
      <c r="AT2597" t="s">
        <v>88</v>
      </c>
      <c r="AU2597" t="s">
        <v>88</v>
      </c>
      <c r="AV2597" t="s">
        <v>88</v>
      </c>
      <c r="AW2597" t="s">
        <v>88</v>
      </c>
      <c r="AX2597" t="s">
        <v>88</v>
      </c>
      <c r="AY2597" t="s">
        <v>88</v>
      </c>
      <c r="AZ2597" t="s">
        <v>88</v>
      </c>
      <c r="BA2597" t="s">
        <v>88</v>
      </c>
      <c r="BB2597" t="s">
        <v>88</v>
      </c>
      <c r="BC2597" t="s">
        <v>88</v>
      </c>
      <c r="BD2597" t="s">
        <v>88</v>
      </c>
      <c r="BE2597" t="s">
        <v>88</v>
      </c>
    </row>
    <row r="2598" spans="1:57">
      <c r="A2598" t="s">
        <v>5397</v>
      </c>
      <c r="B2598" t="s">
        <v>80</v>
      </c>
      <c r="C2598" t="s">
        <v>5398</v>
      </c>
      <c r="D2598" t="s">
        <v>82</v>
      </c>
      <c r="E2598" s="2" t="str">
        <f>HYPERLINK("capsilon://?command=openfolder&amp;siteaddress=FAM.docvelocity-na8.net&amp;folderid=FX1057A37E-4D44-9E25-7AAA-9B103F98C583","FX211113088")</f>
        <v>FX211113088</v>
      </c>
      <c r="F2598" t="s">
        <v>19</v>
      </c>
      <c r="G2598" t="s">
        <v>19</v>
      </c>
      <c r="H2598" t="s">
        <v>83</v>
      </c>
      <c r="I2598" t="s">
        <v>5399</v>
      </c>
      <c r="J2598">
        <v>163</v>
      </c>
      <c r="K2598" t="s">
        <v>85</v>
      </c>
      <c r="L2598" t="s">
        <v>86</v>
      </c>
      <c r="M2598" t="s">
        <v>87</v>
      </c>
      <c r="N2598">
        <v>1</v>
      </c>
      <c r="O2598" s="1">
        <v>44524.594108796293</v>
      </c>
      <c r="P2598" s="1">
        <v>44524.715868055559</v>
      </c>
      <c r="Q2598">
        <v>9972</v>
      </c>
      <c r="R2598">
        <v>548</v>
      </c>
      <c r="S2598" t="b">
        <v>0</v>
      </c>
      <c r="T2598" t="s">
        <v>88</v>
      </c>
      <c r="U2598" t="b">
        <v>0</v>
      </c>
      <c r="V2598" t="s">
        <v>94</v>
      </c>
      <c r="W2598" s="1">
        <v>44524.715868055559</v>
      </c>
      <c r="X2598">
        <v>473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163</v>
      </c>
      <c r="AE2598">
        <v>139</v>
      </c>
      <c r="AF2598">
        <v>0</v>
      </c>
      <c r="AG2598">
        <v>8</v>
      </c>
      <c r="AH2598" t="s">
        <v>88</v>
      </c>
      <c r="AI2598" t="s">
        <v>88</v>
      </c>
      <c r="AJ2598" t="s">
        <v>88</v>
      </c>
      <c r="AK2598" t="s">
        <v>88</v>
      </c>
      <c r="AL2598" t="s">
        <v>88</v>
      </c>
      <c r="AM2598" t="s">
        <v>88</v>
      </c>
      <c r="AN2598" t="s">
        <v>88</v>
      </c>
      <c r="AO2598" t="s">
        <v>88</v>
      </c>
      <c r="AP2598" t="s">
        <v>88</v>
      </c>
      <c r="AQ2598" t="s">
        <v>88</v>
      </c>
      <c r="AR2598" t="s">
        <v>88</v>
      </c>
      <c r="AS2598" t="s">
        <v>88</v>
      </c>
      <c r="AT2598" t="s">
        <v>88</v>
      </c>
      <c r="AU2598" t="s">
        <v>88</v>
      </c>
      <c r="AV2598" t="s">
        <v>88</v>
      </c>
      <c r="AW2598" t="s">
        <v>88</v>
      </c>
      <c r="AX2598" t="s">
        <v>88</v>
      </c>
      <c r="AY2598" t="s">
        <v>88</v>
      </c>
      <c r="AZ2598" t="s">
        <v>88</v>
      </c>
      <c r="BA2598" t="s">
        <v>88</v>
      </c>
      <c r="BB2598" t="s">
        <v>88</v>
      </c>
      <c r="BC2598" t="s">
        <v>88</v>
      </c>
      <c r="BD2598" t="s">
        <v>88</v>
      </c>
      <c r="BE2598" t="s">
        <v>88</v>
      </c>
    </row>
    <row r="2599" spans="1:57">
      <c r="A2599" t="s">
        <v>5400</v>
      </c>
      <c r="B2599" t="s">
        <v>80</v>
      </c>
      <c r="C2599" t="s">
        <v>5332</v>
      </c>
      <c r="D2599" t="s">
        <v>82</v>
      </c>
      <c r="E2599" s="2" t="str">
        <f>HYPERLINK("capsilon://?command=openfolder&amp;siteaddress=FAM.docvelocity-na8.net&amp;folderid=FXED3ACC30-9515-2F34-FE98-A72F22A3DCAB","FX211112800")</f>
        <v>FX211112800</v>
      </c>
      <c r="F2599" t="s">
        <v>19</v>
      </c>
      <c r="G2599" t="s">
        <v>19</v>
      </c>
      <c r="H2599" t="s">
        <v>83</v>
      </c>
      <c r="I2599" t="s">
        <v>5333</v>
      </c>
      <c r="J2599">
        <v>633</v>
      </c>
      <c r="K2599" t="s">
        <v>85</v>
      </c>
      <c r="L2599" t="s">
        <v>86</v>
      </c>
      <c r="M2599" t="s">
        <v>87</v>
      </c>
      <c r="N2599">
        <v>2</v>
      </c>
      <c r="O2599" s="1">
        <v>44524.596145833333</v>
      </c>
      <c r="P2599" s="1">
        <v>44524.791041666664</v>
      </c>
      <c r="Q2599">
        <v>11447</v>
      </c>
      <c r="R2599">
        <v>5392</v>
      </c>
      <c r="S2599" t="b">
        <v>0</v>
      </c>
      <c r="T2599" t="s">
        <v>88</v>
      </c>
      <c r="U2599" t="b">
        <v>1</v>
      </c>
      <c r="V2599" t="s">
        <v>123</v>
      </c>
      <c r="W2599" s="1">
        <v>44524.697962962964</v>
      </c>
      <c r="X2599">
        <v>3298</v>
      </c>
      <c r="Y2599">
        <v>217</v>
      </c>
      <c r="Z2599">
        <v>0</v>
      </c>
      <c r="AA2599">
        <v>217</v>
      </c>
      <c r="AB2599">
        <v>290</v>
      </c>
      <c r="AC2599">
        <v>105</v>
      </c>
      <c r="AD2599">
        <v>416</v>
      </c>
      <c r="AE2599">
        <v>0</v>
      </c>
      <c r="AF2599">
        <v>0</v>
      </c>
      <c r="AG2599">
        <v>0</v>
      </c>
      <c r="AH2599" t="s">
        <v>106</v>
      </c>
      <c r="AI2599" s="1">
        <v>44524.791041666664</v>
      </c>
      <c r="AJ2599">
        <v>1755</v>
      </c>
      <c r="AK2599">
        <v>11</v>
      </c>
      <c r="AL2599">
        <v>0</v>
      </c>
      <c r="AM2599">
        <v>11</v>
      </c>
      <c r="AN2599">
        <v>290</v>
      </c>
      <c r="AO2599">
        <v>10</v>
      </c>
      <c r="AP2599">
        <v>405</v>
      </c>
      <c r="AQ2599">
        <v>0</v>
      </c>
      <c r="AR2599">
        <v>0</v>
      </c>
      <c r="AS2599">
        <v>0</v>
      </c>
      <c r="AT2599" t="s">
        <v>88</v>
      </c>
      <c r="AU2599" t="s">
        <v>88</v>
      </c>
      <c r="AV2599" t="s">
        <v>88</v>
      </c>
      <c r="AW2599" t="s">
        <v>88</v>
      </c>
      <c r="AX2599" t="s">
        <v>88</v>
      </c>
      <c r="AY2599" t="s">
        <v>88</v>
      </c>
      <c r="AZ2599" t="s">
        <v>88</v>
      </c>
      <c r="BA2599" t="s">
        <v>88</v>
      </c>
      <c r="BB2599" t="s">
        <v>88</v>
      </c>
      <c r="BC2599" t="s">
        <v>88</v>
      </c>
      <c r="BD2599" t="s">
        <v>88</v>
      </c>
      <c r="BE2599" t="s">
        <v>88</v>
      </c>
    </row>
    <row r="2600" spans="1:57">
      <c r="A2600" t="s">
        <v>5401</v>
      </c>
      <c r="B2600" t="s">
        <v>80</v>
      </c>
      <c r="C2600" t="s">
        <v>5402</v>
      </c>
      <c r="D2600" t="s">
        <v>82</v>
      </c>
      <c r="E2600" s="2" t="str">
        <f>HYPERLINK("capsilon://?command=openfolder&amp;siteaddress=FAM.docvelocity-na8.net&amp;folderid=FXBABC3730-CCAC-9CBC-C266-8036F573B116","FX211112370")</f>
        <v>FX211112370</v>
      </c>
      <c r="F2600" t="s">
        <v>19</v>
      </c>
      <c r="G2600" t="s">
        <v>19</v>
      </c>
      <c r="H2600" t="s">
        <v>83</v>
      </c>
      <c r="I2600" t="s">
        <v>5403</v>
      </c>
      <c r="J2600">
        <v>71</v>
      </c>
      <c r="K2600" t="s">
        <v>85</v>
      </c>
      <c r="L2600" t="s">
        <v>86</v>
      </c>
      <c r="M2600" t="s">
        <v>87</v>
      </c>
      <c r="N2600">
        <v>2</v>
      </c>
      <c r="O2600" s="1">
        <v>44524.598298611112</v>
      </c>
      <c r="P2600" s="1">
        <v>44524.881458333337</v>
      </c>
      <c r="Q2600">
        <v>24186</v>
      </c>
      <c r="R2600">
        <v>279</v>
      </c>
      <c r="S2600" t="b">
        <v>0</v>
      </c>
      <c r="T2600" t="s">
        <v>88</v>
      </c>
      <c r="U2600" t="b">
        <v>0</v>
      </c>
      <c r="V2600" t="s">
        <v>117</v>
      </c>
      <c r="W2600" s="1">
        <v>44524.783715277779</v>
      </c>
      <c r="X2600">
        <v>132</v>
      </c>
      <c r="Y2600">
        <v>42</v>
      </c>
      <c r="Z2600">
        <v>0</v>
      </c>
      <c r="AA2600">
        <v>42</v>
      </c>
      <c r="AB2600">
        <v>0</v>
      </c>
      <c r="AC2600">
        <v>11</v>
      </c>
      <c r="AD2600">
        <v>29</v>
      </c>
      <c r="AE2600">
        <v>0</v>
      </c>
      <c r="AF2600">
        <v>0</v>
      </c>
      <c r="AG2600">
        <v>0</v>
      </c>
      <c r="AH2600" t="s">
        <v>118</v>
      </c>
      <c r="AI2600" s="1">
        <v>44524.881458333337</v>
      </c>
      <c r="AJ2600">
        <v>139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29</v>
      </c>
      <c r="AQ2600">
        <v>0</v>
      </c>
      <c r="AR2600">
        <v>0</v>
      </c>
      <c r="AS2600">
        <v>0</v>
      </c>
      <c r="AT2600" t="s">
        <v>88</v>
      </c>
      <c r="AU2600" t="s">
        <v>88</v>
      </c>
      <c r="AV2600" t="s">
        <v>88</v>
      </c>
      <c r="AW2600" t="s">
        <v>88</v>
      </c>
      <c r="AX2600" t="s">
        <v>88</v>
      </c>
      <c r="AY2600" t="s">
        <v>88</v>
      </c>
      <c r="AZ2600" t="s">
        <v>88</v>
      </c>
      <c r="BA2600" t="s">
        <v>88</v>
      </c>
      <c r="BB2600" t="s">
        <v>88</v>
      </c>
      <c r="BC2600" t="s">
        <v>88</v>
      </c>
      <c r="BD2600" t="s">
        <v>88</v>
      </c>
      <c r="BE2600" t="s">
        <v>88</v>
      </c>
    </row>
    <row r="2601" spans="1:57">
      <c r="A2601" t="s">
        <v>5404</v>
      </c>
      <c r="B2601" t="s">
        <v>80</v>
      </c>
      <c r="C2601" t="s">
        <v>5402</v>
      </c>
      <c r="D2601" t="s">
        <v>82</v>
      </c>
      <c r="E2601" s="2" t="str">
        <f>HYPERLINK("capsilon://?command=openfolder&amp;siteaddress=FAM.docvelocity-na8.net&amp;folderid=FXBABC3730-CCAC-9CBC-C266-8036F573B116","FX211112370")</f>
        <v>FX211112370</v>
      </c>
      <c r="F2601" t="s">
        <v>19</v>
      </c>
      <c r="G2601" t="s">
        <v>19</v>
      </c>
      <c r="H2601" t="s">
        <v>83</v>
      </c>
      <c r="I2601" t="s">
        <v>5405</v>
      </c>
      <c r="J2601">
        <v>68</v>
      </c>
      <c r="K2601" t="s">
        <v>85</v>
      </c>
      <c r="L2601" t="s">
        <v>86</v>
      </c>
      <c r="M2601" t="s">
        <v>87</v>
      </c>
      <c r="N2601">
        <v>2</v>
      </c>
      <c r="O2601" s="1">
        <v>44524.599259259259</v>
      </c>
      <c r="P2601" s="1">
        <v>44524.883159722223</v>
      </c>
      <c r="Q2601">
        <v>24244</v>
      </c>
      <c r="R2601">
        <v>285</v>
      </c>
      <c r="S2601" t="b">
        <v>0</v>
      </c>
      <c r="T2601" t="s">
        <v>88</v>
      </c>
      <c r="U2601" t="b">
        <v>0</v>
      </c>
      <c r="V2601" t="s">
        <v>117</v>
      </c>
      <c r="W2601" s="1">
        <v>44524.785254629627</v>
      </c>
      <c r="X2601">
        <v>133</v>
      </c>
      <c r="Y2601">
        <v>42</v>
      </c>
      <c r="Z2601">
        <v>0</v>
      </c>
      <c r="AA2601">
        <v>42</v>
      </c>
      <c r="AB2601">
        <v>0</v>
      </c>
      <c r="AC2601">
        <v>10</v>
      </c>
      <c r="AD2601">
        <v>26</v>
      </c>
      <c r="AE2601">
        <v>0</v>
      </c>
      <c r="AF2601">
        <v>0</v>
      </c>
      <c r="AG2601">
        <v>0</v>
      </c>
      <c r="AH2601" t="s">
        <v>118</v>
      </c>
      <c r="AI2601" s="1">
        <v>44524.883159722223</v>
      </c>
      <c r="AJ2601">
        <v>146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26</v>
      </c>
      <c r="AQ2601">
        <v>0</v>
      </c>
      <c r="AR2601">
        <v>0</v>
      </c>
      <c r="AS2601">
        <v>0</v>
      </c>
      <c r="AT2601" t="s">
        <v>88</v>
      </c>
      <c r="AU2601" t="s">
        <v>88</v>
      </c>
      <c r="AV2601" t="s">
        <v>88</v>
      </c>
      <c r="AW2601" t="s">
        <v>88</v>
      </c>
      <c r="AX2601" t="s">
        <v>88</v>
      </c>
      <c r="AY2601" t="s">
        <v>88</v>
      </c>
      <c r="AZ2601" t="s">
        <v>88</v>
      </c>
      <c r="BA2601" t="s">
        <v>88</v>
      </c>
      <c r="BB2601" t="s">
        <v>88</v>
      </c>
      <c r="BC2601" t="s">
        <v>88</v>
      </c>
      <c r="BD2601" t="s">
        <v>88</v>
      </c>
      <c r="BE2601" t="s">
        <v>88</v>
      </c>
    </row>
    <row r="2602" spans="1:57">
      <c r="A2602" t="s">
        <v>5406</v>
      </c>
      <c r="B2602" t="s">
        <v>80</v>
      </c>
      <c r="C2602" t="s">
        <v>5402</v>
      </c>
      <c r="D2602" t="s">
        <v>82</v>
      </c>
      <c r="E2602" s="2" t="str">
        <f>HYPERLINK("capsilon://?command=openfolder&amp;siteaddress=FAM.docvelocity-na8.net&amp;folderid=FXBABC3730-CCAC-9CBC-C266-8036F573B116","FX211112370")</f>
        <v>FX211112370</v>
      </c>
      <c r="F2602" t="s">
        <v>19</v>
      </c>
      <c r="G2602" t="s">
        <v>19</v>
      </c>
      <c r="H2602" t="s">
        <v>83</v>
      </c>
      <c r="I2602" t="s">
        <v>5407</v>
      </c>
      <c r="J2602">
        <v>28</v>
      </c>
      <c r="K2602" t="s">
        <v>85</v>
      </c>
      <c r="L2602" t="s">
        <v>86</v>
      </c>
      <c r="M2602" t="s">
        <v>87</v>
      </c>
      <c r="N2602">
        <v>2</v>
      </c>
      <c r="O2602" s="1">
        <v>44524.599641203706</v>
      </c>
      <c r="P2602" s="1">
        <v>44524.884456018517</v>
      </c>
      <c r="Q2602">
        <v>24397</v>
      </c>
      <c r="R2602">
        <v>211</v>
      </c>
      <c r="S2602" t="b">
        <v>0</v>
      </c>
      <c r="T2602" t="s">
        <v>88</v>
      </c>
      <c r="U2602" t="b">
        <v>0</v>
      </c>
      <c r="V2602" t="s">
        <v>117</v>
      </c>
      <c r="W2602" s="1">
        <v>44524.786319444444</v>
      </c>
      <c r="X2602">
        <v>91</v>
      </c>
      <c r="Y2602">
        <v>21</v>
      </c>
      <c r="Z2602">
        <v>0</v>
      </c>
      <c r="AA2602">
        <v>21</v>
      </c>
      <c r="AB2602">
        <v>0</v>
      </c>
      <c r="AC2602">
        <v>2</v>
      </c>
      <c r="AD2602">
        <v>7</v>
      </c>
      <c r="AE2602">
        <v>0</v>
      </c>
      <c r="AF2602">
        <v>0</v>
      </c>
      <c r="AG2602">
        <v>0</v>
      </c>
      <c r="AH2602" t="s">
        <v>118</v>
      </c>
      <c r="AI2602" s="1">
        <v>44524.884456018517</v>
      </c>
      <c r="AJ2602">
        <v>111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7</v>
      </c>
      <c r="AQ2602">
        <v>0</v>
      </c>
      <c r="AR2602">
        <v>0</v>
      </c>
      <c r="AS2602">
        <v>0</v>
      </c>
      <c r="AT2602" t="s">
        <v>88</v>
      </c>
      <c r="AU2602" t="s">
        <v>88</v>
      </c>
      <c r="AV2602" t="s">
        <v>88</v>
      </c>
      <c r="AW2602" t="s">
        <v>88</v>
      </c>
      <c r="AX2602" t="s">
        <v>88</v>
      </c>
      <c r="AY2602" t="s">
        <v>88</v>
      </c>
      <c r="AZ2602" t="s">
        <v>88</v>
      </c>
      <c r="BA2602" t="s">
        <v>88</v>
      </c>
      <c r="BB2602" t="s">
        <v>88</v>
      </c>
      <c r="BC2602" t="s">
        <v>88</v>
      </c>
      <c r="BD2602" t="s">
        <v>88</v>
      </c>
      <c r="BE2602" t="s">
        <v>88</v>
      </c>
    </row>
    <row r="2603" spans="1:57">
      <c r="A2603" t="s">
        <v>5408</v>
      </c>
      <c r="B2603" t="s">
        <v>80</v>
      </c>
      <c r="C2603" t="s">
        <v>5335</v>
      </c>
      <c r="D2603" t="s">
        <v>82</v>
      </c>
      <c r="E2603" s="2" t="str">
        <f>HYPERLINK("capsilon://?command=openfolder&amp;siteaddress=FAM.docvelocity-na8.net&amp;folderid=FXFBE88EE4-09FA-52CA-F6FD-6EE90FB0081A","FX211112905")</f>
        <v>FX211112905</v>
      </c>
      <c r="F2603" t="s">
        <v>19</v>
      </c>
      <c r="G2603" t="s">
        <v>19</v>
      </c>
      <c r="H2603" t="s">
        <v>83</v>
      </c>
      <c r="I2603" t="s">
        <v>5336</v>
      </c>
      <c r="J2603">
        <v>461</v>
      </c>
      <c r="K2603" t="s">
        <v>85</v>
      </c>
      <c r="L2603" t="s">
        <v>86</v>
      </c>
      <c r="M2603" t="s">
        <v>87</v>
      </c>
      <c r="N2603">
        <v>2</v>
      </c>
      <c r="O2603" s="1">
        <v>44524.601203703707</v>
      </c>
      <c r="P2603" s="1">
        <v>44524.78974537037</v>
      </c>
      <c r="Q2603">
        <v>9916</v>
      </c>
      <c r="R2603">
        <v>6374</v>
      </c>
      <c r="S2603" t="b">
        <v>0</v>
      </c>
      <c r="T2603" t="s">
        <v>88</v>
      </c>
      <c r="U2603" t="b">
        <v>1</v>
      </c>
      <c r="V2603" t="s">
        <v>186</v>
      </c>
      <c r="W2603" s="1">
        <v>44524.736678240741</v>
      </c>
      <c r="X2603">
        <v>4945</v>
      </c>
      <c r="Y2603">
        <v>465</v>
      </c>
      <c r="Z2603">
        <v>0</v>
      </c>
      <c r="AA2603">
        <v>465</v>
      </c>
      <c r="AB2603">
        <v>84</v>
      </c>
      <c r="AC2603">
        <v>253</v>
      </c>
      <c r="AD2603">
        <v>-4</v>
      </c>
      <c r="AE2603">
        <v>0</v>
      </c>
      <c r="AF2603">
        <v>0</v>
      </c>
      <c r="AG2603">
        <v>0</v>
      </c>
      <c r="AH2603" t="s">
        <v>118</v>
      </c>
      <c r="AI2603" s="1">
        <v>44524.78974537037</v>
      </c>
      <c r="AJ2603">
        <v>1335</v>
      </c>
      <c r="AK2603">
        <v>1</v>
      </c>
      <c r="AL2603">
        <v>0</v>
      </c>
      <c r="AM2603">
        <v>1</v>
      </c>
      <c r="AN2603">
        <v>84</v>
      </c>
      <c r="AO2603">
        <v>1</v>
      </c>
      <c r="AP2603">
        <v>-5</v>
      </c>
      <c r="AQ2603">
        <v>0</v>
      </c>
      <c r="AR2603">
        <v>0</v>
      </c>
      <c r="AS2603">
        <v>0</v>
      </c>
      <c r="AT2603" t="s">
        <v>88</v>
      </c>
      <c r="AU2603" t="s">
        <v>88</v>
      </c>
      <c r="AV2603" t="s">
        <v>88</v>
      </c>
      <c r="AW2603" t="s">
        <v>88</v>
      </c>
      <c r="AX2603" t="s">
        <v>88</v>
      </c>
      <c r="AY2603" t="s">
        <v>88</v>
      </c>
      <c r="AZ2603" t="s">
        <v>88</v>
      </c>
      <c r="BA2603" t="s">
        <v>88</v>
      </c>
      <c r="BB2603" t="s">
        <v>88</v>
      </c>
      <c r="BC2603" t="s">
        <v>88</v>
      </c>
      <c r="BD2603" t="s">
        <v>88</v>
      </c>
      <c r="BE2603" t="s">
        <v>88</v>
      </c>
    </row>
    <row r="2604" spans="1:57">
      <c r="A2604" t="s">
        <v>5409</v>
      </c>
      <c r="B2604" t="s">
        <v>80</v>
      </c>
      <c r="C2604" t="s">
        <v>5338</v>
      </c>
      <c r="D2604" t="s">
        <v>82</v>
      </c>
      <c r="E2604" s="2" t="str">
        <f>HYPERLINK("capsilon://?command=openfolder&amp;siteaddress=FAM.docvelocity-na8.net&amp;folderid=FX5057A8DF-CCD1-4104-5EAE-8AE0A3A85733","FX211112304")</f>
        <v>FX211112304</v>
      </c>
      <c r="F2604" t="s">
        <v>19</v>
      </c>
      <c r="G2604" t="s">
        <v>19</v>
      </c>
      <c r="H2604" t="s">
        <v>83</v>
      </c>
      <c r="I2604" t="s">
        <v>5339</v>
      </c>
      <c r="J2604">
        <v>360</v>
      </c>
      <c r="K2604" t="s">
        <v>85</v>
      </c>
      <c r="L2604" t="s">
        <v>86</v>
      </c>
      <c r="M2604" t="s">
        <v>87</v>
      </c>
      <c r="N2604">
        <v>2</v>
      </c>
      <c r="O2604" s="1">
        <v>44524.602465277778</v>
      </c>
      <c r="P2604" s="1">
        <v>44524.697569444441</v>
      </c>
      <c r="Q2604">
        <v>6480</v>
      </c>
      <c r="R2604">
        <v>1737</v>
      </c>
      <c r="S2604" t="b">
        <v>0</v>
      </c>
      <c r="T2604" t="s">
        <v>88</v>
      </c>
      <c r="U2604" t="b">
        <v>1</v>
      </c>
      <c r="V2604" t="s">
        <v>131</v>
      </c>
      <c r="W2604" s="1">
        <v>44524.682858796295</v>
      </c>
      <c r="X2604">
        <v>688</v>
      </c>
      <c r="Y2604">
        <v>275</v>
      </c>
      <c r="Z2604">
        <v>0</v>
      </c>
      <c r="AA2604">
        <v>275</v>
      </c>
      <c r="AB2604">
        <v>0</v>
      </c>
      <c r="AC2604">
        <v>83</v>
      </c>
      <c r="AD2604">
        <v>85</v>
      </c>
      <c r="AE2604">
        <v>0</v>
      </c>
      <c r="AF2604">
        <v>0</v>
      </c>
      <c r="AG2604">
        <v>0</v>
      </c>
      <c r="AH2604" t="s">
        <v>606</v>
      </c>
      <c r="AI2604" s="1">
        <v>44524.697569444441</v>
      </c>
      <c r="AJ2604">
        <v>1036</v>
      </c>
      <c r="AK2604">
        <v>1</v>
      </c>
      <c r="AL2604">
        <v>0</v>
      </c>
      <c r="AM2604">
        <v>1</v>
      </c>
      <c r="AN2604">
        <v>0</v>
      </c>
      <c r="AO2604">
        <v>1</v>
      </c>
      <c r="AP2604">
        <v>84</v>
      </c>
      <c r="AQ2604">
        <v>0</v>
      </c>
      <c r="AR2604">
        <v>0</v>
      </c>
      <c r="AS2604">
        <v>0</v>
      </c>
      <c r="AT2604" t="s">
        <v>88</v>
      </c>
      <c r="AU2604" t="s">
        <v>88</v>
      </c>
      <c r="AV2604" t="s">
        <v>88</v>
      </c>
      <c r="AW2604" t="s">
        <v>88</v>
      </c>
      <c r="AX2604" t="s">
        <v>88</v>
      </c>
      <c r="AY2604" t="s">
        <v>88</v>
      </c>
      <c r="AZ2604" t="s">
        <v>88</v>
      </c>
      <c r="BA2604" t="s">
        <v>88</v>
      </c>
      <c r="BB2604" t="s">
        <v>88</v>
      </c>
      <c r="BC2604" t="s">
        <v>88</v>
      </c>
      <c r="BD2604" t="s">
        <v>88</v>
      </c>
      <c r="BE2604" t="s">
        <v>88</v>
      </c>
    </row>
    <row r="2605" spans="1:57">
      <c r="A2605" t="s">
        <v>5410</v>
      </c>
      <c r="B2605" t="s">
        <v>80</v>
      </c>
      <c r="C2605" t="s">
        <v>5359</v>
      </c>
      <c r="D2605" t="s">
        <v>82</v>
      </c>
      <c r="E2605" s="2" t="str">
        <f>HYPERLINK("capsilon://?command=openfolder&amp;siteaddress=FAM.docvelocity-na8.net&amp;folderid=FXBAD04152-8CD7-62F3-D003-EF8C7468F4A1","FX211113212")</f>
        <v>FX211113212</v>
      </c>
      <c r="F2605" t="s">
        <v>19</v>
      </c>
      <c r="G2605" t="s">
        <v>19</v>
      </c>
      <c r="H2605" t="s">
        <v>83</v>
      </c>
      <c r="I2605" t="s">
        <v>5360</v>
      </c>
      <c r="J2605">
        <v>179</v>
      </c>
      <c r="K2605" t="s">
        <v>85</v>
      </c>
      <c r="L2605" t="s">
        <v>86</v>
      </c>
      <c r="M2605" t="s">
        <v>87</v>
      </c>
      <c r="N2605">
        <v>2</v>
      </c>
      <c r="O2605" s="1">
        <v>44524.60328703704</v>
      </c>
      <c r="P2605" s="1">
        <v>44524.815879629627</v>
      </c>
      <c r="Q2605">
        <v>16666</v>
      </c>
      <c r="R2605">
        <v>1702</v>
      </c>
      <c r="S2605" t="b">
        <v>0</v>
      </c>
      <c r="T2605" t="s">
        <v>88</v>
      </c>
      <c r="U2605" t="b">
        <v>1</v>
      </c>
      <c r="V2605" t="s">
        <v>131</v>
      </c>
      <c r="W2605" s="1">
        <v>44524.693460648145</v>
      </c>
      <c r="X2605">
        <v>915</v>
      </c>
      <c r="Y2605">
        <v>142</v>
      </c>
      <c r="Z2605">
        <v>0</v>
      </c>
      <c r="AA2605">
        <v>142</v>
      </c>
      <c r="AB2605">
        <v>0</v>
      </c>
      <c r="AC2605">
        <v>95</v>
      </c>
      <c r="AD2605">
        <v>37</v>
      </c>
      <c r="AE2605">
        <v>0</v>
      </c>
      <c r="AF2605">
        <v>0</v>
      </c>
      <c r="AG2605">
        <v>0</v>
      </c>
      <c r="AH2605" t="s">
        <v>118</v>
      </c>
      <c r="AI2605" s="1">
        <v>44524.815879629627</v>
      </c>
      <c r="AJ2605">
        <v>697</v>
      </c>
      <c r="AK2605">
        <v>1</v>
      </c>
      <c r="AL2605">
        <v>0</v>
      </c>
      <c r="AM2605">
        <v>1</v>
      </c>
      <c r="AN2605">
        <v>0</v>
      </c>
      <c r="AO2605">
        <v>1</v>
      </c>
      <c r="AP2605">
        <v>36</v>
      </c>
      <c r="AQ2605">
        <v>0</v>
      </c>
      <c r="AR2605">
        <v>0</v>
      </c>
      <c r="AS2605">
        <v>0</v>
      </c>
      <c r="AT2605" t="s">
        <v>88</v>
      </c>
      <c r="AU2605" t="s">
        <v>88</v>
      </c>
      <c r="AV2605" t="s">
        <v>88</v>
      </c>
      <c r="AW2605" t="s">
        <v>88</v>
      </c>
      <c r="AX2605" t="s">
        <v>88</v>
      </c>
      <c r="AY2605" t="s">
        <v>88</v>
      </c>
      <c r="AZ2605" t="s">
        <v>88</v>
      </c>
      <c r="BA2605" t="s">
        <v>88</v>
      </c>
      <c r="BB2605" t="s">
        <v>88</v>
      </c>
      <c r="BC2605" t="s">
        <v>88</v>
      </c>
      <c r="BD2605" t="s">
        <v>88</v>
      </c>
      <c r="BE2605" t="s">
        <v>88</v>
      </c>
    </row>
    <row r="2606" spans="1:57">
      <c r="A2606" t="s">
        <v>5411</v>
      </c>
      <c r="B2606" t="s">
        <v>80</v>
      </c>
      <c r="C2606" t="s">
        <v>5364</v>
      </c>
      <c r="D2606" t="s">
        <v>82</v>
      </c>
      <c r="E2606" s="2" t="str">
        <f>HYPERLINK("capsilon://?command=openfolder&amp;siteaddress=FAM.docvelocity-na8.net&amp;folderid=FX03A8A95C-5E0D-462B-DAED-6F9BE1B396F8","FX211110157")</f>
        <v>FX211110157</v>
      </c>
      <c r="F2606" t="s">
        <v>19</v>
      </c>
      <c r="G2606" t="s">
        <v>19</v>
      </c>
      <c r="H2606" t="s">
        <v>83</v>
      </c>
      <c r="I2606" t="s">
        <v>5365</v>
      </c>
      <c r="J2606">
        <v>588</v>
      </c>
      <c r="K2606" t="s">
        <v>85</v>
      </c>
      <c r="L2606" t="s">
        <v>86</v>
      </c>
      <c r="M2606" t="s">
        <v>87</v>
      </c>
      <c r="N2606">
        <v>2</v>
      </c>
      <c r="O2606" s="1">
        <v>44524.604386574072</v>
      </c>
      <c r="P2606" s="1">
        <v>44524.826770833337</v>
      </c>
      <c r="Q2606">
        <v>16857</v>
      </c>
      <c r="R2606">
        <v>2357</v>
      </c>
      <c r="S2606" t="b">
        <v>0</v>
      </c>
      <c r="T2606" t="s">
        <v>88</v>
      </c>
      <c r="U2606" t="b">
        <v>1</v>
      </c>
      <c r="V2606" t="s">
        <v>117</v>
      </c>
      <c r="W2606" s="1">
        <v>44524.700567129628</v>
      </c>
      <c r="X2606">
        <v>1308</v>
      </c>
      <c r="Y2606">
        <v>426</v>
      </c>
      <c r="Z2606">
        <v>0</v>
      </c>
      <c r="AA2606">
        <v>426</v>
      </c>
      <c r="AB2606">
        <v>213</v>
      </c>
      <c r="AC2606">
        <v>70</v>
      </c>
      <c r="AD2606">
        <v>162</v>
      </c>
      <c r="AE2606">
        <v>0</v>
      </c>
      <c r="AF2606">
        <v>0</v>
      </c>
      <c r="AG2606">
        <v>0</v>
      </c>
      <c r="AH2606" t="s">
        <v>606</v>
      </c>
      <c r="AI2606" s="1">
        <v>44524.826770833337</v>
      </c>
      <c r="AJ2606">
        <v>1049</v>
      </c>
      <c r="AK2606">
        <v>1</v>
      </c>
      <c r="AL2606">
        <v>0</v>
      </c>
      <c r="AM2606">
        <v>1</v>
      </c>
      <c r="AN2606">
        <v>213</v>
      </c>
      <c r="AO2606">
        <v>1</v>
      </c>
      <c r="AP2606">
        <v>161</v>
      </c>
      <c r="AQ2606">
        <v>0</v>
      </c>
      <c r="AR2606">
        <v>0</v>
      </c>
      <c r="AS2606">
        <v>0</v>
      </c>
      <c r="AT2606" t="s">
        <v>88</v>
      </c>
      <c r="AU2606" t="s">
        <v>88</v>
      </c>
      <c r="AV2606" t="s">
        <v>88</v>
      </c>
      <c r="AW2606" t="s">
        <v>88</v>
      </c>
      <c r="AX2606" t="s">
        <v>88</v>
      </c>
      <c r="AY2606" t="s">
        <v>88</v>
      </c>
      <c r="AZ2606" t="s">
        <v>88</v>
      </c>
      <c r="BA2606" t="s">
        <v>88</v>
      </c>
      <c r="BB2606" t="s">
        <v>88</v>
      </c>
      <c r="BC2606" t="s">
        <v>88</v>
      </c>
      <c r="BD2606" t="s">
        <v>88</v>
      </c>
      <c r="BE2606" t="s">
        <v>88</v>
      </c>
    </row>
    <row r="2607" spans="1:57">
      <c r="A2607" t="s">
        <v>5412</v>
      </c>
      <c r="B2607" t="s">
        <v>80</v>
      </c>
      <c r="C2607" t="s">
        <v>4576</v>
      </c>
      <c r="D2607" t="s">
        <v>82</v>
      </c>
      <c r="E2607" s="2" t="str">
        <f>HYPERLINK("capsilon://?command=openfolder&amp;siteaddress=FAM.docvelocity-na8.net&amp;folderid=FX3F40FFB2-8A90-2C46-BB42-939D223CCBBC","FX211013445")</f>
        <v>FX211013445</v>
      </c>
      <c r="F2607" t="s">
        <v>19</v>
      </c>
      <c r="G2607" t="s">
        <v>19</v>
      </c>
      <c r="H2607" t="s">
        <v>83</v>
      </c>
      <c r="I2607" t="s">
        <v>4577</v>
      </c>
      <c r="J2607">
        <v>133</v>
      </c>
      <c r="K2607" t="s">
        <v>85</v>
      </c>
      <c r="L2607" t="s">
        <v>86</v>
      </c>
      <c r="M2607" t="s">
        <v>87</v>
      </c>
      <c r="N2607">
        <v>2</v>
      </c>
      <c r="O2607" s="1">
        <v>44502.660324074073</v>
      </c>
      <c r="P2607" s="1">
        <v>44502.676307870373</v>
      </c>
      <c r="Q2607">
        <v>653</v>
      </c>
      <c r="R2607">
        <v>728</v>
      </c>
      <c r="S2607" t="b">
        <v>0</v>
      </c>
      <c r="T2607" t="s">
        <v>88</v>
      </c>
      <c r="U2607" t="b">
        <v>1</v>
      </c>
      <c r="V2607" t="s">
        <v>186</v>
      </c>
      <c r="W2607" s="1">
        <v>44502.665300925924</v>
      </c>
      <c r="X2607">
        <v>403</v>
      </c>
      <c r="Y2607">
        <v>123</v>
      </c>
      <c r="Z2607">
        <v>0</v>
      </c>
      <c r="AA2607">
        <v>123</v>
      </c>
      <c r="AB2607">
        <v>0</v>
      </c>
      <c r="AC2607">
        <v>22</v>
      </c>
      <c r="AD2607">
        <v>10</v>
      </c>
      <c r="AE2607">
        <v>0</v>
      </c>
      <c r="AF2607">
        <v>0</v>
      </c>
      <c r="AG2607">
        <v>0</v>
      </c>
      <c r="AH2607" t="s">
        <v>118</v>
      </c>
      <c r="AI2607" s="1">
        <v>44502.676307870373</v>
      </c>
      <c r="AJ2607">
        <v>325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10</v>
      </c>
      <c r="AQ2607">
        <v>0</v>
      </c>
      <c r="AR2607">
        <v>0</v>
      </c>
      <c r="AS2607">
        <v>0</v>
      </c>
      <c r="AT2607" t="s">
        <v>88</v>
      </c>
      <c r="AU2607" t="s">
        <v>88</v>
      </c>
      <c r="AV2607" t="s">
        <v>88</v>
      </c>
      <c r="AW2607" t="s">
        <v>88</v>
      </c>
      <c r="AX2607" t="s">
        <v>88</v>
      </c>
      <c r="AY2607" t="s">
        <v>88</v>
      </c>
      <c r="AZ2607" t="s">
        <v>88</v>
      </c>
      <c r="BA2607" t="s">
        <v>88</v>
      </c>
      <c r="BB2607" t="s">
        <v>88</v>
      </c>
      <c r="BC2607" t="s">
        <v>88</v>
      </c>
      <c r="BD2607" t="s">
        <v>88</v>
      </c>
      <c r="BE2607" t="s">
        <v>88</v>
      </c>
    </row>
    <row r="2608" spans="1:57">
      <c r="A2608" t="s">
        <v>5413</v>
      </c>
      <c r="B2608" t="s">
        <v>80</v>
      </c>
      <c r="C2608" t="s">
        <v>5414</v>
      </c>
      <c r="D2608" t="s">
        <v>82</v>
      </c>
      <c r="E2608" s="2" t="str">
        <f>HYPERLINK("capsilon://?command=openfolder&amp;siteaddress=FAM.docvelocity-na8.net&amp;folderid=FX15BE9F0D-0A4C-543E-E136-DE9EA01DDF63","FX211112723")</f>
        <v>FX211112723</v>
      </c>
      <c r="F2608" t="s">
        <v>19</v>
      </c>
      <c r="G2608" t="s">
        <v>19</v>
      </c>
      <c r="H2608" t="s">
        <v>83</v>
      </c>
      <c r="I2608" t="s">
        <v>5415</v>
      </c>
      <c r="J2608">
        <v>221</v>
      </c>
      <c r="K2608" t="s">
        <v>85</v>
      </c>
      <c r="L2608" t="s">
        <v>86</v>
      </c>
      <c r="M2608" t="s">
        <v>87</v>
      </c>
      <c r="N2608">
        <v>1</v>
      </c>
      <c r="O2608" s="1">
        <v>44524.614525462966</v>
      </c>
      <c r="P2608" s="1">
        <v>44524.717615740738</v>
      </c>
      <c r="Q2608">
        <v>8782</v>
      </c>
      <c r="R2608">
        <v>125</v>
      </c>
      <c r="S2608" t="b">
        <v>0</v>
      </c>
      <c r="T2608" t="s">
        <v>88</v>
      </c>
      <c r="U2608" t="b">
        <v>0</v>
      </c>
      <c r="V2608" t="s">
        <v>94</v>
      </c>
      <c r="W2608" s="1">
        <v>44524.717615740738</v>
      </c>
      <c r="X2608">
        <v>125</v>
      </c>
      <c r="Y2608">
        <v>52</v>
      </c>
      <c r="Z2608">
        <v>0</v>
      </c>
      <c r="AA2608">
        <v>52</v>
      </c>
      <c r="AB2608">
        <v>0</v>
      </c>
      <c r="AC2608">
        <v>0</v>
      </c>
      <c r="AD2608">
        <v>169</v>
      </c>
      <c r="AE2608">
        <v>143</v>
      </c>
      <c r="AF2608">
        <v>0</v>
      </c>
      <c r="AG2608">
        <v>6</v>
      </c>
      <c r="AH2608" t="s">
        <v>88</v>
      </c>
      <c r="AI2608" t="s">
        <v>88</v>
      </c>
      <c r="AJ2608" t="s">
        <v>88</v>
      </c>
      <c r="AK2608" t="s">
        <v>88</v>
      </c>
      <c r="AL2608" t="s">
        <v>88</v>
      </c>
      <c r="AM2608" t="s">
        <v>88</v>
      </c>
      <c r="AN2608" t="s">
        <v>88</v>
      </c>
      <c r="AO2608" t="s">
        <v>88</v>
      </c>
      <c r="AP2608" t="s">
        <v>88</v>
      </c>
      <c r="AQ2608" t="s">
        <v>88</v>
      </c>
      <c r="AR2608" t="s">
        <v>88</v>
      </c>
      <c r="AS2608" t="s">
        <v>88</v>
      </c>
      <c r="AT2608" t="s">
        <v>88</v>
      </c>
      <c r="AU2608" t="s">
        <v>88</v>
      </c>
      <c r="AV2608" t="s">
        <v>88</v>
      </c>
      <c r="AW2608" t="s">
        <v>88</v>
      </c>
      <c r="AX2608" t="s">
        <v>88</v>
      </c>
      <c r="AY2608" t="s">
        <v>88</v>
      </c>
      <c r="AZ2608" t="s">
        <v>88</v>
      </c>
      <c r="BA2608" t="s">
        <v>88</v>
      </c>
      <c r="BB2608" t="s">
        <v>88</v>
      </c>
      <c r="BC2608" t="s">
        <v>88</v>
      </c>
      <c r="BD2608" t="s">
        <v>88</v>
      </c>
      <c r="BE2608" t="s">
        <v>88</v>
      </c>
    </row>
    <row r="2609" spans="1:57">
      <c r="A2609" t="s">
        <v>5416</v>
      </c>
      <c r="B2609" t="s">
        <v>80</v>
      </c>
      <c r="C2609" t="s">
        <v>5417</v>
      </c>
      <c r="D2609" t="s">
        <v>82</v>
      </c>
      <c r="E2609" s="2" t="str">
        <f>HYPERLINK("capsilon://?command=openfolder&amp;siteaddress=FAM.docvelocity-na8.net&amp;folderid=FX4A3C6CB3-86E8-CB64-7838-9DD626AECAB7","FX211112750")</f>
        <v>FX211112750</v>
      </c>
      <c r="F2609" t="s">
        <v>19</v>
      </c>
      <c r="G2609" t="s">
        <v>19</v>
      </c>
      <c r="H2609" t="s">
        <v>83</v>
      </c>
      <c r="I2609" t="s">
        <v>5418</v>
      </c>
      <c r="J2609">
        <v>149</v>
      </c>
      <c r="K2609" t="s">
        <v>85</v>
      </c>
      <c r="L2609" t="s">
        <v>86</v>
      </c>
      <c r="M2609" t="s">
        <v>87</v>
      </c>
      <c r="N2609">
        <v>1</v>
      </c>
      <c r="O2609" s="1">
        <v>44524.616030092591</v>
      </c>
      <c r="P2609" s="1">
        <v>44524.720138888886</v>
      </c>
      <c r="Q2609">
        <v>8778</v>
      </c>
      <c r="R2609">
        <v>217</v>
      </c>
      <c r="S2609" t="b">
        <v>0</v>
      </c>
      <c r="T2609" t="s">
        <v>88</v>
      </c>
      <c r="U2609" t="b">
        <v>0</v>
      </c>
      <c r="V2609" t="s">
        <v>94</v>
      </c>
      <c r="W2609" s="1">
        <v>44524.720138888886</v>
      </c>
      <c r="X2609">
        <v>217</v>
      </c>
      <c r="Y2609">
        <v>21</v>
      </c>
      <c r="Z2609">
        <v>0</v>
      </c>
      <c r="AA2609">
        <v>21</v>
      </c>
      <c r="AB2609">
        <v>0</v>
      </c>
      <c r="AC2609">
        <v>0</v>
      </c>
      <c r="AD2609">
        <v>128</v>
      </c>
      <c r="AE2609">
        <v>104</v>
      </c>
      <c r="AF2609">
        <v>0</v>
      </c>
      <c r="AG2609">
        <v>5</v>
      </c>
      <c r="AH2609" t="s">
        <v>88</v>
      </c>
      <c r="AI2609" t="s">
        <v>88</v>
      </c>
      <c r="AJ2609" t="s">
        <v>88</v>
      </c>
      <c r="AK2609" t="s">
        <v>88</v>
      </c>
      <c r="AL2609" t="s">
        <v>88</v>
      </c>
      <c r="AM2609" t="s">
        <v>88</v>
      </c>
      <c r="AN2609" t="s">
        <v>88</v>
      </c>
      <c r="AO2609" t="s">
        <v>88</v>
      </c>
      <c r="AP2609" t="s">
        <v>88</v>
      </c>
      <c r="AQ2609" t="s">
        <v>88</v>
      </c>
      <c r="AR2609" t="s">
        <v>88</v>
      </c>
      <c r="AS2609" t="s">
        <v>88</v>
      </c>
      <c r="AT2609" t="s">
        <v>88</v>
      </c>
      <c r="AU2609" t="s">
        <v>88</v>
      </c>
      <c r="AV2609" t="s">
        <v>88</v>
      </c>
      <c r="AW2609" t="s">
        <v>88</v>
      </c>
      <c r="AX2609" t="s">
        <v>88</v>
      </c>
      <c r="AY2609" t="s">
        <v>88</v>
      </c>
      <c r="AZ2609" t="s">
        <v>88</v>
      </c>
      <c r="BA2609" t="s">
        <v>88</v>
      </c>
      <c r="BB2609" t="s">
        <v>88</v>
      </c>
      <c r="BC2609" t="s">
        <v>88</v>
      </c>
      <c r="BD2609" t="s">
        <v>88</v>
      </c>
      <c r="BE2609" t="s">
        <v>88</v>
      </c>
    </row>
    <row r="2610" spans="1:57">
      <c r="A2610" t="s">
        <v>5419</v>
      </c>
      <c r="B2610" t="s">
        <v>80</v>
      </c>
      <c r="C2610" t="s">
        <v>5420</v>
      </c>
      <c r="D2610" t="s">
        <v>82</v>
      </c>
      <c r="E2610" s="2" t="str">
        <f>HYPERLINK("capsilon://?command=openfolder&amp;siteaddress=FAM.docvelocity-na8.net&amp;folderid=FX6CD05A17-8C17-260F-C484-E1FB06038CF0","FX21119375")</f>
        <v>FX21119375</v>
      </c>
      <c r="F2610" t="s">
        <v>19</v>
      </c>
      <c r="G2610" t="s">
        <v>19</v>
      </c>
      <c r="H2610" t="s">
        <v>83</v>
      </c>
      <c r="I2610" t="s">
        <v>5421</v>
      </c>
      <c r="J2610">
        <v>176</v>
      </c>
      <c r="K2610" t="s">
        <v>85</v>
      </c>
      <c r="L2610" t="s">
        <v>86</v>
      </c>
      <c r="M2610" t="s">
        <v>87</v>
      </c>
      <c r="N2610">
        <v>1</v>
      </c>
      <c r="O2610" s="1">
        <v>44524.616608796299</v>
      </c>
      <c r="P2610" s="1">
        <v>44524.723530092589</v>
      </c>
      <c r="Q2610">
        <v>8960</v>
      </c>
      <c r="R2610">
        <v>278</v>
      </c>
      <c r="S2610" t="b">
        <v>0</v>
      </c>
      <c r="T2610" t="s">
        <v>88</v>
      </c>
      <c r="U2610" t="b">
        <v>0</v>
      </c>
      <c r="V2610" t="s">
        <v>94</v>
      </c>
      <c r="W2610" s="1">
        <v>44524.723530092589</v>
      </c>
      <c r="X2610">
        <v>278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176</v>
      </c>
      <c r="AE2610">
        <v>152</v>
      </c>
      <c r="AF2610">
        <v>0</v>
      </c>
      <c r="AG2610">
        <v>11</v>
      </c>
      <c r="AH2610" t="s">
        <v>88</v>
      </c>
      <c r="AI2610" t="s">
        <v>88</v>
      </c>
      <c r="AJ2610" t="s">
        <v>88</v>
      </c>
      <c r="AK2610" t="s">
        <v>88</v>
      </c>
      <c r="AL2610" t="s">
        <v>88</v>
      </c>
      <c r="AM2610" t="s">
        <v>88</v>
      </c>
      <c r="AN2610" t="s">
        <v>88</v>
      </c>
      <c r="AO2610" t="s">
        <v>88</v>
      </c>
      <c r="AP2610" t="s">
        <v>88</v>
      </c>
      <c r="AQ2610" t="s">
        <v>88</v>
      </c>
      <c r="AR2610" t="s">
        <v>88</v>
      </c>
      <c r="AS2610" t="s">
        <v>88</v>
      </c>
      <c r="AT2610" t="s">
        <v>88</v>
      </c>
      <c r="AU2610" t="s">
        <v>88</v>
      </c>
      <c r="AV2610" t="s">
        <v>88</v>
      </c>
      <c r="AW2610" t="s">
        <v>88</v>
      </c>
      <c r="AX2610" t="s">
        <v>88</v>
      </c>
      <c r="AY2610" t="s">
        <v>88</v>
      </c>
      <c r="AZ2610" t="s">
        <v>88</v>
      </c>
      <c r="BA2610" t="s">
        <v>88</v>
      </c>
      <c r="BB2610" t="s">
        <v>88</v>
      </c>
      <c r="BC2610" t="s">
        <v>88</v>
      </c>
      <c r="BD2610" t="s">
        <v>88</v>
      </c>
      <c r="BE2610" t="s">
        <v>88</v>
      </c>
    </row>
    <row r="2611" spans="1:57">
      <c r="A2611" t="s">
        <v>5422</v>
      </c>
      <c r="B2611" t="s">
        <v>80</v>
      </c>
      <c r="C2611" t="s">
        <v>5423</v>
      </c>
      <c r="D2611" t="s">
        <v>82</v>
      </c>
      <c r="E2611" s="2" t="str">
        <f>HYPERLINK("capsilon://?command=openfolder&amp;siteaddress=FAM.docvelocity-na8.net&amp;folderid=FX003F88FD-91DC-2641-E05A-6ED5A2E55E65","FX211112115")</f>
        <v>FX211112115</v>
      </c>
      <c r="F2611" t="s">
        <v>19</v>
      </c>
      <c r="G2611" t="s">
        <v>19</v>
      </c>
      <c r="H2611" t="s">
        <v>83</v>
      </c>
      <c r="I2611" t="s">
        <v>5424</v>
      </c>
      <c r="J2611">
        <v>87</v>
      </c>
      <c r="K2611" t="s">
        <v>85</v>
      </c>
      <c r="L2611" t="s">
        <v>86</v>
      </c>
      <c r="M2611" t="s">
        <v>87</v>
      </c>
      <c r="N2611">
        <v>1</v>
      </c>
      <c r="O2611" s="1">
        <v>44524.635810185187</v>
      </c>
      <c r="P2611" s="1">
        <v>44524.725381944445</v>
      </c>
      <c r="Q2611">
        <v>7600</v>
      </c>
      <c r="R2611">
        <v>139</v>
      </c>
      <c r="S2611" t="b">
        <v>0</v>
      </c>
      <c r="T2611" t="s">
        <v>88</v>
      </c>
      <c r="U2611" t="b">
        <v>0</v>
      </c>
      <c r="V2611" t="s">
        <v>94</v>
      </c>
      <c r="W2611" s="1">
        <v>44524.725381944445</v>
      </c>
      <c r="X2611">
        <v>121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87</v>
      </c>
      <c r="AE2611">
        <v>75</v>
      </c>
      <c r="AF2611">
        <v>0</v>
      </c>
      <c r="AG2611">
        <v>5</v>
      </c>
      <c r="AH2611" t="s">
        <v>88</v>
      </c>
      <c r="AI2611" t="s">
        <v>88</v>
      </c>
      <c r="AJ2611" t="s">
        <v>88</v>
      </c>
      <c r="AK2611" t="s">
        <v>88</v>
      </c>
      <c r="AL2611" t="s">
        <v>88</v>
      </c>
      <c r="AM2611" t="s">
        <v>88</v>
      </c>
      <c r="AN2611" t="s">
        <v>88</v>
      </c>
      <c r="AO2611" t="s">
        <v>88</v>
      </c>
      <c r="AP2611" t="s">
        <v>88</v>
      </c>
      <c r="AQ2611" t="s">
        <v>88</v>
      </c>
      <c r="AR2611" t="s">
        <v>88</v>
      </c>
      <c r="AS2611" t="s">
        <v>88</v>
      </c>
      <c r="AT2611" t="s">
        <v>88</v>
      </c>
      <c r="AU2611" t="s">
        <v>88</v>
      </c>
      <c r="AV2611" t="s">
        <v>88</v>
      </c>
      <c r="AW2611" t="s">
        <v>88</v>
      </c>
      <c r="AX2611" t="s">
        <v>88</v>
      </c>
      <c r="AY2611" t="s">
        <v>88</v>
      </c>
      <c r="AZ2611" t="s">
        <v>88</v>
      </c>
      <c r="BA2611" t="s">
        <v>88</v>
      </c>
      <c r="BB2611" t="s">
        <v>88</v>
      </c>
      <c r="BC2611" t="s">
        <v>88</v>
      </c>
      <c r="BD2611" t="s">
        <v>88</v>
      </c>
      <c r="BE2611" t="s">
        <v>88</v>
      </c>
    </row>
    <row r="2612" spans="1:57">
      <c r="A2612" t="s">
        <v>5425</v>
      </c>
      <c r="B2612" t="s">
        <v>80</v>
      </c>
      <c r="C2612" t="s">
        <v>5426</v>
      </c>
      <c r="D2612" t="s">
        <v>82</v>
      </c>
      <c r="E2612" s="2" t="str">
        <f>HYPERLINK("capsilon://?command=openfolder&amp;siteaddress=FAM.docvelocity-na8.net&amp;folderid=FXC10CA86B-789E-4B87-EBE9-CA8E4064D0F0","FX211112054")</f>
        <v>FX211112054</v>
      </c>
      <c r="F2612" t="s">
        <v>19</v>
      </c>
      <c r="G2612" t="s">
        <v>19</v>
      </c>
      <c r="H2612" t="s">
        <v>83</v>
      </c>
      <c r="I2612" t="s">
        <v>5427</v>
      </c>
      <c r="J2612">
        <v>230</v>
      </c>
      <c r="K2612" t="s">
        <v>85</v>
      </c>
      <c r="L2612" t="s">
        <v>86</v>
      </c>
      <c r="M2612" t="s">
        <v>87</v>
      </c>
      <c r="N2612">
        <v>1</v>
      </c>
      <c r="O2612" s="1">
        <v>44524.640162037038</v>
      </c>
      <c r="P2612" s="1">
        <v>44524.730578703704</v>
      </c>
      <c r="Q2612">
        <v>7369</v>
      </c>
      <c r="R2612">
        <v>443</v>
      </c>
      <c r="S2612" t="b">
        <v>0</v>
      </c>
      <c r="T2612" t="s">
        <v>88</v>
      </c>
      <c r="U2612" t="b">
        <v>0</v>
      </c>
      <c r="V2612" t="s">
        <v>94</v>
      </c>
      <c r="W2612" s="1">
        <v>44524.730578703704</v>
      </c>
      <c r="X2612">
        <v>443</v>
      </c>
      <c r="Y2612">
        <v>52</v>
      </c>
      <c r="Z2612">
        <v>0</v>
      </c>
      <c r="AA2612">
        <v>52</v>
      </c>
      <c r="AB2612">
        <v>0</v>
      </c>
      <c r="AC2612">
        <v>0</v>
      </c>
      <c r="AD2612">
        <v>178</v>
      </c>
      <c r="AE2612">
        <v>138</v>
      </c>
      <c r="AF2612">
        <v>0</v>
      </c>
      <c r="AG2612">
        <v>8</v>
      </c>
      <c r="AH2612" t="s">
        <v>88</v>
      </c>
      <c r="AI2612" t="s">
        <v>88</v>
      </c>
      <c r="AJ2612" t="s">
        <v>88</v>
      </c>
      <c r="AK2612" t="s">
        <v>88</v>
      </c>
      <c r="AL2612" t="s">
        <v>88</v>
      </c>
      <c r="AM2612" t="s">
        <v>88</v>
      </c>
      <c r="AN2612" t="s">
        <v>88</v>
      </c>
      <c r="AO2612" t="s">
        <v>88</v>
      </c>
      <c r="AP2612" t="s">
        <v>88</v>
      </c>
      <c r="AQ2612" t="s">
        <v>88</v>
      </c>
      <c r="AR2612" t="s">
        <v>88</v>
      </c>
      <c r="AS2612" t="s">
        <v>88</v>
      </c>
      <c r="AT2612" t="s">
        <v>88</v>
      </c>
      <c r="AU2612" t="s">
        <v>88</v>
      </c>
      <c r="AV2612" t="s">
        <v>88</v>
      </c>
      <c r="AW2612" t="s">
        <v>88</v>
      </c>
      <c r="AX2612" t="s">
        <v>88</v>
      </c>
      <c r="AY2612" t="s">
        <v>88</v>
      </c>
      <c r="AZ2612" t="s">
        <v>88</v>
      </c>
      <c r="BA2612" t="s">
        <v>88</v>
      </c>
      <c r="BB2612" t="s">
        <v>88</v>
      </c>
      <c r="BC2612" t="s">
        <v>88</v>
      </c>
      <c r="BD2612" t="s">
        <v>88</v>
      </c>
      <c r="BE2612" t="s">
        <v>88</v>
      </c>
    </row>
    <row r="2613" spans="1:57">
      <c r="A2613" t="s">
        <v>5428</v>
      </c>
      <c r="B2613" t="s">
        <v>80</v>
      </c>
      <c r="C2613" t="s">
        <v>1457</v>
      </c>
      <c r="D2613" t="s">
        <v>82</v>
      </c>
      <c r="E2613" s="2" t="str">
        <f>HYPERLINK("capsilon://?command=openfolder&amp;siteaddress=FAM.docvelocity-na8.net&amp;folderid=FXEAC6544A-52C1-5709-C755-6C10164ABEC7","FX21112669")</f>
        <v>FX21112669</v>
      </c>
      <c r="F2613" t="s">
        <v>19</v>
      </c>
      <c r="G2613" t="s">
        <v>19</v>
      </c>
      <c r="H2613" t="s">
        <v>83</v>
      </c>
      <c r="I2613" t="s">
        <v>5429</v>
      </c>
      <c r="J2613">
        <v>66</v>
      </c>
      <c r="K2613" t="s">
        <v>85</v>
      </c>
      <c r="L2613" t="s">
        <v>86</v>
      </c>
      <c r="M2613" t="s">
        <v>87</v>
      </c>
      <c r="N2613">
        <v>2</v>
      </c>
      <c r="O2613" s="1">
        <v>44524.64770833333</v>
      </c>
      <c r="P2613" s="1">
        <v>44524.886643518519</v>
      </c>
      <c r="Q2613">
        <v>19617</v>
      </c>
      <c r="R2613">
        <v>1027</v>
      </c>
      <c r="S2613" t="b">
        <v>0</v>
      </c>
      <c r="T2613" t="s">
        <v>88</v>
      </c>
      <c r="U2613" t="b">
        <v>0</v>
      </c>
      <c r="V2613" t="s">
        <v>117</v>
      </c>
      <c r="W2613" s="1">
        <v>44524.795925925922</v>
      </c>
      <c r="X2613">
        <v>829</v>
      </c>
      <c r="Y2613">
        <v>52</v>
      </c>
      <c r="Z2613">
        <v>0</v>
      </c>
      <c r="AA2613">
        <v>52</v>
      </c>
      <c r="AB2613">
        <v>0</v>
      </c>
      <c r="AC2613">
        <v>40</v>
      </c>
      <c r="AD2613">
        <v>14</v>
      </c>
      <c r="AE2613">
        <v>0</v>
      </c>
      <c r="AF2613">
        <v>0</v>
      </c>
      <c r="AG2613">
        <v>0</v>
      </c>
      <c r="AH2613" t="s">
        <v>118</v>
      </c>
      <c r="AI2613" s="1">
        <v>44524.886643518519</v>
      </c>
      <c r="AJ2613">
        <v>188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14</v>
      </c>
      <c r="AQ2613">
        <v>0</v>
      </c>
      <c r="AR2613">
        <v>0</v>
      </c>
      <c r="AS2613">
        <v>0</v>
      </c>
      <c r="AT2613" t="s">
        <v>88</v>
      </c>
      <c r="AU2613" t="s">
        <v>88</v>
      </c>
      <c r="AV2613" t="s">
        <v>88</v>
      </c>
      <c r="AW2613" t="s">
        <v>88</v>
      </c>
      <c r="AX2613" t="s">
        <v>88</v>
      </c>
      <c r="AY2613" t="s">
        <v>88</v>
      </c>
      <c r="AZ2613" t="s">
        <v>88</v>
      </c>
      <c r="BA2613" t="s">
        <v>88</v>
      </c>
      <c r="BB2613" t="s">
        <v>88</v>
      </c>
      <c r="BC2613" t="s">
        <v>88</v>
      </c>
      <c r="BD2613" t="s">
        <v>88</v>
      </c>
      <c r="BE2613" t="s">
        <v>88</v>
      </c>
    </row>
    <row r="2614" spans="1:57">
      <c r="A2614" t="s">
        <v>5430</v>
      </c>
      <c r="B2614" t="s">
        <v>80</v>
      </c>
      <c r="C2614" t="s">
        <v>5431</v>
      </c>
      <c r="D2614" t="s">
        <v>82</v>
      </c>
      <c r="E2614" s="2" t="str">
        <f>HYPERLINK("capsilon://?command=openfolder&amp;siteaddress=FAM.docvelocity-na8.net&amp;folderid=FXFED241E8-93C5-8CCE-B1E9-BF2271EBD346","FX211112769")</f>
        <v>FX211112769</v>
      </c>
      <c r="F2614" t="s">
        <v>19</v>
      </c>
      <c r="G2614" t="s">
        <v>19</v>
      </c>
      <c r="H2614" t="s">
        <v>83</v>
      </c>
      <c r="I2614" t="s">
        <v>5432</v>
      </c>
      <c r="J2614">
        <v>75</v>
      </c>
      <c r="K2614" t="s">
        <v>85</v>
      </c>
      <c r="L2614" t="s">
        <v>86</v>
      </c>
      <c r="M2614" t="s">
        <v>87</v>
      </c>
      <c r="N2614">
        <v>1</v>
      </c>
      <c r="O2614" s="1">
        <v>44524.65457175926</v>
      </c>
      <c r="P2614" s="1">
        <v>44524.734884259262</v>
      </c>
      <c r="Q2614">
        <v>6599</v>
      </c>
      <c r="R2614">
        <v>340</v>
      </c>
      <c r="S2614" t="b">
        <v>0</v>
      </c>
      <c r="T2614" t="s">
        <v>88</v>
      </c>
      <c r="U2614" t="b">
        <v>0</v>
      </c>
      <c r="V2614" t="s">
        <v>94</v>
      </c>
      <c r="W2614" s="1">
        <v>44524.734884259262</v>
      </c>
      <c r="X2614">
        <v>340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75</v>
      </c>
      <c r="AE2614">
        <v>63</v>
      </c>
      <c r="AF2614">
        <v>0</v>
      </c>
      <c r="AG2614">
        <v>5</v>
      </c>
      <c r="AH2614" t="s">
        <v>88</v>
      </c>
      <c r="AI2614" t="s">
        <v>88</v>
      </c>
      <c r="AJ2614" t="s">
        <v>88</v>
      </c>
      <c r="AK2614" t="s">
        <v>88</v>
      </c>
      <c r="AL2614" t="s">
        <v>88</v>
      </c>
      <c r="AM2614" t="s">
        <v>88</v>
      </c>
      <c r="AN2614" t="s">
        <v>88</v>
      </c>
      <c r="AO2614" t="s">
        <v>88</v>
      </c>
      <c r="AP2614" t="s">
        <v>88</v>
      </c>
      <c r="AQ2614" t="s">
        <v>88</v>
      </c>
      <c r="AR2614" t="s">
        <v>88</v>
      </c>
      <c r="AS2614" t="s">
        <v>88</v>
      </c>
      <c r="AT2614" t="s">
        <v>88</v>
      </c>
      <c r="AU2614" t="s">
        <v>88</v>
      </c>
      <c r="AV2614" t="s">
        <v>88</v>
      </c>
      <c r="AW2614" t="s">
        <v>88</v>
      </c>
      <c r="AX2614" t="s">
        <v>88</v>
      </c>
      <c r="AY2614" t="s">
        <v>88</v>
      </c>
      <c r="AZ2614" t="s">
        <v>88</v>
      </c>
      <c r="BA2614" t="s">
        <v>88</v>
      </c>
      <c r="BB2614" t="s">
        <v>88</v>
      </c>
      <c r="BC2614" t="s">
        <v>88</v>
      </c>
      <c r="BD2614" t="s">
        <v>88</v>
      </c>
      <c r="BE2614" t="s">
        <v>88</v>
      </c>
    </row>
    <row r="2615" spans="1:57">
      <c r="A2615" t="s">
        <v>5433</v>
      </c>
      <c r="B2615" t="s">
        <v>80</v>
      </c>
      <c r="C2615" t="s">
        <v>5434</v>
      </c>
      <c r="D2615" t="s">
        <v>82</v>
      </c>
      <c r="E2615" s="2" t="str">
        <f>HYPERLINK("capsilon://?command=openfolder&amp;siteaddress=FAM.docvelocity-na8.net&amp;folderid=FX57B16FED-6104-921A-A055-758DF7546C96","FX211112140")</f>
        <v>FX211112140</v>
      </c>
      <c r="F2615" t="s">
        <v>19</v>
      </c>
      <c r="G2615" t="s">
        <v>19</v>
      </c>
      <c r="H2615" t="s">
        <v>83</v>
      </c>
      <c r="I2615" t="s">
        <v>5435</v>
      </c>
      <c r="J2615">
        <v>89</v>
      </c>
      <c r="K2615" t="s">
        <v>85</v>
      </c>
      <c r="L2615" t="s">
        <v>86</v>
      </c>
      <c r="M2615" t="s">
        <v>87</v>
      </c>
      <c r="N2615">
        <v>1</v>
      </c>
      <c r="O2615" s="1">
        <v>44524.659409722219</v>
      </c>
      <c r="P2615" s="1">
        <v>44524.738946759258</v>
      </c>
      <c r="Q2615">
        <v>6543</v>
      </c>
      <c r="R2615">
        <v>329</v>
      </c>
      <c r="S2615" t="b">
        <v>0</v>
      </c>
      <c r="T2615" t="s">
        <v>88</v>
      </c>
      <c r="U2615" t="b">
        <v>0</v>
      </c>
      <c r="V2615" t="s">
        <v>94</v>
      </c>
      <c r="W2615" s="1">
        <v>44524.738946759258</v>
      </c>
      <c r="X2615">
        <v>329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89</v>
      </c>
      <c r="AE2615">
        <v>77</v>
      </c>
      <c r="AF2615">
        <v>0</v>
      </c>
      <c r="AG2615">
        <v>5</v>
      </c>
      <c r="AH2615" t="s">
        <v>88</v>
      </c>
      <c r="AI2615" t="s">
        <v>88</v>
      </c>
      <c r="AJ2615" t="s">
        <v>88</v>
      </c>
      <c r="AK2615" t="s">
        <v>88</v>
      </c>
      <c r="AL2615" t="s">
        <v>88</v>
      </c>
      <c r="AM2615" t="s">
        <v>88</v>
      </c>
      <c r="AN2615" t="s">
        <v>88</v>
      </c>
      <c r="AO2615" t="s">
        <v>88</v>
      </c>
      <c r="AP2615" t="s">
        <v>88</v>
      </c>
      <c r="AQ2615" t="s">
        <v>88</v>
      </c>
      <c r="AR2615" t="s">
        <v>88</v>
      </c>
      <c r="AS2615" t="s">
        <v>88</v>
      </c>
      <c r="AT2615" t="s">
        <v>88</v>
      </c>
      <c r="AU2615" t="s">
        <v>88</v>
      </c>
      <c r="AV2615" t="s">
        <v>88</v>
      </c>
      <c r="AW2615" t="s">
        <v>88</v>
      </c>
      <c r="AX2615" t="s">
        <v>88</v>
      </c>
      <c r="AY2615" t="s">
        <v>88</v>
      </c>
      <c r="AZ2615" t="s">
        <v>88</v>
      </c>
      <c r="BA2615" t="s">
        <v>88</v>
      </c>
      <c r="BB2615" t="s">
        <v>88</v>
      </c>
      <c r="BC2615" t="s">
        <v>88</v>
      </c>
      <c r="BD2615" t="s">
        <v>88</v>
      </c>
      <c r="BE2615" t="s">
        <v>88</v>
      </c>
    </row>
    <row r="2616" spans="1:57">
      <c r="A2616" t="s">
        <v>5436</v>
      </c>
      <c r="B2616" t="s">
        <v>80</v>
      </c>
      <c r="C2616" t="s">
        <v>5414</v>
      </c>
      <c r="D2616" t="s">
        <v>82</v>
      </c>
      <c r="E2616" s="2" t="str">
        <f>HYPERLINK("capsilon://?command=openfolder&amp;siteaddress=FAM.docvelocity-na8.net&amp;folderid=FX15BE9F0D-0A4C-543E-E136-DE9EA01DDF63","FX211112723")</f>
        <v>FX211112723</v>
      </c>
      <c r="F2616" t="s">
        <v>19</v>
      </c>
      <c r="G2616" t="s">
        <v>19</v>
      </c>
      <c r="H2616" t="s">
        <v>83</v>
      </c>
      <c r="I2616" t="s">
        <v>5437</v>
      </c>
      <c r="J2616">
        <v>30</v>
      </c>
      <c r="K2616" t="s">
        <v>85</v>
      </c>
      <c r="L2616" t="s">
        <v>86</v>
      </c>
      <c r="M2616" t="s">
        <v>87</v>
      </c>
      <c r="N2616">
        <v>2</v>
      </c>
      <c r="O2616" s="1">
        <v>44524.660960648151</v>
      </c>
      <c r="P2616" s="1">
        <v>44524.887488425928</v>
      </c>
      <c r="Q2616">
        <v>19433</v>
      </c>
      <c r="R2616">
        <v>139</v>
      </c>
      <c r="S2616" t="b">
        <v>0</v>
      </c>
      <c r="T2616" t="s">
        <v>88</v>
      </c>
      <c r="U2616" t="b">
        <v>0</v>
      </c>
      <c r="V2616" t="s">
        <v>123</v>
      </c>
      <c r="W2616" s="1">
        <v>44524.795046296298</v>
      </c>
      <c r="X2616">
        <v>59</v>
      </c>
      <c r="Y2616">
        <v>9</v>
      </c>
      <c r="Z2616">
        <v>0</v>
      </c>
      <c r="AA2616">
        <v>9</v>
      </c>
      <c r="AB2616">
        <v>0</v>
      </c>
      <c r="AC2616">
        <v>4</v>
      </c>
      <c r="AD2616">
        <v>21</v>
      </c>
      <c r="AE2616">
        <v>0</v>
      </c>
      <c r="AF2616">
        <v>0</v>
      </c>
      <c r="AG2616">
        <v>0</v>
      </c>
      <c r="AH2616" t="s">
        <v>118</v>
      </c>
      <c r="AI2616" s="1">
        <v>44524.887488425928</v>
      </c>
      <c r="AJ2616">
        <v>73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21</v>
      </c>
      <c r="AQ2616">
        <v>0</v>
      </c>
      <c r="AR2616">
        <v>0</v>
      </c>
      <c r="AS2616">
        <v>0</v>
      </c>
      <c r="AT2616" t="s">
        <v>88</v>
      </c>
      <c r="AU2616" t="s">
        <v>88</v>
      </c>
      <c r="AV2616" t="s">
        <v>88</v>
      </c>
      <c r="AW2616" t="s">
        <v>88</v>
      </c>
      <c r="AX2616" t="s">
        <v>88</v>
      </c>
      <c r="AY2616" t="s">
        <v>88</v>
      </c>
      <c r="AZ2616" t="s">
        <v>88</v>
      </c>
      <c r="BA2616" t="s">
        <v>88</v>
      </c>
      <c r="BB2616" t="s">
        <v>88</v>
      </c>
      <c r="BC2616" t="s">
        <v>88</v>
      </c>
      <c r="BD2616" t="s">
        <v>88</v>
      </c>
      <c r="BE2616" t="s">
        <v>88</v>
      </c>
    </row>
    <row r="2617" spans="1:57">
      <c r="A2617" t="s">
        <v>5438</v>
      </c>
      <c r="B2617" t="s">
        <v>80</v>
      </c>
      <c r="C2617" t="s">
        <v>5439</v>
      </c>
      <c r="D2617" t="s">
        <v>82</v>
      </c>
      <c r="E2617" s="2" t="str">
        <f>HYPERLINK("capsilon://?command=openfolder&amp;siteaddress=FAM.docvelocity-na8.net&amp;folderid=FX5FB9EDBF-D30F-572C-DF63-7A9E944861F3","FX211112144")</f>
        <v>FX211112144</v>
      </c>
      <c r="F2617" t="s">
        <v>19</v>
      </c>
      <c r="G2617" t="s">
        <v>19</v>
      </c>
      <c r="H2617" t="s">
        <v>83</v>
      </c>
      <c r="I2617" t="s">
        <v>5440</v>
      </c>
      <c r="J2617">
        <v>89</v>
      </c>
      <c r="K2617" t="s">
        <v>85</v>
      </c>
      <c r="L2617" t="s">
        <v>86</v>
      </c>
      <c r="M2617" t="s">
        <v>87</v>
      </c>
      <c r="N2617">
        <v>1</v>
      </c>
      <c r="O2617" s="1">
        <v>44524.666701388887</v>
      </c>
      <c r="P2617" s="1">
        <v>44524.740671296298</v>
      </c>
      <c r="Q2617">
        <v>6271</v>
      </c>
      <c r="R2617">
        <v>120</v>
      </c>
      <c r="S2617" t="b">
        <v>0</v>
      </c>
      <c r="T2617" t="s">
        <v>88</v>
      </c>
      <c r="U2617" t="b">
        <v>0</v>
      </c>
      <c r="V2617" t="s">
        <v>94</v>
      </c>
      <c r="W2617" s="1">
        <v>44524.740671296298</v>
      </c>
      <c r="X2617">
        <v>120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89</v>
      </c>
      <c r="AE2617">
        <v>77</v>
      </c>
      <c r="AF2617">
        <v>0</v>
      </c>
      <c r="AG2617">
        <v>5</v>
      </c>
      <c r="AH2617" t="s">
        <v>88</v>
      </c>
      <c r="AI2617" t="s">
        <v>88</v>
      </c>
      <c r="AJ2617" t="s">
        <v>88</v>
      </c>
      <c r="AK2617" t="s">
        <v>88</v>
      </c>
      <c r="AL2617" t="s">
        <v>88</v>
      </c>
      <c r="AM2617" t="s">
        <v>88</v>
      </c>
      <c r="AN2617" t="s">
        <v>88</v>
      </c>
      <c r="AO2617" t="s">
        <v>88</v>
      </c>
      <c r="AP2617" t="s">
        <v>88</v>
      </c>
      <c r="AQ2617" t="s">
        <v>88</v>
      </c>
      <c r="AR2617" t="s">
        <v>88</v>
      </c>
      <c r="AS2617" t="s">
        <v>88</v>
      </c>
      <c r="AT2617" t="s">
        <v>88</v>
      </c>
      <c r="AU2617" t="s">
        <v>88</v>
      </c>
      <c r="AV2617" t="s">
        <v>88</v>
      </c>
      <c r="AW2617" t="s">
        <v>88</v>
      </c>
      <c r="AX2617" t="s">
        <v>88</v>
      </c>
      <c r="AY2617" t="s">
        <v>88</v>
      </c>
      <c r="AZ2617" t="s">
        <v>88</v>
      </c>
      <c r="BA2617" t="s">
        <v>88</v>
      </c>
      <c r="BB2617" t="s">
        <v>88</v>
      </c>
      <c r="BC2617" t="s">
        <v>88</v>
      </c>
      <c r="BD2617" t="s">
        <v>88</v>
      </c>
      <c r="BE2617" t="s">
        <v>88</v>
      </c>
    </row>
    <row r="2618" spans="1:57">
      <c r="A2618" t="s">
        <v>5441</v>
      </c>
      <c r="B2618" t="s">
        <v>80</v>
      </c>
      <c r="C2618" t="s">
        <v>5442</v>
      </c>
      <c r="D2618" t="s">
        <v>82</v>
      </c>
      <c r="E2618" s="2" t="str">
        <f>HYPERLINK("capsilon://?command=openfolder&amp;siteaddress=FAM.docvelocity-na8.net&amp;folderid=FX87A961C6-88B0-A8A2-6220-F37463E5923B","FX211112521")</f>
        <v>FX211112521</v>
      </c>
      <c r="F2618" t="s">
        <v>19</v>
      </c>
      <c r="G2618" t="s">
        <v>19</v>
      </c>
      <c r="H2618" t="s">
        <v>83</v>
      </c>
      <c r="I2618" t="s">
        <v>5443</v>
      </c>
      <c r="J2618">
        <v>115</v>
      </c>
      <c r="K2618" t="s">
        <v>85</v>
      </c>
      <c r="L2618" t="s">
        <v>86</v>
      </c>
      <c r="M2618" t="s">
        <v>87</v>
      </c>
      <c r="N2618">
        <v>1</v>
      </c>
      <c r="O2618" s="1">
        <v>44524.671388888892</v>
      </c>
      <c r="P2618" s="1">
        <v>44524.742349537039</v>
      </c>
      <c r="Q2618">
        <v>6009</v>
      </c>
      <c r="R2618">
        <v>122</v>
      </c>
      <c r="S2618" t="b">
        <v>0</v>
      </c>
      <c r="T2618" t="s">
        <v>88</v>
      </c>
      <c r="U2618" t="b">
        <v>0</v>
      </c>
      <c r="V2618" t="s">
        <v>94</v>
      </c>
      <c r="W2618" s="1">
        <v>44524.742349537039</v>
      </c>
      <c r="X2618">
        <v>122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115</v>
      </c>
      <c r="AE2618">
        <v>103</v>
      </c>
      <c r="AF2618">
        <v>0</v>
      </c>
      <c r="AG2618">
        <v>3</v>
      </c>
      <c r="AH2618" t="s">
        <v>88</v>
      </c>
      <c r="AI2618" t="s">
        <v>88</v>
      </c>
      <c r="AJ2618" t="s">
        <v>88</v>
      </c>
      <c r="AK2618" t="s">
        <v>88</v>
      </c>
      <c r="AL2618" t="s">
        <v>88</v>
      </c>
      <c r="AM2618" t="s">
        <v>88</v>
      </c>
      <c r="AN2618" t="s">
        <v>88</v>
      </c>
      <c r="AO2618" t="s">
        <v>88</v>
      </c>
      <c r="AP2618" t="s">
        <v>88</v>
      </c>
      <c r="AQ2618" t="s">
        <v>88</v>
      </c>
      <c r="AR2618" t="s">
        <v>88</v>
      </c>
      <c r="AS2618" t="s">
        <v>88</v>
      </c>
      <c r="AT2618" t="s">
        <v>88</v>
      </c>
      <c r="AU2618" t="s">
        <v>88</v>
      </c>
      <c r="AV2618" t="s">
        <v>88</v>
      </c>
      <c r="AW2618" t="s">
        <v>88</v>
      </c>
      <c r="AX2618" t="s">
        <v>88</v>
      </c>
      <c r="AY2618" t="s">
        <v>88</v>
      </c>
      <c r="AZ2618" t="s">
        <v>88</v>
      </c>
      <c r="BA2618" t="s">
        <v>88</v>
      </c>
      <c r="BB2618" t="s">
        <v>88</v>
      </c>
      <c r="BC2618" t="s">
        <v>88</v>
      </c>
      <c r="BD2618" t="s">
        <v>88</v>
      </c>
      <c r="BE2618" t="s">
        <v>88</v>
      </c>
    </row>
    <row r="2619" spans="1:57">
      <c r="A2619" t="s">
        <v>5444</v>
      </c>
      <c r="B2619" t="s">
        <v>80</v>
      </c>
      <c r="C2619" t="s">
        <v>5144</v>
      </c>
      <c r="D2619" t="s">
        <v>82</v>
      </c>
      <c r="E2619" s="2" t="str">
        <f>HYPERLINK("capsilon://?command=openfolder&amp;siteaddress=FAM.docvelocity-na8.net&amp;folderid=FX9EA374DE-4A54-552B-5E17-A50929AE3789","FX211112501")</f>
        <v>FX211112501</v>
      </c>
      <c r="F2619" t="s">
        <v>19</v>
      </c>
      <c r="G2619" t="s">
        <v>19</v>
      </c>
      <c r="H2619" t="s">
        <v>83</v>
      </c>
      <c r="I2619" t="s">
        <v>5445</v>
      </c>
      <c r="J2619">
        <v>28</v>
      </c>
      <c r="K2619" t="s">
        <v>85</v>
      </c>
      <c r="L2619" t="s">
        <v>86</v>
      </c>
      <c r="M2619" t="s">
        <v>87</v>
      </c>
      <c r="N2619">
        <v>2</v>
      </c>
      <c r="O2619" s="1">
        <v>44524.679571759261</v>
      </c>
      <c r="P2619" s="1">
        <v>44524.888460648152</v>
      </c>
      <c r="Q2619">
        <v>17894</v>
      </c>
      <c r="R2619">
        <v>154</v>
      </c>
      <c r="S2619" t="b">
        <v>0</v>
      </c>
      <c r="T2619" t="s">
        <v>88</v>
      </c>
      <c r="U2619" t="b">
        <v>0</v>
      </c>
      <c r="V2619" t="s">
        <v>123</v>
      </c>
      <c r="W2619" s="1">
        <v>44524.795752314814</v>
      </c>
      <c r="X2619">
        <v>60</v>
      </c>
      <c r="Y2619">
        <v>21</v>
      </c>
      <c r="Z2619">
        <v>0</v>
      </c>
      <c r="AA2619">
        <v>21</v>
      </c>
      <c r="AB2619">
        <v>0</v>
      </c>
      <c r="AC2619">
        <v>2</v>
      </c>
      <c r="AD2619">
        <v>7</v>
      </c>
      <c r="AE2619">
        <v>0</v>
      </c>
      <c r="AF2619">
        <v>0</v>
      </c>
      <c r="AG2619">
        <v>0</v>
      </c>
      <c r="AH2619" t="s">
        <v>118</v>
      </c>
      <c r="AI2619" s="1">
        <v>44524.888460648152</v>
      </c>
      <c r="AJ2619">
        <v>83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7</v>
      </c>
      <c r="AQ2619">
        <v>0</v>
      </c>
      <c r="AR2619">
        <v>0</v>
      </c>
      <c r="AS2619">
        <v>0</v>
      </c>
      <c r="AT2619" t="s">
        <v>88</v>
      </c>
      <c r="AU2619" t="s">
        <v>88</v>
      </c>
      <c r="AV2619" t="s">
        <v>88</v>
      </c>
      <c r="AW2619" t="s">
        <v>88</v>
      </c>
      <c r="AX2619" t="s">
        <v>88</v>
      </c>
      <c r="AY2619" t="s">
        <v>88</v>
      </c>
      <c r="AZ2619" t="s">
        <v>88</v>
      </c>
      <c r="BA2619" t="s">
        <v>88</v>
      </c>
      <c r="BB2619" t="s">
        <v>88</v>
      </c>
      <c r="BC2619" t="s">
        <v>88</v>
      </c>
      <c r="BD2619" t="s">
        <v>88</v>
      </c>
      <c r="BE2619" t="s">
        <v>88</v>
      </c>
    </row>
    <row r="2620" spans="1:57">
      <c r="A2620" t="s">
        <v>5446</v>
      </c>
      <c r="B2620" t="s">
        <v>80</v>
      </c>
      <c r="C2620" t="s">
        <v>5144</v>
      </c>
      <c r="D2620" t="s">
        <v>82</v>
      </c>
      <c r="E2620" s="2" t="str">
        <f>HYPERLINK("capsilon://?command=openfolder&amp;siteaddress=FAM.docvelocity-na8.net&amp;folderid=FX9EA374DE-4A54-552B-5E17-A50929AE3789","FX211112501")</f>
        <v>FX211112501</v>
      </c>
      <c r="F2620" t="s">
        <v>19</v>
      </c>
      <c r="G2620" t="s">
        <v>19</v>
      </c>
      <c r="H2620" t="s">
        <v>83</v>
      </c>
      <c r="I2620" t="s">
        <v>5447</v>
      </c>
      <c r="J2620">
        <v>28</v>
      </c>
      <c r="K2620" t="s">
        <v>85</v>
      </c>
      <c r="L2620" t="s">
        <v>86</v>
      </c>
      <c r="M2620" t="s">
        <v>87</v>
      </c>
      <c r="N2620">
        <v>2</v>
      </c>
      <c r="O2620" s="1">
        <v>44524.679803240739</v>
      </c>
      <c r="P2620" s="1">
        <v>44524.889976851853</v>
      </c>
      <c r="Q2620">
        <v>17938</v>
      </c>
      <c r="R2620">
        <v>221</v>
      </c>
      <c r="S2620" t="b">
        <v>0</v>
      </c>
      <c r="T2620" t="s">
        <v>88</v>
      </c>
      <c r="U2620" t="b">
        <v>0</v>
      </c>
      <c r="V2620" t="s">
        <v>123</v>
      </c>
      <c r="W2620" s="1">
        <v>44524.796666666669</v>
      </c>
      <c r="X2620">
        <v>79</v>
      </c>
      <c r="Y2620">
        <v>21</v>
      </c>
      <c r="Z2620">
        <v>0</v>
      </c>
      <c r="AA2620">
        <v>21</v>
      </c>
      <c r="AB2620">
        <v>0</v>
      </c>
      <c r="AC2620">
        <v>4</v>
      </c>
      <c r="AD2620">
        <v>7</v>
      </c>
      <c r="AE2620">
        <v>0</v>
      </c>
      <c r="AF2620">
        <v>0</v>
      </c>
      <c r="AG2620">
        <v>0</v>
      </c>
      <c r="AH2620" t="s">
        <v>118</v>
      </c>
      <c r="AI2620" s="1">
        <v>44524.889976851853</v>
      </c>
      <c r="AJ2620">
        <v>131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7</v>
      </c>
      <c r="AQ2620">
        <v>0</v>
      </c>
      <c r="AR2620">
        <v>0</v>
      </c>
      <c r="AS2620">
        <v>0</v>
      </c>
      <c r="AT2620" t="s">
        <v>88</v>
      </c>
      <c r="AU2620" t="s">
        <v>88</v>
      </c>
      <c r="AV2620" t="s">
        <v>88</v>
      </c>
      <c r="AW2620" t="s">
        <v>88</v>
      </c>
      <c r="AX2620" t="s">
        <v>88</v>
      </c>
      <c r="AY2620" t="s">
        <v>88</v>
      </c>
      <c r="AZ2620" t="s">
        <v>88</v>
      </c>
      <c r="BA2620" t="s">
        <v>88</v>
      </c>
      <c r="BB2620" t="s">
        <v>88</v>
      </c>
      <c r="BC2620" t="s">
        <v>88</v>
      </c>
      <c r="BD2620" t="s">
        <v>88</v>
      </c>
      <c r="BE2620" t="s">
        <v>88</v>
      </c>
    </row>
    <row r="2621" spans="1:57">
      <c r="A2621" t="s">
        <v>5448</v>
      </c>
      <c r="B2621" t="s">
        <v>80</v>
      </c>
      <c r="C2621" t="s">
        <v>5449</v>
      </c>
      <c r="D2621" t="s">
        <v>82</v>
      </c>
      <c r="E2621" s="2" t="str">
        <f>HYPERLINK("capsilon://?command=openfolder&amp;siteaddress=FAM.docvelocity-na8.net&amp;folderid=FXEFD00986-BFC7-20A0-310D-B9AD7BFF92FE","FX21119640")</f>
        <v>FX21119640</v>
      </c>
      <c r="F2621" t="s">
        <v>19</v>
      </c>
      <c r="G2621" t="s">
        <v>19</v>
      </c>
      <c r="H2621" t="s">
        <v>83</v>
      </c>
      <c r="I2621" t="s">
        <v>5450</v>
      </c>
      <c r="J2621">
        <v>132</v>
      </c>
      <c r="K2621" t="s">
        <v>85</v>
      </c>
      <c r="L2621" t="s">
        <v>86</v>
      </c>
      <c r="M2621" t="s">
        <v>87</v>
      </c>
      <c r="N2621">
        <v>1</v>
      </c>
      <c r="O2621" s="1">
        <v>44524.679918981485</v>
      </c>
      <c r="P2621" s="1">
        <v>44524.749259259261</v>
      </c>
      <c r="Q2621">
        <v>5424</v>
      </c>
      <c r="R2621">
        <v>567</v>
      </c>
      <c r="S2621" t="b">
        <v>0</v>
      </c>
      <c r="T2621" t="s">
        <v>88</v>
      </c>
      <c r="U2621" t="b">
        <v>0</v>
      </c>
      <c r="V2621" t="s">
        <v>94</v>
      </c>
      <c r="W2621" s="1">
        <v>44524.749259259261</v>
      </c>
      <c r="X2621">
        <v>567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132</v>
      </c>
      <c r="AE2621">
        <v>108</v>
      </c>
      <c r="AF2621">
        <v>0</v>
      </c>
      <c r="AG2621">
        <v>10</v>
      </c>
      <c r="AH2621" t="s">
        <v>88</v>
      </c>
      <c r="AI2621" t="s">
        <v>88</v>
      </c>
      <c r="AJ2621" t="s">
        <v>88</v>
      </c>
      <c r="AK2621" t="s">
        <v>88</v>
      </c>
      <c r="AL2621" t="s">
        <v>88</v>
      </c>
      <c r="AM2621" t="s">
        <v>88</v>
      </c>
      <c r="AN2621" t="s">
        <v>88</v>
      </c>
      <c r="AO2621" t="s">
        <v>88</v>
      </c>
      <c r="AP2621" t="s">
        <v>88</v>
      </c>
      <c r="AQ2621" t="s">
        <v>88</v>
      </c>
      <c r="AR2621" t="s">
        <v>88</v>
      </c>
      <c r="AS2621" t="s">
        <v>88</v>
      </c>
      <c r="AT2621" t="s">
        <v>88</v>
      </c>
      <c r="AU2621" t="s">
        <v>88</v>
      </c>
      <c r="AV2621" t="s">
        <v>88</v>
      </c>
      <c r="AW2621" t="s">
        <v>88</v>
      </c>
      <c r="AX2621" t="s">
        <v>88</v>
      </c>
      <c r="AY2621" t="s">
        <v>88</v>
      </c>
      <c r="AZ2621" t="s">
        <v>88</v>
      </c>
      <c r="BA2621" t="s">
        <v>88</v>
      </c>
      <c r="BB2621" t="s">
        <v>88</v>
      </c>
      <c r="BC2621" t="s">
        <v>88</v>
      </c>
      <c r="BD2621" t="s">
        <v>88</v>
      </c>
      <c r="BE2621" t="s">
        <v>88</v>
      </c>
    </row>
    <row r="2622" spans="1:57">
      <c r="A2622" t="s">
        <v>5451</v>
      </c>
      <c r="B2622" t="s">
        <v>80</v>
      </c>
      <c r="C2622" t="s">
        <v>226</v>
      </c>
      <c r="D2622" t="s">
        <v>82</v>
      </c>
      <c r="E2622" s="2" t="str">
        <f>HYPERLINK("capsilon://?command=openfolder&amp;siteaddress=FAM.docvelocity-na8.net&amp;folderid=FX24658558-B01B-FA97-05B5-6C5CB6B251BE","FX2111638")</f>
        <v>FX2111638</v>
      </c>
      <c r="F2622" t="s">
        <v>19</v>
      </c>
      <c r="G2622" t="s">
        <v>19</v>
      </c>
      <c r="H2622" t="s">
        <v>83</v>
      </c>
      <c r="I2622" t="s">
        <v>5452</v>
      </c>
      <c r="J2622">
        <v>32</v>
      </c>
      <c r="K2622" t="s">
        <v>85</v>
      </c>
      <c r="L2622" t="s">
        <v>86</v>
      </c>
      <c r="M2622" t="s">
        <v>87</v>
      </c>
      <c r="N2622">
        <v>2</v>
      </c>
      <c r="O2622" s="1">
        <v>44502.664548611108</v>
      </c>
      <c r="P2622" s="1">
        <v>44503.53162037037</v>
      </c>
      <c r="Q2622">
        <v>74588</v>
      </c>
      <c r="R2622">
        <v>327</v>
      </c>
      <c r="S2622" t="b">
        <v>0</v>
      </c>
      <c r="T2622" t="s">
        <v>88</v>
      </c>
      <c r="U2622" t="b">
        <v>0</v>
      </c>
      <c r="V2622" t="s">
        <v>393</v>
      </c>
      <c r="W2622" s="1">
        <v>44503.202835648146</v>
      </c>
      <c r="X2622">
        <v>118</v>
      </c>
      <c r="Y2622">
        <v>9</v>
      </c>
      <c r="Z2622">
        <v>0</v>
      </c>
      <c r="AA2622">
        <v>9</v>
      </c>
      <c r="AB2622">
        <v>0</v>
      </c>
      <c r="AC2622">
        <v>1</v>
      </c>
      <c r="AD2622">
        <v>23</v>
      </c>
      <c r="AE2622">
        <v>0</v>
      </c>
      <c r="AF2622">
        <v>0</v>
      </c>
      <c r="AG2622">
        <v>0</v>
      </c>
      <c r="AH2622" t="s">
        <v>106</v>
      </c>
      <c r="AI2622" s="1">
        <v>44503.53162037037</v>
      </c>
      <c r="AJ2622">
        <v>191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23</v>
      </c>
      <c r="AQ2622">
        <v>0</v>
      </c>
      <c r="AR2622">
        <v>0</v>
      </c>
      <c r="AS2622">
        <v>0</v>
      </c>
      <c r="AT2622" t="s">
        <v>88</v>
      </c>
      <c r="AU2622" t="s">
        <v>88</v>
      </c>
      <c r="AV2622" t="s">
        <v>88</v>
      </c>
      <c r="AW2622" t="s">
        <v>88</v>
      </c>
      <c r="AX2622" t="s">
        <v>88</v>
      </c>
      <c r="AY2622" t="s">
        <v>88</v>
      </c>
      <c r="AZ2622" t="s">
        <v>88</v>
      </c>
      <c r="BA2622" t="s">
        <v>88</v>
      </c>
      <c r="BB2622" t="s">
        <v>88</v>
      </c>
      <c r="BC2622" t="s">
        <v>88</v>
      </c>
      <c r="BD2622" t="s">
        <v>88</v>
      </c>
      <c r="BE2622" t="s">
        <v>88</v>
      </c>
    </row>
    <row r="2623" spans="1:57">
      <c r="A2623" t="s">
        <v>5453</v>
      </c>
      <c r="B2623" t="s">
        <v>80</v>
      </c>
      <c r="C2623" t="s">
        <v>5391</v>
      </c>
      <c r="D2623" t="s">
        <v>82</v>
      </c>
      <c r="E2623" s="2" t="str">
        <f>HYPERLINK("capsilon://?command=openfolder&amp;siteaddress=FAM.docvelocity-na8.net&amp;folderid=FX11010393-D78A-800B-3C79-9BC5783FCF90","FX211113208")</f>
        <v>FX211113208</v>
      </c>
      <c r="F2623" t="s">
        <v>19</v>
      </c>
      <c r="G2623" t="s">
        <v>19</v>
      </c>
      <c r="H2623" t="s">
        <v>83</v>
      </c>
      <c r="I2623" t="s">
        <v>5392</v>
      </c>
      <c r="J2623">
        <v>156</v>
      </c>
      <c r="K2623" t="s">
        <v>85</v>
      </c>
      <c r="L2623" t="s">
        <v>86</v>
      </c>
      <c r="M2623" t="s">
        <v>87</v>
      </c>
      <c r="N2623">
        <v>2</v>
      </c>
      <c r="O2623" s="1">
        <v>44524.699560185189</v>
      </c>
      <c r="P2623" s="1">
        <v>44524.820775462962</v>
      </c>
      <c r="Q2623">
        <v>9573</v>
      </c>
      <c r="R2623">
        <v>900</v>
      </c>
      <c r="S2623" t="b">
        <v>0</v>
      </c>
      <c r="T2623" t="s">
        <v>88</v>
      </c>
      <c r="U2623" t="b">
        <v>1</v>
      </c>
      <c r="V2623" t="s">
        <v>117</v>
      </c>
      <c r="W2623" s="1">
        <v>44524.706238425926</v>
      </c>
      <c r="X2623">
        <v>478</v>
      </c>
      <c r="Y2623">
        <v>132</v>
      </c>
      <c r="Z2623">
        <v>0</v>
      </c>
      <c r="AA2623">
        <v>132</v>
      </c>
      <c r="AB2623">
        <v>0</v>
      </c>
      <c r="AC2623">
        <v>20</v>
      </c>
      <c r="AD2623">
        <v>24</v>
      </c>
      <c r="AE2623">
        <v>0</v>
      </c>
      <c r="AF2623">
        <v>0</v>
      </c>
      <c r="AG2623">
        <v>0</v>
      </c>
      <c r="AH2623" t="s">
        <v>118</v>
      </c>
      <c r="AI2623" s="1">
        <v>44524.820775462962</v>
      </c>
      <c r="AJ2623">
        <v>422</v>
      </c>
      <c r="AK2623">
        <v>2</v>
      </c>
      <c r="AL2623">
        <v>0</v>
      </c>
      <c r="AM2623">
        <v>2</v>
      </c>
      <c r="AN2623">
        <v>0</v>
      </c>
      <c r="AO2623">
        <v>2</v>
      </c>
      <c r="AP2623">
        <v>22</v>
      </c>
      <c r="AQ2623">
        <v>0</v>
      </c>
      <c r="AR2623">
        <v>0</v>
      </c>
      <c r="AS2623">
        <v>0</v>
      </c>
      <c r="AT2623" t="s">
        <v>88</v>
      </c>
      <c r="AU2623" t="s">
        <v>88</v>
      </c>
      <c r="AV2623" t="s">
        <v>88</v>
      </c>
      <c r="AW2623" t="s">
        <v>88</v>
      </c>
      <c r="AX2623" t="s">
        <v>88</v>
      </c>
      <c r="AY2623" t="s">
        <v>88</v>
      </c>
      <c r="AZ2623" t="s">
        <v>88</v>
      </c>
      <c r="BA2623" t="s">
        <v>88</v>
      </c>
      <c r="BB2623" t="s">
        <v>88</v>
      </c>
      <c r="BC2623" t="s">
        <v>88</v>
      </c>
      <c r="BD2623" t="s">
        <v>88</v>
      </c>
      <c r="BE2623" t="s">
        <v>88</v>
      </c>
    </row>
    <row r="2624" spans="1:57">
      <c r="A2624" t="s">
        <v>5454</v>
      </c>
      <c r="B2624" t="s">
        <v>80</v>
      </c>
      <c r="C2624" t="s">
        <v>5369</v>
      </c>
      <c r="D2624" t="s">
        <v>82</v>
      </c>
      <c r="E2624" s="2" t="str">
        <f>HYPERLINK("capsilon://?command=openfolder&amp;siteaddress=FAM.docvelocity-na8.net&amp;folderid=FX92E1547F-DE30-C4A9-8C01-336C30E079BD","FX211113057")</f>
        <v>FX211113057</v>
      </c>
      <c r="F2624" t="s">
        <v>19</v>
      </c>
      <c r="G2624" t="s">
        <v>19</v>
      </c>
      <c r="H2624" t="s">
        <v>83</v>
      </c>
      <c r="I2624" t="s">
        <v>5370</v>
      </c>
      <c r="J2624">
        <v>347</v>
      </c>
      <c r="K2624" t="s">
        <v>85</v>
      </c>
      <c r="L2624" t="s">
        <v>86</v>
      </c>
      <c r="M2624" t="s">
        <v>87</v>
      </c>
      <c r="N2624">
        <v>2</v>
      </c>
      <c r="O2624" s="1">
        <v>44524.70380787037</v>
      </c>
      <c r="P2624" s="1">
        <v>44524.830092592594</v>
      </c>
      <c r="Q2624">
        <v>8697</v>
      </c>
      <c r="R2624">
        <v>2214</v>
      </c>
      <c r="S2624" t="b">
        <v>0</v>
      </c>
      <c r="T2624" t="s">
        <v>88</v>
      </c>
      <c r="U2624" t="b">
        <v>1</v>
      </c>
      <c r="V2624" t="s">
        <v>117</v>
      </c>
      <c r="W2624" s="1">
        <v>44524.722569444442</v>
      </c>
      <c r="X2624">
        <v>1410</v>
      </c>
      <c r="Y2624">
        <v>263</v>
      </c>
      <c r="Z2624">
        <v>0</v>
      </c>
      <c r="AA2624">
        <v>263</v>
      </c>
      <c r="AB2624">
        <v>0</v>
      </c>
      <c r="AC2624">
        <v>133</v>
      </c>
      <c r="AD2624">
        <v>84</v>
      </c>
      <c r="AE2624">
        <v>0</v>
      </c>
      <c r="AF2624">
        <v>0</v>
      </c>
      <c r="AG2624">
        <v>0</v>
      </c>
      <c r="AH2624" t="s">
        <v>118</v>
      </c>
      <c r="AI2624" s="1">
        <v>44524.830092592594</v>
      </c>
      <c r="AJ2624">
        <v>804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84</v>
      </c>
      <c r="AQ2624">
        <v>0</v>
      </c>
      <c r="AR2624">
        <v>0</v>
      </c>
      <c r="AS2624">
        <v>0</v>
      </c>
      <c r="AT2624" t="s">
        <v>88</v>
      </c>
      <c r="AU2624" t="s">
        <v>88</v>
      </c>
      <c r="AV2624" t="s">
        <v>88</v>
      </c>
      <c r="AW2624" t="s">
        <v>88</v>
      </c>
      <c r="AX2624" t="s">
        <v>88</v>
      </c>
      <c r="AY2624" t="s">
        <v>88</v>
      </c>
      <c r="AZ2624" t="s">
        <v>88</v>
      </c>
      <c r="BA2624" t="s">
        <v>88</v>
      </c>
      <c r="BB2624" t="s">
        <v>88</v>
      </c>
      <c r="BC2624" t="s">
        <v>88</v>
      </c>
      <c r="BD2624" t="s">
        <v>88</v>
      </c>
      <c r="BE2624" t="s">
        <v>88</v>
      </c>
    </row>
    <row r="2625" spans="1:57">
      <c r="A2625" t="s">
        <v>5455</v>
      </c>
      <c r="B2625" t="s">
        <v>80</v>
      </c>
      <c r="C2625" t="s">
        <v>5388</v>
      </c>
      <c r="D2625" t="s">
        <v>82</v>
      </c>
      <c r="E2625" s="2" t="str">
        <f>HYPERLINK("capsilon://?command=openfolder&amp;siteaddress=FAM.docvelocity-na8.net&amp;folderid=FX41951F29-E6D5-707D-449B-ACDA579FFB80","FX211112747")</f>
        <v>FX211112747</v>
      </c>
      <c r="F2625" t="s">
        <v>19</v>
      </c>
      <c r="G2625" t="s">
        <v>19</v>
      </c>
      <c r="H2625" t="s">
        <v>83</v>
      </c>
      <c r="I2625" t="s">
        <v>5389</v>
      </c>
      <c r="J2625">
        <v>290</v>
      </c>
      <c r="K2625" t="s">
        <v>85</v>
      </c>
      <c r="L2625" t="s">
        <v>86</v>
      </c>
      <c r="M2625" t="s">
        <v>87</v>
      </c>
      <c r="N2625">
        <v>2</v>
      </c>
      <c r="O2625" s="1">
        <v>44524.707905092589</v>
      </c>
      <c r="P2625" s="1">
        <v>44524.853946759256</v>
      </c>
      <c r="Q2625">
        <v>7832</v>
      </c>
      <c r="R2625">
        <v>4786</v>
      </c>
      <c r="S2625" t="b">
        <v>0</v>
      </c>
      <c r="T2625" t="s">
        <v>88</v>
      </c>
      <c r="U2625" t="b">
        <v>1</v>
      </c>
      <c r="V2625" t="s">
        <v>218</v>
      </c>
      <c r="W2625" s="1">
        <v>44524.750462962962</v>
      </c>
      <c r="X2625">
        <v>2279</v>
      </c>
      <c r="Y2625">
        <v>270</v>
      </c>
      <c r="Z2625">
        <v>0</v>
      </c>
      <c r="AA2625">
        <v>270</v>
      </c>
      <c r="AB2625">
        <v>0</v>
      </c>
      <c r="AC2625">
        <v>131</v>
      </c>
      <c r="AD2625">
        <v>20</v>
      </c>
      <c r="AE2625">
        <v>0</v>
      </c>
      <c r="AF2625">
        <v>0</v>
      </c>
      <c r="AG2625">
        <v>0</v>
      </c>
      <c r="AH2625" t="s">
        <v>106</v>
      </c>
      <c r="AI2625" s="1">
        <v>44524.853946759256</v>
      </c>
      <c r="AJ2625">
        <v>1618</v>
      </c>
      <c r="AK2625">
        <v>8</v>
      </c>
      <c r="AL2625">
        <v>0</v>
      </c>
      <c r="AM2625">
        <v>8</v>
      </c>
      <c r="AN2625">
        <v>0</v>
      </c>
      <c r="AO2625">
        <v>8</v>
      </c>
      <c r="AP2625">
        <v>12</v>
      </c>
      <c r="AQ2625">
        <v>0</v>
      </c>
      <c r="AR2625">
        <v>0</v>
      </c>
      <c r="AS2625">
        <v>0</v>
      </c>
      <c r="AT2625" t="s">
        <v>88</v>
      </c>
      <c r="AU2625" t="s">
        <v>88</v>
      </c>
      <c r="AV2625" t="s">
        <v>88</v>
      </c>
      <c r="AW2625" t="s">
        <v>88</v>
      </c>
      <c r="AX2625" t="s">
        <v>88</v>
      </c>
      <c r="AY2625" t="s">
        <v>88</v>
      </c>
      <c r="AZ2625" t="s">
        <v>88</v>
      </c>
      <c r="BA2625" t="s">
        <v>88</v>
      </c>
      <c r="BB2625" t="s">
        <v>88</v>
      </c>
      <c r="BC2625" t="s">
        <v>88</v>
      </c>
      <c r="BD2625" t="s">
        <v>88</v>
      </c>
      <c r="BE2625" t="s">
        <v>88</v>
      </c>
    </row>
    <row r="2626" spans="1:57">
      <c r="A2626" t="s">
        <v>5456</v>
      </c>
      <c r="B2626" t="s">
        <v>80</v>
      </c>
      <c r="C2626" t="s">
        <v>5398</v>
      </c>
      <c r="D2626" t="s">
        <v>82</v>
      </c>
      <c r="E2626" s="2" t="str">
        <f>HYPERLINK("capsilon://?command=openfolder&amp;siteaddress=FAM.docvelocity-na8.net&amp;folderid=FX1057A37E-4D44-9E25-7AAA-9B103F98C583","FX211113088")</f>
        <v>FX211113088</v>
      </c>
      <c r="F2626" t="s">
        <v>19</v>
      </c>
      <c r="G2626" t="s">
        <v>19</v>
      </c>
      <c r="H2626" t="s">
        <v>83</v>
      </c>
      <c r="I2626" t="s">
        <v>5399</v>
      </c>
      <c r="J2626">
        <v>293</v>
      </c>
      <c r="K2626" t="s">
        <v>85</v>
      </c>
      <c r="L2626" t="s">
        <v>86</v>
      </c>
      <c r="M2626" t="s">
        <v>87</v>
      </c>
      <c r="N2626">
        <v>2</v>
      </c>
      <c r="O2626" s="1">
        <v>44524.717719907407</v>
      </c>
      <c r="P2626" s="1">
        <v>44524.839768518519</v>
      </c>
      <c r="Q2626">
        <v>7957</v>
      </c>
      <c r="R2626">
        <v>2588</v>
      </c>
      <c r="S2626" t="b">
        <v>0</v>
      </c>
      <c r="T2626" t="s">
        <v>88</v>
      </c>
      <c r="U2626" t="b">
        <v>1</v>
      </c>
      <c r="V2626" t="s">
        <v>131</v>
      </c>
      <c r="W2626" s="1">
        <v>44524.742939814816</v>
      </c>
      <c r="X2626">
        <v>1747</v>
      </c>
      <c r="Y2626">
        <v>265</v>
      </c>
      <c r="Z2626">
        <v>0</v>
      </c>
      <c r="AA2626">
        <v>265</v>
      </c>
      <c r="AB2626">
        <v>0</v>
      </c>
      <c r="AC2626">
        <v>135</v>
      </c>
      <c r="AD2626">
        <v>28</v>
      </c>
      <c r="AE2626">
        <v>0</v>
      </c>
      <c r="AF2626">
        <v>0</v>
      </c>
      <c r="AG2626">
        <v>0</v>
      </c>
      <c r="AH2626" t="s">
        <v>118</v>
      </c>
      <c r="AI2626" s="1">
        <v>44524.839768518519</v>
      </c>
      <c r="AJ2626">
        <v>835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28</v>
      </c>
      <c r="AQ2626">
        <v>0</v>
      </c>
      <c r="AR2626">
        <v>0</v>
      </c>
      <c r="AS2626">
        <v>0</v>
      </c>
      <c r="AT2626" t="s">
        <v>88</v>
      </c>
      <c r="AU2626" t="s">
        <v>88</v>
      </c>
      <c r="AV2626" t="s">
        <v>88</v>
      </c>
      <c r="AW2626" t="s">
        <v>88</v>
      </c>
      <c r="AX2626" t="s">
        <v>88</v>
      </c>
      <c r="AY2626" t="s">
        <v>88</v>
      </c>
      <c r="AZ2626" t="s">
        <v>88</v>
      </c>
      <c r="BA2626" t="s">
        <v>88</v>
      </c>
      <c r="BB2626" t="s">
        <v>88</v>
      </c>
      <c r="BC2626" t="s">
        <v>88</v>
      </c>
      <c r="BD2626" t="s">
        <v>88</v>
      </c>
      <c r="BE2626" t="s">
        <v>88</v>
      </c>
    </row>
    <row r="2627" spans="1:57">
      <c r="A2627" t="s">
        <v>5457</v>
      </c>
      <c r="B2627" t="s">
        <v>80</v>
      </c>
      <c r="C2627" t="s">
        <v>5458</v>
      </c>
      <c r="D2627" t="s">
        <v>82</v>
      </c>
      <c r="E2627" s="2" t="str">
        <f>HYPERLINK("capsilon://?command=openfolder&amp;siteaddress=FAM.docvelocity-na8.net&amp;folderid=FXE0F87476-2F4F-1E45-B5C9-419F7E0149CF","FX211113434")</f>
        <v>FX211113434</v>
      </c>
      <c r="F2627" t="s">
        <v>19</v>
      </c>
      <c r="G2627" t="s">
        <v>19</v>
      </c>
      <c r="H2627" t="s">
        <v>83</v>
      </c>
      <c r="I2627" t="s">
        <v>5459</v>
      </c>
      <c r="J2627">
        <v>168</v>
      </c>
      <c r="K2627" t="s">
        <v>85</v>
      </c>
      <c r="L2627" t="s">
        <v>86</v>
      </c>
      <c r="M2627" t="s">
        <v>87</v>
      </c>
      <c r="N2627">
        <v>1</v>
      </c>
      <c r="O2627" s="1">
        <v>44524.718078703707</v>
      </c>
      <c r="P2627" s="1">
        <v>44524.817152777781</v>
      </c>
      <c r="Q2627">
        <v>7706</v>
      </c>
      <c r="R2627">
        <v>854</v>
      </c>
      <c r="S2627" t="b">
        <v>0</v>
      </c>
      <c r="T2627" t="s">
        <v>88</v>
      </c>
      <c r="U2627" t="b">
        <v>0</v>
      </c>
      <c r="V2627" t="s">
        <v>94</v>
      </c>
      <c r="W2627" s="1">
        <v>44524.817152777781</v>
      </c>
      <c r="X2627">
        <v>542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168</v>
      </c>
      <c r="AE2627">
        <v>144</v>
      </c>
      <c r="AF2627">
        <v>0</v>
      </c>
      <c r="AG2627">
        <v>8</v>
      </c>
      <c r="AH2627" t="s">
        <v>88</v>
      </c>
      <c r="AI2627" t="s">
        <v>88</v>
      </c>
      <c r="AJ2627" t="s">
        <v>88</v>
      </c>
      <c r="AK2627" t="s">
        <v>88</v>
      </c>
      <c r="AL2627" t="s">
        <v>88</v>
      </c>
      <c r="AM2627" t="s">
        <v>88</v>
      </c>
      <c r="AN2627" t="s">
        <v>88</v>
      </c>
      <c r="AO2627" t="s">
        <v>88</v>
      </c>
      <c r="AP2627" t="s">
        <v>88</v>
      </c>
      <c r="AQ2627" t="s">
        <v>88</v>
      </c>
      <c r="AR2627" t="s">
        <v>88</v>
      </c>
      <c r="AS2627" t="s">
        <v>88</v>
      </c>
      <c r="AT2627" t="s">
        <v>88</v>
      </c>
      <c r="AU2627" t="s">
        <v>88</v>
      </c>
      <c r="AV2627" t="s">
        <v>88</v>
      </c>
      <c r="AW2627" t="s">
        <v>88</v>
      </c>
      <c r="AX2627" t="s">
        <v>88</v>
      </c>
      <c r="AY2627" t="s">
        <v>88</v>
      </c>
      <c r="AZ2627" t="s">
        <v>88</v>
      </c>
      <c r="BA2627" t="s">
        <v>88</v>
      </c>
      <c r="BB2627" t="s">
        <v>88</v>
      </c>
      <c r="BC2627" t="s">
        <v>88</v>
      </c>
      <c r="BD2627" t="s">
        <v>88</v>
      </c>
      <c r="BE2627" t="s">
        <v>88</v>
      </c>
    </row>
    <row r="2628" spans="1:57">
      <c r="A2628" t="s">
        <v>5460</v>
      </c>
      <c r="B2628" t="s">
        <v>80</v>
      </c>
      <c r="C2628" t="s">
        <v>5414</v>
      </c>
      <c r="D2628" t="s">
        <v>82</v>
      </c>
      <c r="E2628" s="2" t="str">
        <f>HYPERLINK("capsilon://?command=openfolder&amp;siteaddress=FAM.docvelocity-na8.net&amp;folderid=FX15BE9F0D-0A4C-543E-E136-DE9EA01DDF63","FX211112723")</f>
        <v>FX211112723</v>
      </c>
      <c r="F2628" t="s">
        <v>19</v>
      </c>
      <c r="G2628" t="s">
        <v>19</v>
      </c>
      <c r="H2628" t="s">
        <v>83</v>
      </c>
      <c r="I2628" t="s">
        <v>5415</v>
      </c>
      <c r="J2628">
        <v>502</v>
      </c>
      <c r="K2628" t="s">
        <v>85</v>
      </c>
      <c r="L2628" t="s">
        <v>86</v>
      </c>
      <c r="M2628" t="s">
        <v>87</v>
      </c>
      <c r="N2628">
        <v>2</v>
      </c>
      <c r="O2628" s="1">
        <v>44524.719340277778</v>
      </c>
      <c r="P2628" s="1">
        <v>44524.851030092592</v>
      </c>
      <c r="Q2628">
        <v>9105</v>
      </c>
      <c r="R2628">
        <v>2273</v>
      </c>
      <c r="S2628" t="b">
        <v>0</v>
      </c>
      <c r="T2628" t="s">
        <v>88</v>
      </c>
      <c r="U2628" t="b">
        <v>1</v>
      </c>
      <c r="V2628" t="s">
        <v>117</v>
      </c>
      <c r="W2628" s="1">
        <v>44524.73909722222</v>
      </c>
      <c r="X2628">
        <v>1281</v>
      </c>
      <c r="Y2628">
        <v>350</v>
      </c>
      <c r="Z2628">
        <v>0</v>
      </c>
      <c r="AA2628">
        <v>350</v>
      </c>
      <c r="AB2628">
        <v>52</v>
      </c>
      <c r="AC2628">
        <v>72</v>
      </c>
      <c r="AD2628">
        <v>152</v>
      </c>
      <c r="AE2628">
        <v>0</v>
      </c>
      <c r="AF2628">
        <v>0</v>
      </c>
      <c r="AG2628">
        <v>0</v>
      </c>
      <c r="AH2628" t="s">
        <v>118</v>
      </c>
      <c r="AI2628" s="1">
        <v>44524.851030092592</v>
      </c>
      <c r="AJ2628">
        <v>972</v>
      </c>
      <c r="AK2628">
        <v>0</v>
      </c>
      <c r="AL2628">
        <v>0</v>
      </c>
      <c r="AM2628">
        <v>0</v>
      </c>
      <c r="AN2628">
        <v>52</v>
      </c>
      <c r="AO2628">
        <v>0</v>
      </c>
      <c r="AP2628">
        <v>152</v>
      </c>
      <c r="AQ2628">
        <v>0</v>
      </c>
      <c r="AR2628">
        <v>0</v>
      </c>
      <c r="AS2628">
        <v>0</v>
      </c>
      <c r="AT2628" t="s">
        <v>88</v>
      </c>
      <c r="AU2628" t="s">
        <v>88</v>
      </c>
      <c r="AV2628" t="s">
        <v>88</v>
      </c>
      <c r="AW2628" t="s">
        <v>88</v>
      </c>
      <c r="AX2628" t="s">
        <v>88</v>
      </c>
      <c r="AY2628" t="s">
        <v>88</v>
      </c>
      <c r="AZ2628" t="s">
        <v>88</v>
      </c>
      <c r="BA2628" t="s">
        <v>88</v>
      </c>
      <c r="BB2628" t="s">
        <v>88</v>
      </c>
      <c r="BC2628" t="s">
        <v>88</v>
      </c>
      <c r="BD2628" t="s">
        <v>88</v>
      </c>
      <c r="BE2628" t="s">
        <v>88</v>
      </c>
    </row>
    <row r="2629" spans="1:57">
      <c r="A2629" t="s">
        <v>5461</v>
      </c>
      <c r="B2629" t="s">
        <v>80</v>
      </c>
      <c r="C2629" t="s">
        <v>5417</v>
      </c>
      <c r="D2629" t="s">
        <v>82</v>
      </c>
      <c r="E2629" s="2" t="str">
        <f>HYPERLINK("capsilon://?command=openfolder&amp;siteaddress=FAM.docvelocity-na8.net&amp;folderid=FX4A3C6CB3-86E8-CB64-7838-9DD626AECAB7","FX211112750")</f>
        <v>FX211112750</v>
      </c>
      <c r="F2629" t="s">
        <v>19</v>
      </c>
      <c r="G2629" t="s">
        <v>19</v>
      </c>
      <c r="H2629" t="s">
        <v>83</v>
      </c>
      <c r="I2629" t="s">
        <v>5418</v>
      </c>
      <c r="J2629">
        <v>214</v>
      </c>
      <c r="K2629" t="s">
        <v>85</v>
      </c>
      <c r="L2629" t="s">
        <v>86</v>
      </c>
      <c r="M2629" t="s">
        <v>87</v>
      </c>
      <c r="N2629">
        <v>2</v>
      </c>
      <c r="O2629" s="1">
        <v>44524.72111111111</v>
      </c>
      <c r="P2629" s="1">
        <v>44524.859537037039</v>
      </c>
      <c r="Q2629">
        <v>10269</v>
      </c>
      <c r="R2629">
        <v>1691</v>
      </c>
      <c r="S2629" t="b">
        <v>0</v>
      </c>
      <c r="T2629" t="s">
        <v>88</v>
      </c>
      <c r="U2629" t="b">
        <v>1</v>
      </c>
      <c r="V2629" t="s">
        <v>186</v>
      </c>
      <c r="W2629" s="1">
        <v>44524.747581018521</v>
      </c>
      <c r="X2629">
        <v>941</v>
      </c>
      <c r="Y2629">
        <v>210</v>
      </c>
      <c r="Z2629">
        <v>0</v>
      </c>
      <c r="AA2629">
        <v>210</v>
      </c>
      <c r="AB2629">
        <v>0</v>
      </c>
      <c r="AC2629">
        <v>140</v>
      </c>
      <c r="AD2629">
        <v>4</v>
      </c>
      <c r="AE2629">
        <v>0</v>
      </c>
      <c r="AF2629">
        <v>0</v>
      </c>
      <c r="AG2629">
        <v>0</v>
      </c>
      <c r="AH2629" t="s">
        <v>118</v>
      </c>
      <c r="AI2629" s="1">
        <v>44524.859537037039</v>
      </c>
      <c r="AJ2629">
        <v>734</v>
      </c>
      <c r="AK2629">
        <v>2</v>
      </c>
      <c r="AL2629">
        <v>0</v>
      </c>
      <c r="AM2629">
        <v>2</v>
      </c>
      <c r="AN2629">
        <v>0</v>
      </c>
      <c r="AO2629">
        <v>2</v>
      </c>
      <c r="AP2629">
        <v>2</v>
      </c>
      <c r="AQ2629">
        <v>0</v>
      </c>
      <c r="AR2629">
        <v>0</v>
      </c>
      <c r="AS2629">
        <v>0</v>
      </c>
      <c r="AT2629" t="s">
        <v>88</v>
      </c>
      <c r="AU2629" t="s">
        <v>88</v>
      </c>
      <c r="AV2629" t="s">
        <v>88</v>
      </c>
      <c r="AW2629" t="s">
        <v>88</v>
      </c>
      <c r="AX2629" t="s">
        <v>88</v>
      </c>
      <c r="AY2629" t="s">
        <v>88</v>
      </c>
      <c r="AZ2629" t="s">
        <v>88</v>
      </c>
      <c r="BA2629" t="s">
        <v>88</v>
      </c>
      <c r="BB2629" t="s">
        <v>88</v>
      </c>
      <c r="BC2629" t="s">
        <v>88</v>
      </c>
      <c r="BD2629" t="s">
        <v>88</v>
      </c>
      <c r="BE2629" t="s">
        <v>88</v>
      </c>
    </row>
    <row r="2630" spans="1:57">
      <c r="A2630" t="s">
        <v>5462</v>
      </c>
      <c r="B2630" t="s">
        <v>80</v>
      </c>
      <c r="C2630" t="s">
        <v>5420</v>
      </c>
      <c r="D2630" t="s">
        <v>82</v>
      </c>
      <c r="E2630" s="2" t="str">
        <f>HYPERLINK("capsilon://?command=openfolder&amp;siteaddress=FAM.docvelocity-na8.net&amp;folderid=FX6CD05A17-8C17-260F-C484-E1FB06038CF0","FX21119375")</f>
        <v>FX21119375</v>
      </c>
      <c r="F2630" t="s">
        <v>19</v>
      </c>
      <c r="G2630" t="s">
        <v>19</v>
      </c>
      <c r="H2630" t="s">
        <v>83</v>
      </c>
      <c r="I2630" t="s">
        <v>5421</v>
      </c>
      <c r="J2630">
        <v>509</v>
      </c>
      <c r="K2630" t="s">
        <v>85</v>
      </c>
      <c r="L2630" t="s">
        <v>86</v>
      </c>
      <c r="M2630" t="s">
        <v>87</v>
      </c>
      <c r="N2630">
        <v>2</v>
      </c>
      <c r="O2630" s="1">
        <v>44524.725138888891</v>
      </c>
      <c r="P2630" s="1">
        <v>44529.189467592594</v>
      </c>
      <c r="Q2630">
        <v>380871</v>
      </c>
      <c r="R2630">
        <v>4847</v>
      </c>
      <c r="S2630" t="b">
        <v>0</v>
      </c>
      <c r="T2630" t="s">
        <v>88</v>
      </c>
      <c r="U2630" t="b">
        <v>1</v>
      </c>
      <c r="V2630" t="s">
        <v>117</v>
      </c>
      <c r="W2630" s="1">
        <v>44524.771168981482</v>
      </c>
      <c r="X2630">
        <v>2497</v>
      </c>
      <c r="Y2630">
        <v>460</v>
      </c>
      <c r="Z2630">
        <v>0</v>
      </c>
      <c r="AA2630">
        <v>460</v>
      </c>
      <c r="AB2630">
        <v>0</v>
      </c>
      <c r="AC2630">
        <v>119</v>
      </c>
      <c r="AD2630">
        <v>49</v>
      </c>
      <c r="AE2630">
        <v>0</v>
      </c>
      <c r="AF2630">
        <v>0</v>
      </c>
      <c r="AG2630">
        <v>0</v>
      </c>
      <c r="AH2630" t="s">
        <v>1043</v>
      </c>
      <c r="AI2630" s="1">
        <v>44529.189467592594</v>
      </c>
      <c r="AJ2630">
        <v>2226</v>
      </c>
      <c r="AK2630">
        <v>3</v>
      </c>
      <c r="AL2630">
        <v>0</v>
      </c>
      <c r="AM2630">
        <v>3</v>
      </c>
      <c r="AN2630">
        <v>0</v>
      </c>
      <c r="AO2630">
        <v>2</v>
      </c>
      <c r="AP2630">
        <v>46</v>
      </c>
      <c r="AQ2630">
        <v>0</v>
      </c>
      <c r="AR2630">
        <v>0</v>
      </c>
      <c r="AS2630">
        <v>0</v>
      </c>
      <c r="AT2630" t="s">
        <v>88</v>
      </c>
      <c r="AU2630" t="s">
        <v>88</v>
      </c>
      <c r="AV2630" t="s">
        <v>88</v>
      </c>
      <c r="AW2630" t="s">
        <v>88</v>
      </c>
      <c r="AX2630" t="s">
        <v>88</v>
      </c>
      <c r="AY2630" t="s">
        <v>88</v>
      </c>
      <c r="AZ2630" t="s">
        <v>88</v>
      </c>
      <c r="BA2630" t="s">
        <v>88</v>
      </c>
      <c r="BB2630" t="s">
        <v>88</v>
      </c>
      <c r="BC2630" t="s">
        <v>88</v>
      </c>
      <c r="BD2630" t="s">
        <v>88</v>
      </c>
      <c r="BE2630" t="s">
        <v>88</v>
      </c>
    </row>
    <row r="2631" spans="1:57">
      <c r="A2631" t="s">
        <v>5463</v>
      </c>
      <c r="B2631" t="s">
        <v>80</v>
      </c>
      <c r="C2631" t="s">
        <v>5423</v>
      </c>
      <c r="D2631" t="s">
        <v>82</v>
      </c>
      <c r="E2631" s="2" t="str">
        <f>HYPERLINK("capsilon://?command=openfolder&amp;siteaddress=FAM.docvelocity-na8.net&amp;folderid=FX003F88FD-91DC-2641-E05A-6ED5A2E55E65","FX211112115")</f>
        <v>FX211112115</v>
      </c>
      <c r="F2631" t="s">
        <v>19</v>
      </c>
      <c r="G2631" t="s">
        <v>19</v>
      </c>
      <c r="H2631" t="s">
        <v>83</v>
      </c>
      <c r="I2631" t="s">
        <v>5424</v>
      </c>
      <c r="J2631">
        <v>194</v>
      </c>
      <c r="K2631" t="s">
        <v>85</v>
      </c>
      <c r="L2631" t="s">
        <v>86</v>
      </c>
      <c r="M2631" t="s">
        <v>87</v>
      </c>
      <c r="N2631">
        <v>2</v>
      </c>
      <c r="O2631" s="1">
        <v>44524.726655092592</v>
      </c>
      <c r="P2631" s="1">
        <v>44524.884282407409</v>
      </c>
      <c r="Q2631">
        <v>11566</v>
      </c>
      <c r="R2631">
        <v>2053</v>
      </c>
      <c r="S2631" t="b">
        <v>0</v>
      </c>
      <c r="T2631" t="s">
        <v>88</v>
      </c>
      <c r="U2631" t="b">
        <v>1</v>
      </c>
      <c r="V2631" t="s">
        <v>131</v>
      </c>
      <c r="W2631" s="1">
        <v>44524.756331018521</v>
      </c>
      <c r="X2631">
        <v>1156</v>
      </c>
      <c r="Y2631">
        <v>167</v>
      </c>
      <c r="Z2631">
        <v>0</v>
      </c>
      <c r="AA2631">
        <v>167</v>
      </c>
      <c r="AB2631">
        <v>21</v>
      </c>
      <c r="AC2631">
        <v>79</v>
      </c>
      <c r="AD2631">
        <v>27</v>
      </c>
      <c r="AE2631">
        <v>0</v>
      </c>
      <c r="AF2631">
        <v>0</v>
      </c>
      <c r="AG2631">
        <v>0</v>
      </c>
      <c r="AH2631" t="s">
        <v>90</v>
      </c>
      <c r="AI2631" s="1">
        <v>44524.884282407409</v>
      </c>
      <c r="AJ2631">
        <v>807</v>
      </c>
      <c r="AK2631">
        <v>3</v>
      </c>
      <c r="AL2631">
        <v>0</v>
      </c>
      <c r="AM2631">
        <v>3</v>
      </c>
      <c r="AN2631">
        <v>21</v>
      </c>
      <c r="AO2631">
        <v>3</v>
      </c>
      <c r="AP2631">
        <v>24</v>
      </c>
      <c r="AQ2631">
        <v>0</v>
      </c>
      <c r="AR2631">
        <v>0</v>
      </c>
      <c r="AS2631">
        <v>0</v>
      </c>
      <c r="AT2631" t="s">
        <v>88</v>
      </c>
      <c r="AU2631" t="s">
        <v>88</v>
      </c>
      <c r="AV2631" t="s">
        <v>88</v>
      </c>
      <c r="AW2631" t="s">
        <v>88</v>
      </c>
      <c r="AX2631" t="s">
        <v>88</v>
      </c>
      <c r="AY2631" t="s">
        <v>88</v>
      </c>
      <c r="AZ2631" t="s">
        <v>88</v>
      </c>
      <c r="BA2631" t="s">
        <v>88</v>
      </c>
      <c r="BB2631" t="s">
        <v>88</v>
      </c>
      <c r="BC2631" t="s">
        <v>88</v>
      </c>
      <c r="BD2631" t="s">
        <v>88</v>
      </c>
      <c r="BE2631" t="s">
        <v>88</v>
      </c>
    </row>
    <row r="2632" spans="1:57">
      <c r="A2632" t="s">
        <v>5464</v>
      </c>
      <c r="B2632" t="s">
        <v>80</v>
      </c>
      <c r="C2632" t="s">
        <v>5465</v>
      </c>
      <c r="D2632" t="s">
        <v>82</v>
      </c>
      <c r="E2632" s="2" t="str">
        <f>HYPERLINK("capsilon://?command=openfolder&amp;siteaddress=FAM.docvelocity-na8.net&amp;folderid=FXE96A713C-6774-45C6-6D47-6708C2E034B7","FX211113306")</f>
        <v>FX211113306</v>
      </c>
      <c r="F2632" t="s">
        <v>19</v>
      </c>
      <c r="G2632" t="s">
        <v>19</v>
      </c>
      <c r="H2632" t="s">
        <v>83</v>
      </c>
      <c r="I2632" t="s">
        <v>5466</v>
      </c>
      <c r="J2632">
        <v>91</v>
      </c>
      <c r="K2632" t="s">
        <v>85</v>
      </c>
      <c r="L2632" t="s">
        <v>86</v>
      </c>
      <c r="M2632" t="s">
        <v>87</v>
      </c>
      <c r="N2632">
        <v>1</v>
      </c>
      <c r="O2632" s="1">
        <v>44524.731481481482</v>
      </c>
      <c r="P2632" s="1">
        <v>44524.819398148145</v>
      </c>
      <c r="Q2632">
        <v>7368</v>
      </c>
      <c r="R2632">
        <v>228</v>
      </c>
      <c r="S2632" t="b">
        <v>0</v>
      </c>
      <c r="T2632" t="s">
        <v>88</v>
      </c>
      <c r="U2632" t="b">
        <v>0</v>
      </c>
      <c r="V2632" t="s">
        <v>94</v>
      </c>
      <c r="W2632" s="1">
        <v>44524.819398148145</v>
      </c>
      <c r="X2632">
        <v>194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91</v>
      </c>
      <c r="AE2632">
        <v>79</v>
      </c>
      <c r="AF2632">
        <v>0</v>
      </c>
      <c r="AG2632">
        <v>4</v>
      </c>
      <c r="AH2632" t="s">
        <v>88</v>
      </c>
      <c r="AI2632" t="s">
        <v>88</v>
      </c>
      <c r="AJ2632" t="s">
        <v>88</v>
      </c>
      <c r="AK2632" t="s">
        <v>88</v>
      </c>
      <c r="AL2632" t="s">
        <v>88</v>
      </c>
      <c r="AM2632" t="s">
        <v>88</v>
      </c>
      <c r="AN2632" t="s">
        <v>88</v>
      </c>
      <c r="AO2632" t="s">
        <v>88</v>
      </c>
      <c r="AP2632" t="s">
        <v>88</v>
      </c>
      <c r="AQ2632" t="s">
        <v>88</v>
      </c>
      <c r="AR2632" t="s">
        <v>88</v>
      </c>
      <c r="AS2632" t="s">
        <v>88</v>
      </c>
      <c r="AT2632" t="s">
        <v>88</v>
      </c>
      <c r="AU2632" t="s">
        <v>88</v>
      </c>
      <c r="AV2632" t="s">
        <v>88</v>
      </c>
      <c r="AW2632" t="s">
        <v>88</v>
      </c>
      <c r="AX2632" t="s">
        <v>88</v>
      </c>
      <c r="AY2632" t="s">
        <v>88</v>
      </c>
      <c r="AZ2632" t="s">
        <v>88</v>
      </c>
      <c r="BA2632" t="s">
        <v>88</v>
      </c>
      <c r="BB2632" t="s">
        <v>88</v>
      </c>
      <c r="BC2632" t="s">
        <v>88</v>
      </c>
      <c r="BD2632" t="s">
        <v>88</v>
      </c>
      <c r="BE2632" t="s">
        <v>88</v>
      </c>
    </row>
    <row r="2633" spans="1:57">
      <c r="A2633" t="s">
        <v>5467</v>
      </c>
      <c r="B2633" t="s">
        <v>80</v>
      </c>
      <c r="C2633" t="s">
        <v>5426</v>
      </c>
      <c r="D2633" t="s">
        <v>82</v>
      </c>
      <c r="E2633" s="2" t="str">
        <f>HYPERLINK("capsilon://?command=openfolder&amp;siteaddress=FAM.docvelocity-na8.net&amp;folderid=FXC10CA86B-789E-4B87-EBE9-CA8E4064D0F0","FX211112054")</f>
        <v>FX211112054</v>
      </c>
      <c r="F2633" t="s">
        <v>19</v>
      </c>
      <c r="G2633" t="s">
        <v>19</v>
      </c>
      <c r="H2633" t="s">
        <v>83</v>
      </c>
      <c r="I2633" t="s">
        <v>5427</v>
      </c>
      <c r="J2633">
        <v>388</v>
      </c>
      <c r="K2633" t="s">
        <v>85</v>
      </c>
      <c r="L2633" t="s">
        <v>86</v>
      </c>
      <c r="M2633" t="s">
        <v>87</v>
      </c>
      <c r="N2633">
        <v>2</v>
      </c>
      <c r="O2633" s="1">
        <v>44524.732766203706</v>
      </c>
      <c r="P2633" s="1">
        <v>44529.209108796298</v>
      </c>
      <c r="Q2633">
        <v>379904</v>
      </c>
      <c r="R2633">
        <v>6852</v>
      </c>
      <c r="S2633" t="b">
        <v>0</v>
      </c>
      <c r="T2633" t="s">
        <v>88</v>
      </c>
      <c r="U2633" t="b">
        <v>1</v>
      </c>
      <c r="V2633" t="s">
        <v>123</v>
      </c>
      <c r="W2633" s="1">
        <v>44524.787094907406</v>
      </c>
      <c r="X2633">
        <v>3634</v>
      </c>
      <c r="Y2633">
        <v>440</v>
      </c>
      <c r="Z2633">
        <v>0</v>
      </c>
      <c r="AA2633">
        <v>440</v>
      </c>
      <c r="AB2633">
        <v>57</v>
      </c>
      <c r="AC2633">
        <v>356</v>
      </c>
      <c r="AD2633">
        <v>-52</v>
      </c>
      <c r="AE2633">
        <v>0</v>
      </c>
      <c r="AF2633">
        <v>0</v>
      </c>
      <c r="AG2633">
        <v>0</v>
      </c>
      <c r="AH2633" t="s">
        <v>99</v>
      </c>
      <c r="AI2633" s="1">
        <v>44529.209108796298</v>
      </c>
      <c r="AJ2633">
        <v>3182</v>
      </c>
      <c r="AK2633">
        <v>66</v>
      </c>
      <c r="AL2633">
        <v>0</v>
      </c>
      <c r="AM2633">
        <v>66</v>
      </c>
      <c r="AN2633">
        <v>5</v>
      </c>
      <c r="AO2633">
        <v>37</v>
      </c>
      <c r="AP2633">
        <v>-118</v>
      </c>
      <c r="AQ2633">
        <v>0</v>
      </c>
      <c r="AR2633">
        <v>0</v>
      </c>
      <c r="AS2633">
        <v>0</v>
      </c>
      <c r="AT2633" t="s">
        <v>88</v>
      </c>
      <c r="AU2633" t="s">
        <v>88</v>
      </c>
      <c r="AV2633" t="s">
        <v>88</v>
      </c>
      <c r="AW2633" t="s">
        <v>88</v>
      </c>
      <c r="AX2633" t="s">
        <v>88</v>
      </c>
      <c r="AY2633" t="s">
        <v>88</v>
      </c>
      <c r="AZ2633" t="s">
        <v>88</v>
      </c>
      <c r="BA2633" t="s">
        <v>88</v>
      </c>
      <c r="BB2633" t="s">
        <v>88</v>
      </c>
      <c r="BC2633" t="s">
        <v>88</v>
      </c>
      <c r="BD2633" t="s">
        <v>88</v>
      </c>
      <c r="BE2633" t="s">
        <v>88</v>
      </c>
    </row>
    <row r="2634" spans="1:57">
      <c r="A2634" t="s">
        <v>5468</v>
      </c>
      <c r="B2634" t="s">
        <v>80</v>
      </c>
      <c r="C2634" t="s">
        <v>5431</v>
      </c>
      <c r="D2634" t="s">
        <v>82</v>
      </c>
      <c r="E2634" s="2" t="str">
        <f>HYPERLINK("capsilon://?command=openfolder&amp;siteaddress=FAM.docvelocity-na8.net&amp;folderid=FXFED241E8-93C5-8CCE-B1E9-BF2271EBD346","FX211112769")</f>
        <v>FX211112769</v>
      </c>
      <c r="F2634" t="s">
        <v>19</v>
      </c>
      <c r="G2634" t="s">
        <v>19</v>
      </c>
      <c r="H2634" t="s">
        <v>83</v>
      </c>
      <c r="I2634" t="s">
        <v>5432</v>
      </c>
      <c r="J2634">
        <v>178</v>
      </c>
      <c r="K2634" t="s">
        <v>85</v>
      </c>
      <c r="L2634" t="s">
        <v>86</v>
      </c>
      <c r="M2634" t="s">
        <v>87</v>
      </c>
      <c r="N2634">
        <v>2</v>
      </c>
      <c r="O2634" s="1">
        <v>44524.735949074071</v>
      </c>
      <c r="P2634" s="1">
        <v>44529.224583333336</v>
      </c>
      <c r="Q2634">
        <v>385837</v>
      </c>
      <c r="R2634">
        <v>1981</v>
      </c>
      <c r="S2634" t="b">
        <v>0</v>
      </c>
      <c r="T2634" t="s">
        <v>88</v>
      </c>
      <c r="U2634" t="b">
        <v>1</v>
      </c>
      <c r="V2634" t="s">
        <v>186</v>
      </c>
      <c r="W2634" s="1">
        <v>44524.753668981481</v>
      </c>
      <c r="X2634">
        <v>525</v>
      </c>
      <c r="Y2634">
        <v>141</v>
      </c>
      <c r="Z2634">
        <v>0</v>
      </c>
      <c r="AA2634">
        <v>141</v>
      </c>
      <c r="AB2634">
        <v>0</v>
      </c>
      <c r="AC2634">
        <v>36</v>
      </c>
      <c r="AD2634">
        <v>37</v>
      </c>
      <c r="AE2634">
        <v>0</v>
      </c>
      <c r="AF2634">
        <v>0</v>
      </c>
      <c r="AG2634">
        <v>0</v>
      </c>
      <c r="AH2634" t="s">
        <v>99</v>
      </c>
      <c r="AI2634" s="1">
        <v>44529.224583333336</v>
      </c>
      <c r="AJ2634">
        <v>1336</v>
      </c>
      <c r="AK2634">
        <v>11</v>
      </c>
      <c r="AL2634">
        <v>0</v>
      </c>
      <c r="AM2634">
        <v>11</v>
      </c>
      <c r="AN2634">
        <v>21</v>
      </c>
      <c r="AO2634">
        <v>11</v>
      </c>
      <c r="AP2634">
        <v>26</v>
      </c>
      <c r="AQ2634">
        <v>0</v>
      </c>
      <c r="AR2634">
        <v>0</v>
      </c>
      <c r="AS2634">
        <v>0</v>
      </c>
      <c r="AT2634" t="s">
        <v>88</v>
      </c>
      <c r="AU2634" t="s">
        <v>88</v>
      </c>
      <c r="AV2634" t="s">
        <v>88</v>
      </c>
      <c r="AW2634" t="s">
        <v>88</v>
      </c>
      <c r="AX2634" t="s">
        <v>88</v>
      </c>
      <c r="AY2634" t="s">
        <v>88</v>
      </c>
      <c r="AZ2634" t="s">
        <v>88</v>
      </c>
      <c r="BA2634" t="s">
        <v>88</v>
      </c>
      <c r="BB2634" t="s">
        <v>88</v>
      </c>
      <c r="BC2634" t="s">
        <v>88</v>
      </c>
      <c r="BD2634" t="s">
        <v>88</v>
      </c>
      <c r="BE2634" t="s">
        <v>88</v>
      </c>
    </row>
    <row r="2635" spans="1:57">
      <c r="A2635" t="s">
        <v>5469</v>
      </c>
      <c r="B2635" t="s">
        <v>80</v>
      </c>
      <c r="C2635" t="s">
        <v>5470</v>
      </c>
      <c r="D2635" t="s">
        <v>82</v>
      </c>
      <c r="E2635" s="2" t="str">
        <f>HYPERLINK("capsilon://?command=openfolder&amp;siteaddress=FAM.docvelocity-na8.net&amp;folderid=FX47286B22-3C95-96CB-ED0D-699F6A3CBD8C","FX211112975")</f>
        <v>FX211112975</v>
      </c>
      <c r="F2635" t="s">
        <v>19</v>
      </c>
      <c r="G2635" t="s">
        <v>19</v>
      </c>
      <c r="H2635" t="s">
        <v>83</v>
      </c>
      <c r="I2635" t="s">
        <v>5471</v>
      </c>
      <c r="J2635">
        <v>60</v>
      </c>
      <c r="K2635" t="s">
        <v>85</v>
      </c>
      <c r="L2635" t="s">
        <v>86</v>
      </c>
      <c r="M2635" t="s">
        <v>87</v>
      </c>
      <c r="N2635">
        <v>1</v>
      </c>
      <c r="O2635" s="1">
        <v>44524.739027777781</v>
      </c>
      <c r="P2635" s="1">
        <v>44524.822569444441</v>
      </c>
      <c r="Q2635">
        <v>6809</v>
      </c>
      <c r="R2635">
        <v>409</v>
      </c>
      <c r="S2635" t="b">
        <v>0</v>
      </c>
      <c r="T2635" t="s">
        <v>88</v>
      </c>
      <c r="U2635" t="b">
        <v>0</v>
      </c>
      <c r="V2635" t="s">
        <v>94</v>
      </c>
      <c r="W2635" s="1">
        <v>44524.822569444441</v>
      </c>
      <c r="X2635">
        <v>265</v>
      </c>
      <c r="Y2635">
        <v>21</v>
      </c>
      <c r="Z2635">
        <v>0</v>
      </c>
      <c r="AA2635">
        <v>21</v>
      </c>
      <c r="AB2635">
        <v>0</v>
      </c>
      <c r="AC2635">
        <v>0</v>
      </c>
      <c r="AD2635">
        <v>39</v>
      </c>
      <c r="AE2635">
        <v>27</v>
      </c>
      <c r="AF2635">
        <v>0</v>
      </c>
      <c r="AG2635">
        <v>3</v>
      </c>
      <c r="AH2635" t="s">
        <v>88</v>
      </c>
      <c r="AI2635" t="s">
        <v>88</v>
      </c>
      <c r="AJ2635" t="s">
        <v>88</v>
      </c>
      <c r="AK2635" t="s">
        <v>88</v>
      </c>
      <c r="AL2635" t="s">
        <v>88</v>
      </c>
      <c r="AM2635" t="s">
        <v>88</v>
      </c>
      <c r="AN2635" t="s">
        <v>88</v>
      </c>
      <c r="AO2635" t="s">
        <v>88</v>
      </c>
      <c r="AP2635" t="s">
        <v>88</v>
      </c>
      <c r="AQ2635" t="s">
        <v>88</v>
      </c>
      <c r="AR2635" t="s">
        <v>88</v>
      </c>
      <c r="AS2635" t="s">
        <v>88</v>
      </c>
      <c r="AT2635" t="s">
        <v>88</v>
      </c>
      <c r="AU2635" t="s">
        <v>88</v>
      </c>
      <c r="AV2635" t="s">
        <v>88</v>
      </c>
      <c r="AW2635" t="s">
        <v>88</v>
      </c>
      <c r="AX2635" t="s">
        <v>88</v>
      </c>
      <c r="AY2635" t="s">
        <v>88</v>
      </c>
      <c r="AZ2635" t="s">
        <v>88</v>
      </c>
      <c r="BA2635" t="s">
        <v>88</v>
      </c>
      <c r="BB2635" t="s">
        <v>88</v>
      </c>
      <c r="BC2635" t="s">
        <v>88</v>
      </c>
      <c r="BD2635" t="s">
        <v>88</v>
      </c>
      <c r="BE2635" t="s">
        <v>88</v>
      </c>
    </row>
    <row r="2636" spans="1:57">
      <c r="A2636" t="s">
        <v>5472</v>
      </c>
      <c r="B2636" t="s">
        <v>80</v>
      </c>
      <c r="C2636" t="s">
        <v>5434</v>
      </c>
      <c r="D2636" t="s">
        <v>82</v>
      </c>
      <c r="E2636" s="2" t="str">
        <f>HYPERLINK("capsilon://?command=openfolder&amp;siteaddress=FAM.docvelocity-na8.net&amp;folderid=FX57B16FED-6104-921A-A055-758DF7546C96","FX211112140")</f>
        <v>FX211112140</v>
      </c>
      <c r="F2636" t="s">
        <v>19</v>
      </c>
      <c r="G2636" t="s">
        <v>19</v>
      </c>
      <c r="H2636" t="s">
        <v>83</v>
      </c>
      <c r="I2636" t="s">
        <v>5435</v>
      </c>
      <c r="J2636">
        <v>239</v>
      </c>
      <c r="K2636" t="s">
        <v>85</v>
      </c>
      <c r="L2636" t="s">
        <v>86</v>
      </c>
      <c r="M2636" t="s">
        <v>87</v>
      </c>
      <c r="N2636">
        <v>2</v>
      </c>
      <c r="O2636" s="1">
        <v>44524.740104166667</v>
      </c>
      <c r="P2636" s="1">
        <v>44529.220532407409</v>
      </c>
      <c r="Q2636">
        <v>385405</v>
      </c>
      <c r="R2636">
        <v>1704</v>
      </c>
      <c r="S2636" t="b">
        <v>0</v>
      </c>
      <c r="T2636" t="s">
        <v>88</v>
      </c>
      <c r="U2636" t="b">
        <v>1</v>
      </c>
      <c r="V2636" t="s">
        <v>123</v>
      </c>
      <c r="W2636" s="1">
        <v>44524.794351851851</v>
      </c>
      <c r="X2636">
        <v>677</v>
      </c>
      <c r="Y2636">
        <v>211</v>
      </c>
      <c r="Z2636">
        <v>0</v>
      </c>
      <c r="AA2636">
        <v>211</v>
      </c>
      <c r="AB2636">
        <v>0</v>
      </c>
      <c r="AC2636">
        <v>109</v>
      </c>
      <c r="AD2636">
        <v>28</v>
      </c>
      <c r="AE2636">
        <v>0</v>
      </c>
      <c r="AF2636">
        <v>0</v>
      </c>
      <c r="AG2636">
        <v>0</v>
      </c>
      <c r="AH2636" t="s">
        <v>1043</v>
      </c>
      <c r="AI2636" s="1">
        <v>44529.220532407409</v>
      </c>
      <c r="AJ2636">
        <v>757</v>
      </c>
      <c r="AK2636">
        <v>3</v>
      </c>
      <c r="AL2636">
        <v>0</v>
      </c>
      <c r="AM2636">
        <v>3</v>
      </c>
      <c r="AN2636">
        <v>0</v>
      </c>
      <c r="AO2636">
        <v>2</v>
      </c>
      <c r="AP2636">
        <v>25</v>
      </c>
      <c r="AQ2636">
        <v>0</v>
      </c>
      <c r="AR2636">
        <v>0</v>
      </c>
      <c r="AS2636">
        <v>0</v>
      </c>
      <c r="AT2636" t="s">
        <v>88</v>
      </c>
      <c r="AU2636" t="s">
        <v>88</v>
      </c>
      <c r="AV2636" t="s">
        <v>88</v>
      </c>
      <c r="AW2636" t="s">
        <v>88</v>
      </c>
      <c r="AX2636" t="s">
        <v>88</v>
      </c>
      <c r="AY2636" t="s">
        <v>88</v>
      </c>
      <c r="AZ2636" t="s">
        <v>88</v>
      </c>
      <c r="BA2636" t="s">
        <v>88</v>
      </c>
      <c r="BB2636" t="s">
        <v>88</v>
      </c>
      <c r="BC2636" t="s">
        <v>88</v>
      </c>
      <c r="BD2636" t="s">
        <v>88</v>
      </c>
      <c r="BE2636" t="s">
        <v>88</v>
      </c>
    </row>
    <row r="2637" spans="1:57">
      <c r="A2637" t="s">
        <v>5473</v>
      </c>
      <c r="B2637" t="s">
        <v>80</v>
      </c>
      <c r="C2637" t="s">
        <v>5439</v>
      </c>
      <c r="D2637" t="s">
        <v>82</v>
      </c>
      <c r="E2637" s="2" t="str">
        <f>HYPERLINK("capsilon://?command=openfolder&amp;siteaddress=FAM.docvelocity-na8.net&amp;folderid=FX5FB9EDBF-D30F-572C-DF63-7A9E944861F3","FX211112144")</f>
        <v>FX211112144</v>
      </c>
      <c r="F2637" t="s">
        <v>19</v>
      </c>
      <c r="G2637" t="s">
        <v>19</v>
      </c>
      <c r="H2637" t="s">
        <v>83</v>
      </c>
      <c r="I2637" t="s">
        <v>5440</v>
      </c>
      <c r="J2637">
        <v>239</v>
      </c>
      <c r="K2637" t="s">
        <v>85</v>
      </c>
      <c r="L2637" t="s">
        <v>86</v>
      </c>
      <c r="M2637" t="s">
        <v>87</v>
      </c>
      <c r="N2637">
        <v>2</v>
      </c>
      <c r="O2637" s="1">
        <v>44524.741840277777</v>
      </c>
      <c r="P2637" s="1">
        <v>44529.228310185186</v>
      </c>
      <c r="Q2637">
        <v>386265</v>
      </c>
      <c r="R2637">
        <v>1366</v>
      </c>
      <c r="S2637" t="b">
        <v>0</v>
      </c>
      <c r="T2637" t="s">
        <v>88</v>
      </c>
      <c r="U2637" t="b">
        <v>1</v>
      </c>
      <c r="V2637" t="s">
        <v>131</v>
      </c>
      <c r="W2637" s="1">
        <v>44524.764699074076</v>
      </c>
      <c r="X2637">
        <v>676</v>
      </c>
      <c r="Y2637">
        <v>210</v>
      </c>
      <c r="Z2637">
        <v>0</v>
      </c>
      <c r="AA2637">
        <v>210</v>
      </c>
      <c r="AB2637">
        <v>0</v>
      </c>
      <c r="AC2637">
        <v>97</v>
      </c>
      <c r="AD2637">
        <v>29</v>
      </c>
      <c r="AE2637">
        <v>0</v>
      </c>
      <c r="AF2637">
        <v>0</v>
      </c>
      <c r="AG2637">
        <v>0</v>
      </c>
      <c r="AH2637" t="s">
        <v>1043</v>
      </c>
      <c r="AI2637" s="1">
        <v>44529.228310185186</v>
      </c>
      <c r="AJ2637">
        <v>671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29</v>
      </c>
      <c r="AQ2637">
        <v>0</v>
      </c>
      <c r="AR2637">
        <v>0</v>
      </c>
      <c r="AS2637">
        <v>0</v>
      </c>
      <c r="AT2637" t="s">
        <v>88</v>
      </c>
      <c r="AU2637" t="s">
        <v>88</v>
      </c>
      <c r="AV2637" t="s">
        <v>88</v>
      </c>
      <c r="AW2637" t="s">
        <v>88</v>
      </c>
      <c r="AX2637" t="s">
        <v>88</v>
      </c>
      <c r="AY2637" t="s">
        <v>88</v>
      </c>
      <c r="AZ2637" t="s">
        <v>88</v>
      </c>
      <c r="BA2637" t="s">
        <v>88</v>
      </c>
      <c r="BB2637" t="s">
        <v>88</v>
      </c>
      <c r="BC2637" t="s">
        <v>88</v>
      </c>
      <c r="BD2637" t="s">
        <v>88</v>
      </c>
      <c r="BE2637" t="s">
        <v>88</v>
      </c>
    </row>
    <row r="2638" spans="1:57">
      <c r="A2638" t="s">
        <v>5474</v>
      </c>
      <c r="B2638" t="s">
        <v>80</v>
      </c>
      <c r="C2638" t="s">
        <v>5442</v>
      </c>
      <c r="D2638" t="s">
        <v>82</v>
      </c>
      <c r="E2638" s="2" t="str">
        <f>HYPERLINK("capsilon://?command=openfolder&amp;siteaddress=FAM.docvelocity-na8.net&amp;folderid=FX87A961C6-88B0-A8A2-6220-F37463E5923B","FX211112521")</f>
        <v>FX211112521</v>
      </c>
      <c r="F2638" t="s">
        <v>19</v>
      </c>
      <c r="G2638" t="s">
        <v>19</v>
      </c>
      <c r="H2638" t="s">
        <v>83</v>
      </c>
      <c r="I2638" t="s">
        <v>5443</v>
      </c>
      <c r="J2638">
        <v>202</v>
      </c>
      <c r="K2638" t="s">
        <v>85</v>
      </c>
      <c r="L2638" t="s">
        <v>86</v>
      </c>
      <c r="M2638" t="s">
        <v>87</v>
      </c>
      <c r="N2638">
        <v>2</v>
      </c>
      <c r="O2638" s="1">
        <v>44524.743900462963</v>
      </c>
      <c r="P2638" s="1">
        <v>44529.234293981484</v>
      </c>
      <c r="Q2638">
        <v>386255</v>
      </c>
      <c r="R2638">
        <v>1715</v>
      </c>
      <c r="S2638" t="b">
        <v>0</v>
      </c>
      <c r="T2638" t="s">
        <v>88</v>
      </c>
      <c r="U2638" t="b">
        <v>1</v>
      </c>
      <c r="V2638" t="s">
        <v>218</v>
      </c>
      <c r="W2638" s="1">
        <v>44524.772418981483</v>
      </c>
      <c r="X2638">
        <v>851</v>
      </c>
      <c r="Y2638">
        <v>197</v>
      </c>
      <c r="Z2638">
        <v>0</v>
      </c>
      <c r="AA2638">
        <v>197</v>
      </c>
      <c r="AB2638">
        <v>0</v>
      </c>
      <c r="AC2638">
        <v>104</v>
      </c>
      <c r="AD2638">
        <v>5</v>
      </c>
      <c r="AE2638">
        <v>0</v>
      </c>
      <c r="AF2638">
        <v>0</v>
      </c>
      <c r="AG2638">
        <v>0</v>
      </c>
      <c r="AH2638" t="s">
        <v>99</v>
      </c>
      <c r="AI2638" s="1">
        <v>44529.234293981484</v>
      </c>
      <c r="AJ2638">
        <v>838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5</v>
      </c>
      <c r="AQ2638">
        <v>0</v>
      </c>
      <c r="AR2638">
        <v>0</v>
      </c>
      <c r="AS2638">
        <v>0</v>
      </c>
      <c r="AT2638" t="s">
        <v>88</v>
      </c>
      <c r="AU2638" t="s">
        <v>88</v>
      </c>
      <c r="AV2638" t="s">
        <v>88</v>
      </c>
      <c r="AW2638" t="s">
        <v>88</v>
      </c>
      <c r="AX2638" t="s">
        <v>88</v>
      </c>
      <c r="AY2638" t="s">
        <v>88</v>
      </c>
      <c r="AZ2638" t="s">
        <v>88</v>
      </c>
      <c r="BA2638" t="s">
        <v>88</v>
      </c>
      <c r="BB2638" t="s">
        <v>88</v>
      </c>
      <c r="BC2638" t="s">
        <v>88</v>
      </c>
      <c r="BD2638" t="s">
        <v>88</v>
      </c>
      <c r="BE2638" t="s">
        <v>88</v>
      </c>
    </row>
    <row r="2639" spans="1:57">
      <c r="A2639" t="s">
        <v>5475</v>
      </c>
      <c r="B2639" t="s">
        <v>80</v>
      </c>
      <c r="C2639" t="s">
        <v>5449</v>
      </c>
      <c r="D2639" t="s">
        <v>82</v>
      </c>
      <c r="E2639" s="2" t="str">
        <f>HYPERLINK("capsilon://?command=openfolder&amp;siteaddress=FAM.docvelocity-na8.net&amp;folderid=FXEFD00986-BFC7-20A0-310D-B9AD7BFF92FE","FX21119640")</f>
        <v>FX21119640</v>
      </c>
      <c r="F2639" t="s">
        <v>19</v>
      </c>
      <c r="G2639" t="s">
        <v>19</v>
      </c>
      <c r="H2639" t="s">
        <v>83</v>
      </c>
      <c r="I2639" t="s">
        <v>5450</v>
      </c>
      <c r="J2639">
        <v>320</v>
      </c>
      <c r="K2639" t="s">
        <v>85</v>
      </c>
      <c r="L2639" t="s">
        <v>86</v>
      </c>
      <c r="M2639" t="s">
        <v>87</v>
      </c>
      <c r="N2639">
        <v>2</v>
      </c>
      <c r="O2639" s="1">
        <v>44524.750821759262</v>
      </c>
      <c r="P2639" s="1">
        <v>44529.258553240739</v>
      </c>
      <c r="Q2639">
        <v>384189</v>
      </c>
      <c r="R2639">
        <v>5279</v>
      </c>
      <c r="S2639" t="b">
        <v>0</v>
      </c>
      <c r="T2639" t="s">
        <v>88</v>
      </c>
      <c r="U2639" t="b">
        <v>1</v>
      </c>
      <c r="V2639" t="s">
        <v>131</v>
      </c>
      <c r="W2639" s="1">
        <v>44524.808240740742</v>
      </c>
      <c r="X2639">
        <v>2517</v>
      </c>
      <c r="Y2639">
        <v>366</v>
      </c>
      <c r="Z2639">
        <v>0</v>
      </c>
      <c r="AA2639">
        <v>366</v>
      </c>
      <c r="AB2639">
        <v>42</v>
      </c>
      <c r="AC2639">
        <v>251</v>
      </c>
      <c r="AD2639">
        <v>-46</v>
      </c>
      <c r="AE2639">
        <v>0</v>
      </c>
      <c r="AF2639">
        <v>0</v>
      </c>
      <c r="AG2639">
        <v>0</v>
      </c>
      <c r="AH2639" t="s">
        <v>1043</v>
      </c>
      <c r="AI2639" s="1">
        <v>44529.258553240739</v>
      </c>
      <c r="AJ2639">
        <v>57</v>
      </c>
      <c r="AK2639">
        <v>0</v>
      </c>
      <c r="AL2639">
        <v>0</v>
      </c>
      <c r="AM2639">
        <v>0</v>
      </c>
      <c r="AN2639">
        <v>42</v>
      </c>
      <c r="AO2639">
        <v>0</v>
      </c>
      <c r="AP2639">
        <v>-46</v>
      </c>
      <c r="AQ2639">
        <v>0</v>
      </c>
      <c r="AR2639">
        <v>0</v>
      </c>
      <c r="AS2639">
        <v>0</v>
      </c>
      <c r="AT2639" t="s">
        <v>88</v>
      </c>
      <c r="AU2639" t="s">
        <v>88</v>
      </c>
      <c r="AV2639" t="s">
        <v>88</v>
      </c>
      <c r="AW2639" t="s">
        <v>88</v>
      </c>
      <c r="AX2639" t="s">
        <v>88</v>
      </c>
      <c r="AY2639" t="s">
        <v>88</v>
      </c>
      <c r="AZ2639" t="s">
        <v>88</v>
      </c>
      <c r="BA2639" t="s">
        <v>88</v>
      </c>
      <c r="BB2639" t="s">
        <v>88</v>
      </c>
      <c r="BC2639" t="s">
        <v>88</v>
      </c>
      <c r="BD2639" t="s">
        <v>88</v>
      </c>
      <c r="BE2639" t="s">
        <v>88</v>
      </c>
    </row>
    <row r="2640" spans="1:57">
      <c r="A2640" t="s">
        <v>5476</v>
      </c>
      <c r="B2640" t="s">
        <v>80</v>
      </c>
      <c r="C2640" t="s">
        <v>1271</v>
      </c>
      <c r="D2640" t="s">
        <v>82</v>
      </c>
      <c r="E2640" s="2" t="str">
        <f>HYPERLINK("capsilon://?command=openfolder&amp;siteaddress=FAM.docvelocity-na8.net&amp;folderid=FXA45A939C-AB8D-55EB-FC99-7BD2D8D535A1","FX21113708")</f>
        <v>FX21113708</v>
      </c>
      <c r="F2640" t="s">
        <v>19</v>
      </c>
      <c r="G2640" t="s">
        <v>19</v>
      </c>
      <c r="H2640" t="s">
        <v>83</v>
      </c>
      <c r="I2640" t="s">
        <v>5477</v>
      </c>
      <c r="J2640">
        <v>191</v>
      </c>
      <c r="K2640" t="s">
        <v>85</v>
      </c>
      <c r="L2640" t="s">
        <v>86</v>
      </c>
      <c r="M2640" t="s">
        <v>87</v>
      </c>
      <c r="N2640">
        <v>1</v>
      </c>
      <c r="O2640" s="1">
        <v>44524.781307870369</v>
      </c>
      <c r="P2640" s="1">
        <v>44524.826481481483</v>
      </c>
      <c r="Q2640">
        <v>3534</v>
      </c>
      <c r="R2640">
        <v>369</v>
      </c>
      <c r="S2640" t="b">
        <v>0</v>
      </c>
      <c r="T2640" t="s">
        <v>88</v>
      </c>
      <c r="U2640" t="b">
        <v>0</v>
      </c>
      <c r="V2640" t="s">
        <v>94</v>
      </c>
      <c r="W2640" s="1">
        <v>44524.826481481483</v>
      </c>
      <c r="X2640">
        <v>338</v>
      </c>
      <c r="Y2640">
        <v>73</v>
      </c>
      <c r="Z2640">
        <v>0</v>
      </c>
      <c r="AA2640">
        <v>73</v>
      </c>
      <c r="AB2640">
        <v>0</v>
      </c>
      <c r="AC2640">
        <v>0</v>
      </c>
      <c r="AD2640">
        <v>118</v>
      </c>
      <c r="AE2640">
        <v>80</v>
      </c>
      <c r="AF2640">
        <v>0</v>
      </c>
      <c r="AG2640">
        <v>10</v>
      </c>
      <c r="AH2640" t="s">
        <v>88</v>
      </c>
      <c r="AI2640" t="s">
        <v>88</v>
      </c>
      <c r="AJ2640" t="s">
        <v>88</v>
      </c>
      <c r="AK2640" t="s">
        <v>88</v>
      </c>
      <c r="AL2640" t="s">
        <v>88</v>
      </c>
      <c r="AM2640" t="s">
        <v>88</v>
      </c>
      <c r="AN2640" t="s">
        <v>88</v>
      </c>
      <c r="AO2640" t="s">
        <v>88</v>
      </c>
      <c r="AP2640" t="s">
        <v>88</v>
      </c>
      <c r="AQ2640" t="s">
        <v>88</v>
      </c>
      <c r="AR2640" t="s">
        <v>88</v>
      </c>
      <c r="AS2640" t="s">
        <v>88</v>
      </c>
      <c r="AT2640" t="s">
        <v>88</v>
      </c>
      <c r="AU2640" t="s">
        <v>88</v>
      </c>
      <c r="AV2640" t="s">
        <v>88</v>
      </c>
      <c r="AW2640" t="s">
        <v>88</v>
      </c>
      <c r="AX2640" t="s">
        <v>88</v>
      </c>
      <c r="AY2640" t="s">
        <v>88</v>
      </c>
      <c r="AZ2640" t="s">
        <v>88</v>
      </c>
      <c r="BA2640" t="s">
        <v>88</v>
      </c>
      <c r="BB2640" t="s">
        <v>88</v>
      </c>
      <c r="BC2640" t="s">
        <v>88</v>
      </c>
      <c r="BD2640" t="s">
        <v>88</v>
      </c>
      <c r="BE2640" t="s">
        <v>88</v>
      </c>
    </row>
    <row r="2641" spans="1:57">
      <c r="A2641" t="s">
        <v>5478</v>
      </c>
      <c r="B2641" t="s">
        <v>80</v>
      </c>
      <c r="C2641" t="s">
        <v>5479</v>
      </c>
      <c r="D2641" t="s">
        <v>82</v>
      </c>
      <c r="E2641" s="2" t="str">
        <f>HYPERLINK("capsilon://?command=openfolder&amp;siteaddress=FAM.docvelocity-na8.net&amp;folderid=FX7FB08356-95A3-CE2D-4F63-B820EAA8CFEB","FX2111975")</f>
        <v>FX2111975</v>
      </c>
      <c r="F2641" t="s">
        <v>19</v>
      </c>
      <c r="G2641" t="s">
        <v>19</v>
      </c>
      <c r="H2641" t="s">
        <v>83</v>
      </c>
      <c r="I2641" t="s">
        <v>5480</v>
      </c>
      <c r="J2641">
        <v>57</v>
      </c>
      <c r="K2641" t="s">
        <v>85</v>
      </c>
      <c r="L2641" t="s">
        <v>86</v>
      </c>
      <c r="M2641" t="s">
        <v>87</v>
      </c>
      <c r="N2641">
        <v>2</v>
      </c>
      <c r="O2641" s="1">
        <v>44502.675011574072</v>
      </c>
      <c r="P2641" s="1">
        <v>44503.543749999997</v>
      </c>
      <c r="Q2641">
        <v>72616</v>
      </c>
      <c r="R2641">
        <v>2443</v>
      </c>
      <c r="S2641" t="b">
        <v>0</v>
      </c>
      <c r="T2641" t="s">
        <v>88</v>
      </c>
      <c r="U2641" t="b">
        <v>0</v>
      </c>
      <c r="V2641" t="s">
        <v>89</v>
      </c>
      <c r="W2641" s="1">
        <v>44503.219085648147</v>
      </c>
      <c r="X2641">
        <v>1521</v>
      </c>
      <c r="Y2641">
        <v>67</v>
      </c>
      <c r="Z2641">
        <v>0</v>
      </c>
      <c r="AA2641">
        <v>67</v>
      </c>
      <c r="AB2641">
        <v>0</v>
      </c>
      <c r="AC2641">
        <v>61</v>
      </c>
      <c r="AD2641">
        <v>-10</v>
      </c>
      <c r="AE2641">
        <v>0</v>
      </c>
      <c r="AF2641">
        <v>0</v>
      </c>
      <c r="AG2641">
        <v>0</v>
      </c>
      <c r="AH2641" t="s">
        <v>106</v>
      </c>
      <c r="AI2641" s="1">
        <v>44503.543749999997</v>
      </c>
      <c r="AJ2641">
        <v>873</v>
      </c>
      <c r="AK2641">
        <v>1</v>
      </c>
      <c r="AL2641">
        <v>0</v>
      </c>
      <c r="AM2641">
        <v>1</v>
      </c>
      <c r="AN2641">
        <v>0</v>
      </c>
      <c r="AO2641">
        <v>1</v>
      </c>
      <c r="AP2641">
        <v>-11</v>
      </c>
      <c r="AQ2641">
        <v>0</v>
      </c>
      <c r="AR2641">
        <v>0</v>
      </c>
      <c r="AS2641">
        <v>0</v>
      </c>
      <c r="AT2641" t="s">
        <v>88</v>
      </c>
      <c r="AU2641" t="s">
        <v>88</v>
      </c>
      <c r="AV2641" t="s">
        <v>88</v>
      </c>
      <c r="AW2641" t="s">
        <v>88</v>
      </c>
      <c r="AX2641" t="s">
        <v>88</v>
      </c>
      <c r="AY2641" t="s">
        <v>88</v>
      </c>
      <c r="AZ2641" t="s">
        <v>88</v>
      </c>
      <c r="BA2641" t="s">
        <v>88</v>
      </c>
      <c r="BB2641" t="s">
        <v>88</v>
      </c>
      <c r="BC2641" t="s">
        <v>88</v>
      </c>
      <c r="BD2641" t="s">
        <v>88</v>
      </c>
      <c r="BE2641" t="s">
        <v>88</v>
      </c>
    </row>
    <row r="2642" spans="1:57">
      <c r="A2642" t="s">
        <v>5481</v>
      </c>
      <c r="B2642" t="s">
        <v>80</v>
      </c>
      <c r="C2642" t="s">
        <v>5458</v>
      </c>
      <c r="D2642" t="s">
        <v>82</v>
      </c>
      <c r="E2642" s="2" t="str">
        <f>HYPERLINK("capsilon://?command=openfolder&amp;siteaddress=FAM.docvelocity-na8.net&amp;folderid=FXE0F87476-2F4F-1E45-B5C9-419F7E0149CF","FX211113434")</f>
        <v>FX211113434</v>
      </c>
      <c r="F2642" t="s">
        <v>19</v>
      </c>
      <c r="G2642" t="s">
        <v>19</v>
      </c>
      <c r="H2642" t="s">
        <v>83</v>
      </c>
      <c r="I2642" t="s">
        <v>5459</v>
      </c>
      <c r="J2642">
        <v>312</v>
      </c>
      <c r="K2642" t="s">
        <v>85</v>
      </c>
      <c r="L2642" t="s">
        <v>86</v>
      </c>
      <c r="M2642" t="s">
        <v>87</v>
      </c>
      <c r="N2642">
        <v>2</v>
      </c>
      <c r="O2642" s="1">
        <v>44524.818518518521</v>
      </c>
      <c r="P2642" s="1">
        <v>44529.268576388888</v>
      </c>
      <c r="Q2642">
        <v>371284</v>
      </c>
      <c r="R2642">
        <v>13201</v>
      </c>
      <c r="S2642" t="b">
        <v>0</v>
      </c>
      <c r="T2642" t="s">
        <v>88</v>
      </c>
      <c r="U2642" t="b">
        <v>1</v>
      </c>
      <c r="V2642" t="s">
        <v>89</v>
      </c>
      <c r="W2642" s="1">
        <v>44529.211863425924</v>
      </c>
      <c r="X2642">
        <v>9559</v>
      </c>
      <c r="Y2642">
        <v>919</v>
      </c>
      <c r="Z2642">
        <v>0</v>
      </c>
      <c r="AA2642">
        <v>919</v>
      </c>
      <c r="AB2642">
        <v>0</v>
      </c>
      <c r="AC2642">
        <v>749</v>
      </c>
      <c r="AD2642">
        <v>-607</v>
      </c>
      <c r="AE2642">
        <v>0</v>
      </c>
      <c r="AF2642">
        <v>0</v>
      </c>
      <c r="AG2642">
        <v>0</v>
      </c>
      <c r="AH2642" t="s">
        <v>99</v>
      </c>
      <c r="AI2642" s="1">
        <v>44529.268576388888</v>
      </c>
      <c r="AJ2642">
        <v>2961</v>
      </c>
      <c r="AK2642">
        <v>19</v>
      </c>
      <c r="AL2642">
        <v>0</v>
      </c>
      <c r="AM2642">
        <v>19</v>
      </c>
      <c r="AN2642">
        <v>0</v>
      </c>
      <c r="AO2642">
        <v>19</v>
      </c>
      <c r="AP2642">
        <v>-626</v>
      </c>
      <c r="AQ2642">
        <v>0</v>
      </c>
      <c r="AR2642">
        <v>0</v>
      </c>
      <c r="AS2642">
        <v>0</v>
      </c>
      <c r="AT2642" t="s">
        <v>88</v>
      </c>
      <c r="AU2642" t="s">
        <v>88</v>
      </c>
      <c r="AV2642" t="s">
        <v>88</v>
      </c>
      <c r="AW2642" t="s">
        <v>88</v>
      </c>
      <c r="AX2642" t="s">
        <v>88</v>
      </c>
      <c r="AY2642" t="s">
        <v>88</v>
      </c>
      <c r="AZ2642" t="s">
        <v>88</v>
      </c>
      <c r="BA2642" t="s">
        <v>88</v>
      </c>
      <c r="BB2642" t="s">
        <v>88</v>
      </c>
      <c r="BC2642" t="s">
        <v>88</v>
      </c>
      <c r="BD2642" t="s">
        <v>88</v>
      </c>
      <c r="BE2642" t="s">
        <v>88</v>
      </c>
    </row>
    <row r="2643" spans="1:57">
      <c r="A2643" t="s">
        <v>5482</v>
      </c>
      <c r="B2643" t="s">
        <v>80</v>
      </c>
      <c r="C2643" t="s">
        <v>5465</v>
      </c>
      <c r="D2643" t="s">
        <v>82</v>
      </c>
      <c r="E2643" s="2" t="str">
        <f>HYPERLINK("capsilon://?command=openfolder&amp;siteaddress=FAM.docvelocity-na8.net&amp;folderid=FXE96A713C-6774-45C6-6D47-6708C2E034B7","FX211113306")</f>
        <v>FX211113306</v>
      </c>
      <c r="F2643" t="s">
        <v>19</v>
      </c>
      <c r="G2643" t="s">
        <v>19</v>
      </c>
      <c r="H2643" t="s">
        <v>83</v>
      </c>
      <c r="I2643" t="s">
        <v>5466</v>
      </c>
      <c r="J2643">
        <v>179</v>
      </c>
      <c r="K2643" t="s">
        <v>85</v>
      </c>
      <c r="L2643" t="s">
        <v>86</v>
      </c>
      <c r="M2643" t="s">
        <v>87</v>
      </c>
      <c r="N2643">
        <v>2</v>
      </c>
      <c r="O2643" s="1">
        <v>44524.820370370369</v>
      </c>
      <c r="P2643" s="1">
        <v>44524.879641203705</v>
      </c>
      <c r="Q2643">
        <v>3450</v>
      </c>
      <c r="R2643">
        <v>1671</v>
      </c>
      <c r="S2643" t="b">
        <v>0</v>
      </c>
      <c r="T2643" t="s">
        <v>88</v>
      </c>
      <c r="U2643" t="b">
        <v>1</v>
      </c>
      <c r="V2643" t="s">
        <v>186</v>
      </c>
      <c r="W2643" s="1">
        <v>44524.833136574074</v>
      </c>
      <c r="X2643">
        <v>933</v>
      </c>
      <c r="Y2643">
        <v>132</v>
      </c>
      <c r="Z2643">
        <v>0</v>
      </c>
      <c r="AA2643">
        <v>132</v>
      </c>
      <c r="AB2643">
        <v>0</v>
      </c>
      <c r="AC2643">
        <v>84</v>
      </c>
      <c r="AD2643">
        <v>47</v>
      </c>
      <c r="AE2643">
        <v>0</v>
      </c>
      <c r="AF2643">
        <v>0</v>
      </c>
      <c r="AG2643">
        <v>0</v>
      </c>
      <c r="AH2643" t="s">
        <v>118</v>
      </c>
      <c r="AI2643" s="1">
        <v>44524.879641203705</v>
      </c>
      <c r="AJ2643">
        <v>738</v>
      </c>
      <c r="AK2643">
        <v>2</v>
      </c>
      <c r="AL2643">
        <v>0</v>
      </c>
      <c r="AM2643">
        <v>2</v>
      </c>
      <c r="AN2643">
        <v>0</v>
      </c>
      <c r="AO2643">
        <v>2</v>
      </c>
      <c r="AP2643">
        <v>45</v>
      </c>
      <c r="AQ2643">
        <v>0</v>
      </c>
      <c r="AR2643">
        <v>0</v>
      </c>
      <c r="AS2643">
        <v>0</v>
      </c>
      <c r="AT2643" t="s">
        <v>88</v>
      </c>
      <c r="AU2643" t="s">
        <v>88</v>
      </c>
      <c r="AV2643" t="s">
        <v>88</v>
      </c>
      <c r="AW2643" t="s">
        <v>88</v>
      </c>
      <c r="AX2643" t="s">
        <v>88</v>
      </c>
      <c r="AY2643" t="s">
        <v>88</v>
      </c>
      <c r="AZ2643" t="s">
        <v>88</v>
      </c>
      <c r="BA2643" t="s">
        <v>88</v>
      </c>
      <c r="BB2643" t="s">
        <v>88</v>
      </c>
      <c r="BC2643" t="s">
        <v>88</v>
      </c>
      <c r="BD2643" t="s">
        <v>88</v>
      </c>
      <c r="BE2643" t="s">
        <v>88</v>
      </c>
    </row>
    <row r="2644" spans="1:57">
      <c r="A2644" t="s">
        <v>5483</v>
      </c>
      <c r="B2644" t="s">
        <v>80</v>
      </c>
      <c r="C2644" t="s">
        <v>5484</v>
      </c>
      <c r="D2644" t="s">
        <v>82</v>
      </c>
      <c r="E2644" s="2" t="str">
        <f>HYPERLINK("capsilon://?command=openfolder&amp;siteaddress=FAM.docvelocity-na8.net&amp;folderid=FX52707FC3-B11A-90BF-A462-0C1175AC79A8","FX211112389")</f>
        <v>FX211112389</v>
      </c>
      <c r="F2644" t="s">
        <v>19</v>
      </c>
      <c r="G2644" t="s">
        <v>19</v>
      </c>
      <c r="H2644" t="s">
        <v>83</v>
      </c>
      <c r="I2644" t="s">
        <v>5485</v>
      </c>
      <c r="J2644">
        <v>176</v>
      </c>
      <c r="K2644" t="s">
        <v>85</v>
      </c>
      <c r="L2644" t="s">
        <v>86</v>
      </c>
      <c r="M2644" t="s">
        <v>87</v>
      </c>
      <c r="N2644">
        <v>1</v>
      </c>
      <c r="O2644" s="1">
        <v>44524.821180555555</v>
      </c>
      <c r="P2644" s="1">
        <v>44524.831782407404</v>
      </c>
      <c r="Q2644">
        <v>458</v>
      </c>
      <c r="R2644">
        <v>458</v>
      </c>
      <c r="S2644" t="b">
        <v>0</v>
      </c>
      <c r="T2644" t="s">
        <v>88</v>
      </c>
      <c r="U2644" t="b">
        <v>0</v>
      </c>
      <c r="V2644" t="s">
        <v>94</v>
      </c>
      <c r="W2644" s="1">
        <v>44524.831782407404</v>
      </c>
      <c r="X2644">
        <v>458</v>
      </c>
      <c r="Y2644">
        <v>42</v>
      </c>
      <c r="Z2644">
        <v>0</v>
      </c>
      <c r="AA2644">
        <v>42</v>
      </c>
      <c r="AB2644">
        <v>0</v>
      </c>
      <c r="AC2644">
        <v>0</v>
      </c>
      <c r="AD2644">
        <v>134</v>
      </c>
      <c r="AE2644">
        <v>110</v>
      </c>
      <c r="AF2644">
        <v>0</v>
      </c>
      <c r="AG2644">
        <v>6</v>
      </c>
      <c r="AH2644" t="s">
        <v>88</v>
      </c>
      <c r="AI2644" t="s">
        <v>88</v>
      </c>
      <c r="AJ2644" t="s">
        <v>88</v>
      </c>
      <c r="AK2644" t="s">
        <v>88</v>
      </c>
      <c r="AL2644" t="s">
        <v>88</v>
      </c>
      <c r="AM2644" t="s">
        <v>88</v>
      </c>
      <c r="AN2644" t="s">
        <v>88</v>
      </c>
      <c r="AO2644" t="s">
        <v>88</v>
      </c>
      <c r="AP2644" t="s">
        <v>88</v>
      </c>
      <c r="AQ2644" t="s">
        <v>88</v>
      </c>
      <c r="AR2644" t="s">
        <v>88</v>
      </c>
      <c r="AS2644" t="s">
        <v>88</v>
      </c>
      <c r="AT2644" t="s">
        <v>88</v>
      </c>
      <c r="AU2644" t="s">
        <v>88</v>
      </c>
      <c r="AV2644" t="s">
        <v>88</v>
      </c>
      <c r="AW2644" t="s">
        <v>88</v>
      </c>
      <c r="AX2644" t="s">
        <v>88</v>
      </c>
      <c r="AY2644" t="s">
        <v>88</v>
      </c>
      <c r="AZ2644" t="s">
        <v>88</v>
      </c>
      <c r="BA2644" t="s">
        <v>88</v>
      </c>
      <c r="BB2644" t="s">
        <v>88</v>
      </c>
      <c r="BC2644" t="s">
        <v>88</v>
      </c>
      <c r="BD2644" t="s">
        <v>88</v>
      </c>
      <c r="BE2644" t="s">
        <v>88</v>
      </c>
    </row>
    <row r="2645" spans="1:57">
      <c r="A2645" t="s">
        <v>5486</v>
      </c>
      <c r="B2645" t="s">
        <v>80</v>
      </c>
      <c r="C2645" t="s">
        <v>5470</v>
      </c>
      <c r="D2645" t="s">
        <v>82</v>
      </c>
      <c r="E2645" s="2" t="str">
        <f>HYPERLINK("capsilon://?command=openfolder&amp;siteaddress=FAM.docvelocity-na8.net&amp;folderid=FX47286B22-3C95-96CB-ED0D-699F6A3CBD8C","FX211112975")</f>
        <v>FX211112975</v>
      </c>
      <c r="F2645" t="s">
        <v>19</v>
      </c>
      <c r="G2645" t="s">
        <v>19</v>
      </c>
      <c r="H2645" t="s">
        <v>83</v>
      </c>
      <c r="I2645" t="s">
        <v>5471</v>
      </c>
      <c r="J2645">
        <v>96</v>
      </c>
      <c r="K2645" t="s">
        <v>85</v>
      </c>
      <c r="L2645" t="s">
        <v>86</v>
      </c>
      <c r="M2645" t="s">
        <v>87</v>
      </c>
      <c r="N2645">
        <v>2</v>
      </c>
      <c r="O2645" s="1">
        <v>44524.823425925926</v>
      </c>
      <c r="P2645" s="1">
        <v>44529.264872685184</v>
      </c>
      <c r="Q2645">
        <v>381775</v>
      </c>
      <c r="R2645">
        <v>1966</v>
      </c>
      <c r="S2645" t="b">
        <v>0</v>
      </c>
      <c r="T2645" t="s">
        <v>88</v>
      </c>
      <c r="U2645" t="b">
        <v>1</v>
      </c>
      <c r="V2645" t="s">
        <v>131</v>
      </c>
      <c r="W2645" s="1">
        <v>44524.841782407406</v>
      </c>
      <c r="X2645">
        <v>1402</v>
      </c>
      <c r="Y2645">
        <v>168</v>
      </c>
      <c r="Z2645">
        <v>0</v>
      </c>
      <c r="AA2645">
        <v>168</v>
      </c>
      <c r="AB2645">
        <v>0</v>
      </c>
      <c r="AC2645">
        <v>157</v>
      </c>
      <c r="AD2645">
        <v>-72</v>
      </c>
      <c r="AE2645">
        <v>0</v>
      </c>
      <c r="AF2645">
        <v>0</v>
      </c>
      <c r="AG2645">
        <v>0</v>
      </c>
      <c r="AH2645" t="s">
        <v>1043</v>
      </c>
      <c r="AI2645" s="1">
        <v>44529.264872685184</v>
      </c>
      <c r="AJ2645">
        <v>545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-72</v>
      </c>
      <c r="AQ2645">
        <v>0</v>
      </c>
      <c r="AR2645">
        <v>0</v>
      </c>
      <c r="AS2645">
        <v>0</v>
      </c>
      <c r="AT2645" t="s">
        <v>88</v>
      </c>
      <c r="AU2645" t="s">
        <v>88</v>
      </c>
      <c r="AV2645" t="s">
        <v>88</v>
      </c>
      <c r="AW2645" t="s">
        <v>88</v>
      </c>
      <c r="AX2645" t="s">
        <v>88</v>
      </c>
      <c r="AY2645" t="s">
        <v>88</v>
      </c>
      <c r="AZ2645" t="s">
        <v>88</v>
      </c>
      <c r="BA2645" t="s">
        <v>88</v>
      </c>
      <c r="BB2645" t="s">
        <v>88</v>
      </c>
      <c r="BC2645" t="s">
        <v>88</v>
      </c>
      <c r="BD2645" t="s">
        <v>88</v>
      </c>
      <c r="BE2645" t="s">
        <v>88</v>
      </c>
    </row>
    <row r="2646" spans="1:57">
      <c r="A2646" t="s">
        <v>5487</v>
      </c>
      <c r="B2646" t="s">
        <v>80</v>
      </c>
      <c r="C2646" t="s">
        <v>1271</v>
      </c>
      <c r="D2646" t="s">
        <v>82</v>
      </c>
      <c r="E2646" s="2" t="str">
        <f>HYPERLINK("capsilon://?command=openfolder&amp;siteaddress=FAM.docvelocity-na8.net&amp;folderid=FXA45A939C-AB8D-55EB-FC99-7BD2D8D535A1","FX21113708")</f>
        <v>FX21113708</v>
      </c>
      <c r="F2646" t="s">
        <v>19</v>
      </c>
      <c r="G2646" t="s">
        <v>19</v>
      </c>
      <c r="H2646" t="s">
        <v>83</v>
      </c>
      <c r="I2646" t="s">
        <v>5477</v>
      </c>
      <c r="J2646">
        <v>332</v>
      </c>
      <c r="K2646" t="s">
        <v>85</v>
      </c>
      <c r="L2646" t="s">
        <v>86</v>
      </c>
      <c r="M2646" t="s">
        <v>87</v>
      </c>
      <c r="N2646">
        <v>2</v>
      </c>
      <c r="O2646" s="1">
        <v>44524.828252314815</v>
      </c>
      <c r="P2646" s="1">
        <v>44529.312303240738</v>
      </c>
      <c r="Q2646">
        <v>379282</v>
      </c>
      <c r="R2646">
        <v>8140</v>
      </c>
      <c r="S2646" t="b">
        <v>0</v>
      </c>
      <c r="T2646" t="s">
        <v>88</v>
      </c>
      <c r="U2646" t="b">
        <v>1</v>
      </c>
      <c r="V2646" t="s">
        <v>186</v>
      </c>
      <c r="W2646" s="1">
        <v>44524.893148148149</v>
      </c>
      <c r="X2646">
        <v>3839</v>
      </c>
      <c r="Y2646">
        <v>522</v>
      </c>
      <c r="Z2646">
        <v>0</v>
      </c>
      <c r="AA2646">
        <v>522</v>
      </c>
      <c r="AB2646">
        <v>52</v>
      </c>
      <c r="AC2646">
        <v>341</v>
      </c>
      <c r="AD2646">
        <v>-190</v>
      </c>
      <c r="AE2646">
        <v>0</v>
      </c>
      <c r="AF2646">
        <v>0</v>
      </c>
      <c r="AG2646">
        <v>0</v>
      </c>
      <c r="AH2646" t="s">
        <v>99</v>
      </c>
      <c r="AI2646" s="1">
        <v>44529.312303240738</v>
      </c>
      <c r="AJ2646">
        <v>3298</v>
      </c>
      <c r="AK2646">
        <v>9</v>
      </c>
      <c r="AL2646">
        <v>0</v>
      </c>
      <c r="AM2646">
        <v>9</v>
      </c>
      <c r="AN2646">
        <v>52</v>
      </c>
      <c r="AO2646">
        <v>9</v>
      </c>
      <c r="AP2646">
        <v>-199</v>
      </c>
      <c r="AQ2646">
        <v>0</v>
      </c>
      <c r="AR2646">
        <v>0</v>
      </c>
      <c r="AS2646">
        <v>0</v>
      </c>
      <c r="AT2646" t="s">
        <v>88</v>
      </c>
      <c r="AU2646" t="s">
        <v>88</v>
      </c>
      <c r="AV2646" t="s">
        <v>88</v>
      </c>
      <c r="AW2646" t="s">
        <v>88</v>
      </c>
      <c r="AX2646" t="s">
        <v>88</v>
      </c>
      <c r="AY2646" t="s">
        <v>88</v>
      </c>
      <c r="AZ2646" t="s">
        <v>88</v>
      </c>
      <c r="BA2646" t="s">
        <v>88</v>
      </c>
      <c r="BB2646" t="s">
        <v>88</v>
      </c>
      <c r="BC2646" t="s">
        <v>88</v>
      </c>
      <c r="BD2646" t="s">
        <v>88</v>
      </c>
      <c r="BE2646" t="s">
        <v>88</v>
      </c>
    </row>
    <row r="2647" spans="1:57">
      <c r="A2647" t="s">
        <v>5488</v>
      </c>
      <c r="B2647" t="s">
        <v>80</v>
      </c>
      <c r="C2647" t="s">
        <v>5484</v>
      </c>
      <c r="D2647" t="s">
        <v>82</v>
      </c>
      <c r="E2647" s="2" t="str">
        <f>HYPERLINK("capsilon://?command=openfolder&amp;siteaddress=FAM.docvelocity-na8.net&amp;folderid=FX52707FC3-B11A-90BF-A462-0C1175AC79A8","FX211112389")</f>
        <v>FX211112389</v>
      </c>
      <c r="F2647" t="s">
        <v>19</v>
      </c>
      <c r="G2647" t="s">
        <v>19</v>
      </c>
      <c r="H2647" t="s">
        <v>83</v>
      </c>
      <c r="I2647" t="s">
        <v>5485</v>
      </c>
      <c r="J2647">
        <v>344</v>
      </c>
      <c r="K2647" t="s">
        <v>85</v>
      </c>
      <c r="L2647" t="s">
        <v>86</v>
      </c>
      <c r="M2647" t="s">
        <v>87</v>
      </c>
      <c r="N2647">
        <v>2</v>
      </c>
      <c r="O2647" s="1">
        <v>44524.833055555559</v>
      </c>
      <c r="P2647" s="1">
        <v>44529.309259259258</v>
      </c>
      <c r="Q2647">
        <v>384331</v>
      </c>
      <c r="R2647">
        <v>2413</v>
      </c>
      <c r="S2647" t="b">
        <v>0</v>
      </c>
      <c r="T2647" t="s">
        <v>88</v>
      </c>
      <c r="U2647" t="b">
        <v>1</v>
      </c>
      <c r="V2647" t="s">
        <v>186</v>
      </c>
      <c r="W2647" s="1">
        <v>44524.84447916667</v>
      </c>
      <c r="X2647">
        <v>980</v>
      </c>
      <c r="Y2647">
        <v>303</v>
      </c>
      <c r="Z2647">
        <v>0</v>
      </c>
      <c r="AA2647">
        <v>303</v>
      </c>
      <c r="AB2647">
        <v>0</v>
      </c>
      <c r="AC2647">
        <v>126</v>
      </c>
      <c r="AD2647">
        <v>41</v>
      </c>
      <c r="AE2647">
        <v>0</v>
      </c>
      <c r="AF2647">
        <v>0</v>
      </c>
      <c r="AG2647">
        <v>0</v>
      </c>
      <c r="AH2647" t="s">
        <v>1043</v>
      </c>
      <c r="AI2647" s="1">
        <v>44529.309259259258</v>
      </c>
      <c r="AJ2647">
        <v>1421</v>
      </c>
      <c r="AK2647">
        <v>19</v>
      </c>
      <c r="AL2647">
        <v>0</v>
      </c>
      <c r="AM2647">
        <v>19</v>
      </c>
      <c r="AN2647">
        <v>0</v>
      </c>
      <c r="AO2647">
        <v>12</v>
      </c>
      <c r="AP2647">
        <v>22</v>
      </c>
      <c r="AQ2647">
        <v>0</v>
      </c>
      <c r="AR2647">
        <v>0</v>
      </c>
      <c r="AS2647">
        <v>0</v>
      </c>
      <c r="AT2647" t="s">
        <v>88</v>
      </c>
      <c r="AU2647" t="s">
        <v>88</v>
      </c>
      <c r="AV2647" t="s">
        <v>88</v>
      </c>
      <c r="AW2647" t="s">
        <v>88</v>
      </c>
      <c r="AX2647" t="s">
        <v>88</v>
      </c>
      <c r="AY2647" t="s">
        <v>88</v>
      </c>
      <c r="AZ2647" t="s">
        <v>88</v>
      </c>
      <c r="BA2647" t="s">
        <v>88</v>
      </c>
      <c r="BB2647" t="s">
        <v>88</v>
      </c>
      <c r="BC2647" t="s">
        <v>88</v>
      </c>
      <c r="BD2647" t="s">
        <v>88</v>
      </c>
      <c r="BE2647" t="s">
        <v>88</v>
      </c>
    </row>
    <row r="2648" spans="1:57">
      <c r="A2648" t="s">
        <v>5489</v>
      </c>
      <c r="B2648" t="s">
        <v>80</v>
      </c>
      <c r="C2648" t="s">
        <v>5490</v>
      </c>
      <c r="D2648" t="s">
        <v>82</v>
      </c>
      <c r="E2648" s="2" t="str">
        <f>HYPERLINK("capsilon://?command=openfolder&amp;siteaddress=FAM.docvelocity-na8.net&amp;folderid=FX436502E9-4DD5-C957-4FAE-3B7FF03913DC","FX211113183")</f>
        <v>FX211113183</v>
      </c>
      <c r="F2648" t="s">
        <v>19</v>
      </c>
      <c r="G2648" t="s">
        <v>19</v>
      </c>
      <c r="H2648" t="s">
        <v>83</v>
      </c>
      <c r="I2648" t="s">
        <v>5491</v>
      </c>
      <c r="J2648">
        <v>125</v>
      </c>
      <c r="K2648" t="s">
        <v>85</v>
      </c>
      <c r="L2648" t="s">
        <v>86</v>
      </c>
      <c r="M2648" t="s">
        <v>87</v>
      </c>
      <c r="N2648">
        <v>1</v>
      </c>
      <c r="O2648" s="1">
        <v>44524.834155092591</v>
      </c>
      <c r="P2648" s="1">
        <v>44529.213356481479</v>
      </c>
      <c r="Q2648">
        <v>377427</v>
      </c>
      <c r="R2648">
        <v>936</v>
      </c>
      <c r="S2648" t="b">
        <v>0</v>
      </c>
      <c r="T2648" t="s">
        <v>88</v>
      </c>
      <c r="U2648" t="b">
        <v>0</v>
      </c>
      <c r="V2648" t="s">
        <v>190</v>
      </c>
      <c r="W2648" s="1">
        <v>44529.213356481479</v>
      </c>
      <c r="X2648">
        <v>543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125</v>
      </c>
      <c r="AE2648">
        <v>113</v>
      </c>
      <c r="AF2648">
        <v>0</v>
      </c>
      <c r="AG2648">
        <v>4</v>
      </c>
      <c r="AH2648" t="s">
        <v>88</v>
      </c>
      <c r="AI2648" t="s">
        <v>88</v>
      </c>
      <c r="AJ2648" t="s">
        <v>88</v>
      </c>
      <c r="AK2648" t="s">
        <v>88</v>
      </c>
      <c r="AL2648" t="s">
        <v>88</v>
      </c>
      <c r="AM2648" t="s">
        <v>88</v>
      </c>
      <c r="AN2648" t="s">
        <v>88</v>
      </c>
      <c r="AO2648" t="s">
        <v>88</v>
      </c>
      <c r="AP2648" t="s">
        <v>88</v>
      </c>
      <c r="AQ2648" t="s">
        <v>88</v>
      </c>
      <c r="AR2648" t="s">
        <v>88</v>
      </c>
      <c r="AS2648" t="s">
        <v>88</v>
      </c>
      <c r="AT2648" t="s">
        <v>88</v>
      </c>
      <c r="AU2648" t="s">
        <v>88</v>
      </c>
      <c r="AV2648" t="s">
        <v>88</v>
      </c>
      <c r="AW2648" t="s">
        <v>88</v>
      </c>
      <c r="AX2648" t="s">
        <v>88</v>
      </c>
      <c r="AY2648" t="s">
        <v>88</v>
      </c>
      <c r="AZ2648" t="s">
        <v>88</v>
      </c>
      <c r="BA2648" t="s">
        <v>88</v>
      </c>
      <c r="BB2648" t="s">
        <v>88</v>
      </c>
      <c r="BC2648" t="s">
        <v>88</v>
      </c>
      <c r="BD2648" t="s">
        <v>88</v>
      </c>
      <c r="BE2648" t="s">
        <v>88</v>
      </c>
    </row>
    <row r="2649" spans="1:57">
      <c r="A2649" t="s">
        <v>5492</v>
      </c>
      <c r="B2649" t="s">
        <v>80</v>
      </c>
      <c r="C2649" t="s">
        <v>5493</v>
      </c>
      <c r="D2649" t="s">
        <v>82</v>
      </c>
      <c r="E2649" s="2" t="str">
        <f>HYPERLINK("capsilon://?command=openfolder&amp;siteaddress=FAM.docvelocity-na8.net&amp;folderid=FXA62C462F-D208-4BCE-D0AB-096FB3D26A70","FX211113493")</f>
        <v>FX211113493</v>
      </c>
      <c r="F2649" t="s">
        <v>19</v>
      </c>
      <c r="G2649" t="s">
        <v>19</v>
      </c>
      <c r="H2649" t="s">
        <v>83</v>
      </c>
      <c r="I2649" t="s">
        <v>5494</v>
      </c>
      <c r="J2649">
        <v>139</v>
      </c>
      <c r="K2649" t="s">
        <v>85</v>
      </c>
      <c r="L2649" t="s">
        <v>86</v>
      </c>
      <c r="M2649" t="s">
        <v>87</v>
      </c>
      <c r="N2649">
        <v>1</v>
      </c>
      <c r="O2649" s="1">
        <v>44524.844942129632</v>
      </c>
      <c r="P2649" s="1">
        <v>44529.220185185186</v>
      </c>
      <c r="Q2649">
        <v>377039</v>
      </c>
      <c r="R2649">
        <v>982</v>
      </c>
      <c r="S2649" t="b">
        <v>0</v>
      </c>
      <c r="T2649" t="s">
        <v>88</v>
      </c>
      <c r="U2649" t="b">
        <v>0</v>
      </c>
      <c r="V2649" t="s">
        <v>190</v>
      </c>
      <c r="W2649" s="1">
        <v>44529.220185185186</v>
      </c>
      <c r="X2649">
        <v>556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139</v>
      </c>
      <c r="AE2649">
        <v>127</v>
      </c>
      <c r="AF2649">
        <v>0</v>
      </c>
      <c r="AG2649">
        <v>10</v>
      </c>
      <c r="AH2649" t="s">
        <v>88</v>
      </c>
      <c r="AI2649" t="s">
        <v>88</v>
      </c>
      <c r="AJ2649" t="s">
        <v>88</v>
      </c>
      <c r="AK2649" t="s">
        <v>88</v>
      </c>
      <c r="AL2649" t="s">
        <v>88</v>
      </c>
      <c r="AM2649" t="s">
        <v>88</v>
      </c>
      <c r="AN2649" t="s">
        <v>88</v>
      </c>
      <c r="AO2649" t="s">
        <v>88</v>
      </c>
      <c r="AP2649" t="s">
        <v>88</v>
      </c>
      <c r="AQ2649" t="s">
        <v>88</v>
      </c>
      <c r="AR2649" t="s">
        <v>88</v>
      </c>
      <c r="AS2649" t="s">
        <v>88</v>
      </c>
      <c r="AT2649" t="s">
        <v>88</v>
      </c>
      <c r="AU2649" t="s">
        <v>88</v>
      </c>
      <c r="AV2649" t="s">
        <v>88</v>
      </c>
      <c r="AW2649" t="s">
        <v>88</v>
      </c>
      <c r="AX2649" t="s">
        <v>88</v>
      </c>
      <c r="AY2649" t="s">
        <v>88</v>
      </c>
      <c r="AZ2649" t="s">
        <v>88</v>
      </c>
      <c r="BA2649" t="s">
        <v>88</v>
      </c>
      <c r="BB2649" t="s">
        <v>88</v>
      </c>
      <c r="BC2649" t="s">
        <v>88</v>
      </c>
      <c r="BD2649" t="s">
        <v>88</v>
      </c>
      <c r="BE2649" t="s">
        <v>88</v>
      </c>
    </row>
    <row r="2650" spans="1:57">
      <c r="A2650" t="s">
        <v>5495</v>
      </c>
      <c r="B2650" t="s">
        <v>80</v>
      </c>
      <c r="C2650" t="s">
        <v>5496</v>
      </c>
      <c r="D2650" t="s">
        <v>82</v>
      </c>
      <c r="E2650" s="2" t="str">
        <f>HYPERLINK("capsilon://?command=openfolder&amp;siteaddress=FAM.docvelocity-na8.net&amp;folderid=FX2FDD8B59-56DE-1A08-01ED-1128450EBD0A","FX211110188")</f>
        <v>FX211110188</v>
      </c>
      <c r="F2650" t="s">
        <v>19</v>
      </c>
      <c r="G2650" t="s">
        <v>19</v>
      </c>
      <c r="H2650" t="s">
        <v>83</v>
      </c>
      <c r="I2650" t="s">
        <v>5497</v>
      </c>
      <c r="J2650">
        <v>37</v>
      </c>
      <c r="K2650" t="s">
        <v>85</v>
      </c>
      <c r="L2650" t="s">
        <v>86</v>
      </c>
      <c r="M2650" t="s">
        <v>87</v>
      </c>
      <c r="N2650">
        <v>1</v>
      </c>
      <c r="O2650" s="1">
        <v>44524.857442129629</v>
      </c>
      <c r="P2650" s="1">
        <v>44529.22452546296</v>
      </c>
      <c r="Q2650">
        <v>376652</v>
      </c>
      <c r="R2650">
        <v>664</v>
      </c>
      <c r="S2650" t="b">
        <v>0</v>
      </c>
      <c r="T2650" t="s">
        <v>88</v>
      </c>
      <c r="U2650" t="b">
        <v>0</v>
      </c>
      <c r="V2650" t="s">
        <v>190</v>
      </c>
      <c r="W2650" s="1">
        <v>44529.22452546296</v>
      </c>
      <c r="X2650">
        <v>374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37</v>
      </c>
      <c r="AE2650">
        <v>32</v>
      </c>
      <c r="AF2650">
        <v>0</v>
      </c>
      <c r="AG2650">
        <v>4</v>
      </c>
      <c r="AH2650" t="s">
        <v>88</v>
      </c>
      <c r="AI2650" t="s">
        <v>88</v>
      </c>
      <c r="AJ2650" t="s">
        <v>88</v>
      </c>
      <c r="AK2650" t="s">
        <v>88</v>
      </c>
      <c r="AL2650" t="s">
        <v>88</v>
      </c>
      <c r="AM2650" t="s">
        <v>88</v>
      </c>
      <c r="AN2650" t="s">
        <v>88</v>
      </c>
      <c r="AO2650" t="s">
        <v>88</v>
      </c>
      <c r="AP2650" t="s">
        <v>88</v>
      </c>
      <c r="AQ2650" t="s">
        <v>88</v>
      </c>
      <c r="AR2650" t="s">
        <v>88</v>
      </c>
      <c r="AS2650" t="s">
        <v>88</v>
      </c>
      <c r="AT2650" t="s">
        <v>88</v>
      </c>
      <c r="AU2650" t="s">
        <v>88</v>
      </c>
      <c r="AV2650" t="s">
        <v>88</v>
      </c>
      <c r="AW2650" t="s">
        <v>88</v>
      </c>
      <c r="AX2650" t="s">
        <v>88</v>
      </c>
      <c r="AY2650" t="s">
        <v>88</v>
      </c>
      <c r="AZ2650" t="s">
        <v>88</v>
      </c>
      <c r="BA2650" t="s">
        <v>88</v>
      </c>
      <c r="BB2650" t="s">
        <v>88</v>
      </c>
      <c r="BC2650" t="s">
        <v>88</v>
      </c>
      <c r="BD2650" t="s">
        <v>88</v>
      </c>
      <c r="BE2650" t="s">
        <v>88</v>
      </c>
    </row>
    <row r="2651" spans="1:57">
      <c r="A2651" t="s">
        <v>5498</v>
      </c>
      <c r="B2651" t="s">
        <v>80</v>
      </c>
      <c r="C2651" t="s">
        <v>5496</v>
      </c>
      <c r="D2651" t="s">
        <v>82</v>
      </c>
      <c r="E2651" s="2" t="str">
        <f>HYPERLINK("capsilon://?command=openfolder&amp;siteaddress=FAM.docvelocity-na8.net&amp;folderid=FX2FDD8B59-56DE-1A08-01ED-1128450EBD0A","FX211110188")</f>
        <v>FX211110188</v>
      </c>
      <c r="F2651" t="s">
        <v>19</v>
      </c>
      <c r="G2651" t="s">
        <v>19</v>
      </c>
      <c r="H2651" t="s">
        <v>83</v>
      </c>
      <c r="I2651" t="s">
        <v>5499</v>
      </c>
      <c r="J2651">
        <v>28</v>
      </c>
      <c r="K2651" t="s">
        <v>85</v>
      </c>
      <c r="L2651" t="s">
        <v>86</v>
      </c>
      <c r="M2651" t="s">
        <v>87</v>
      </c>
      <c r="N2651">
        <v>1</v>
      </c>
      <c r="O2651" s="1">
        <v>44524.857604166667</v>
      </c>
      <c r="P2651" s="1">
        <v>44529.229247685187</v>
      </c>
      <c r="Q2651">
        <v>376652</v>
      </c>
      <c r="R2651">
        <v>1058</v>
      </c>
      <c r="S2651" t="b">
        <v>0</v>
      </c>
      <c r="T2651" t="s">
        <v>88</v>
      </c>
      <c r="U2651" t="b">
        <v>0</v>
      </c>
      <c r="V2651" t="s">
        <v>190</v>
      </c>
      <c r="W2651" s="1">
        <v>44529.229247685187</v>
      </c>
      <c r="X2651">
        <v>407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28</v>
      </c>
      <c r="AE2651">
        <v>21</v>
      </c>
      <c r="AF2651">
        <v>0</v>
      </c>
      <c r="AG2651">
        <v>4</v>
      </c>
      <c r="AH2651" t="s">
        <v>88</v>
      </c>
      <c r="AI2651" t="s">
        <v>88</v>
      </c>
      <c r="AJ2651" t="s">
        <v>88</v>
      </c>
      <c r="AK2651" t="s">
        <v>88</v>
      </c>
      <c r="AL2651" t="s">
        <v>88</v>
      </c>
      <c r="AM2651" t="s">
        <v>88</v>
      </c>
      <c r="AN2651" t="s">
        <v>88</v>
      </c>
      <c r="AO2651" t="s">
        <v>88</v>
      </c>
      <c r="AP2651" t="s">
        <v>88</v>
      </c>
      <c r="AQ2651" t="s">
        <v>88</v>
      </c>
      <c r="AR2651" t="s">
        <v>88</v>
      </c>
      <c r="AS2651" t="s">
        <v>88</v>
      </c>
      <c r="AT2651" t="s">
        <v>88</v>
      </c>
      <c r="AU2651" t="s">
        <v>88</v>
      </c>
      <c r="AV2651" t="s">
        <v>88</v>
      </c>
      <c r="AW2651" t="s">
        <v>88</v>
      </c>
      <c r="AX2651" t="s">
        <v>88</v>
      </c>
      <c r="AY2651" t="s">
        <v>88</v>
      </c>
      <c r="AZ2651" t="s">
        <v>88</v>
      </c>
      <c r="BA2651" t="s">
        <v>88</v>
      </c>
      <c r="BB2651" t="s">
        <v>88</v>
      </c>
      <c r="BC2651" t="s">
        <v>88</v>
      </c>
      <c r="BD2651" t="s">
        <v>88</v>
      </c>
      <c r="BE2651" t="s">
        <v>88</v>
      </c>
    </row>
    <row r="2652" spans="1:57">
      <c r="A2652" t="s">
        <v>5500</v>
      </c>
      <c r="B2652" t="s">
        <v>80</v>
      </c>
      <c r="C2652" t="s">
        <v>5496</v>
      </c>
      <c r="D2652" t="s">
        <v>82</v>
      </c>
      <c r="E2652" s="2" t="str">
        <f>HYPERLINK("capsilon://?command=openfolder&amp;siteaddress=FAM.docvelocity-na8.net&amp;folderid=FX2FDD8B59-56DE-1A08-01ED-1128450EBD0A","FX211110188")</f>
        <v>FX211110188</v>
      </c>
      <c r="F2652" t="s">
        <v>19</v>
      </c>
      <c r="G2652" t="s">
        <v>19</v>
      </c>
      <c r="H2652" t="s">
        <v>83</v>
      </c>
      <c r="I2652" t="s">
        <v>5501</v>
      </c>
      <c r="J2652">
        <v>38</v>
      </c>
      <c r="K2652" t="s">
        <v>85</v>
      </c>
      <c r="L2652" t="s">
        <v>86</v>
      </c>
      <c r="M2652" t="s">
        <v>87</v>
      </c>
      <c r="N2652">
        <v>2</v>
      </c>
      <c r="O2652" s="1">
        <v>44524.859155092592</v>
      </c>
      <c r="P2652" s="1">
        <v>44529.181967592594</v>
      </c>
      <c r="Q2652">
        <v>372831</v>
      </c>
      <c r="R2652">
        <v>660</v>
      </c>
      <c r="S2652" t="b">
        <v>0</v>
      </c>
      <c r="T2652" t="s">
        <v>88</v>
      </c>
      <c r="U2652" t="b">
        <v>0</v>
      </c>
      <c r="V2652" t="s">
        <v>110</v>
      </c>
      <c r="W2652" s="1">
        <v>44529.151956018519</v>
      </c>
      <c r="X2652">
        <v>350</v>
      </c>
      <c r="Y2652">
        <v>37</v>
      </c>
      <c r="Z2652">
        <v>0</v>
      </c>
      <c r="AA2652">
        <v>37</v>
      </c>
      <c r="AB2652">
        <v>0</v>
      </c>
      <c r="AC2652">
        <v>20</v>
      </c>
      <c r="AD2652">
        <v>1</v>
      </c>
      <c r="AE2652">
        <v>0</v>
      </c>
      <c r="AF2652">
        <v>0</v>
      </c>
      <c r="AG2652">
        <v>0</v>
      </c>
      <c r="AH2652" t="s">
        <v>90</v>
      </c>
      <c r="AI2652" s="1">
        <v>44529.181967592594</v>
      </c>
      <c r="AJ2652">
        <v>310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1</v>
      </c>
      <c r="AQ2652">
        <v>0</v>
      </c>
      <c r="AR2652">
        <v>0</v>
      </c>
      <c r="AS2652">
        <v>0</v>
      </c>
      <c r="AT2652" t="s">
        <v>88</v>
      </c>
      <c r="AU2652" t="s">
        <v>88</v>
      </c>
      <c r="AV2652" t="s">
        <v>88</v>
      </c>
      <c r="AW2652" t="s">
        <v>88</v>
      </c>
      <c r="AX2652" t="s">
        <v>88</v>
      </c>
      <c r="AY2652" t="s">
        <v>88</v>
      </c>
      <c r="AZ2652" t="s">
        <v>88</v>
      </c>
      <c r="BA2652" t="s">
        <v>88</v>
      </c>
      <c r="BB2652" t="s">
        <v>88</v>
      </c>
      <c r="BC2652" t="s">
        <v>88</v>
      </c>
      <c r="BD2652" t="s">
        <v>88</v>
      </c>
      <c r="BE2652" t="s">
        <v>88</v>
      </c>
    </row>
    <row r="2653" spans="1:57">
      <c r="A2653" t="s">
        <v>5502</v>
      </c>
      <c r="B2653" t="s">
        <v>80</v>
      </c>
      <c r="C2653" t="s">
        <v>5496</v>
      </c>
      <c r="D2653" t="s">
        <v>82</v>
      </c>
      <c r="E2653" s="2" t="str">
        <f>HYPERLINK("capsilon://?command=openfolder&amp;siteaddress=FAM.docvelocity-na8.net&amp;folderid=FX2FDD8B59-56DE-1A08-01ED-1128450EBD0A","FX211110188")</f>
        <v>FX211110188</v>
      </c>
      <c r="F2653" t="s">
        <v>19</v>
      </c>
      <c r="G2653" t="s">
        <v>19</v>
      </c>
      <c r="H2653" t="s">
        <v>83</v>
      </c>
      <c r="I2653" t="s">
        <v>5503</v>
      </c>
      <c r="J2653">
        <v>139</v>
      </c>
      <c r="K2653" t="s">
        <v>85</v>
      </c>
      <c r="L2653" t="s">
        <v>86</v>
      </c>
      <c r="M2653" t="s">
        <v>87</v>
      </c>
      <c r="N2653">
        <v>1</v>
      </c>
      <c r="O2653" s="1">
        <v>44524.860717592594</v>
      </c>
      <c r="P2653" s="1">
        <v>44529.23064814815</v>
      </c>
      <c r="Q2653">
        <v>377220</v>
      </c>
      <c r="R2653">
        <v>342</v>
      </c>
      <c r="S2653" t="b">
        <v>0</v>
      </c>
      <c r="T2653" t="s">
        <v>88</v>
      </c>
      <c r="U2653" t="b">
        <v>0</v>
      </c>
      <c r="V2653" t="s">
        <v>190</v>
      </c>
      <c r="W2653" s="1">
        <v>44529.23064814815</v>
      </c>
      <c r="X2653">
        <v>120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139</v>
      </c>
      <c r="AE2653">
        <v>134</v>
      </c>
      <c r="AF2653">
        <v>0</v>
      </c>
      <c r="AG2653">
        <v>3</v>
      </c>
      <c r="AH2653" t="s">
        <v>88</v>
      </c>
      <c r="AI2653" t="s">
        <v>88</v>
      </c>
      <c r="AJ2653" t="s">
        <v>88</v>
      </c>
      <c r="AK2653" t="s">
        <v>88</v>
      </c>
      <c r="AL2653" t="s">
        <v>88</v>
      </c>
      <c r="AM2653" t="s">
        <v>88</v>
      </c>
      <c r="AN2653" t="s">
        <v>88</v>
      </c>
      <c r="AO2653" t="s">
        <v>88</v>
      </c>
      <c r="AP2653" t="s">
        <v>88</v>
      </c>
      <c r="AQ2653" t="s">
        <v>88</v>
      </c>
      <c r="AR2653" t="s">
        <v>88</v>
      </c>
      <c r="AS2653" t="s">
        <v>88</v>
      </c>
      <c r="AT2653" t="s">
        <v>88</v>
      </c>
      <c r="AU2653" t="s">
        <v>88</v>
      </c>
      <c r="AV2653" t="s">
        <v>88</v>
      </c>
      <c r="AW2653" t="s">
        <v>88</v>
      </c>
      <c r="AX2653" t="s">
        <v>88</v>
      </c>
      <c r="AY2653" t="s">
        <v>88</v>
      </c>
      <c r="AZ2653" t="s">
        <v>88</v>
      </c>
      <c r="BA2653" t="s">
        <v>88</v>
      </c>
      <c r="BB2653" t="s">
        <v>88</v>
      </c>
      <c r="BC2653" t="s">
        <v>88</v>
      </c>
      <c r="BD2653" t="s">
        <v>88</v>
      </c>
      <c r="BE2653" t="s">
        <v>88</v>
      </c>
    </row>
    <row r="2654" spans="1:57">
      <c r="A2654" t="s">
        <v>5504</v>
      </c>
      <c r="B2654" t="s">
        <v>80</v>
      </c>
      <c r="C2654" t="s">
        <v>5505</v>
      </c>
      <c r="D2654" t="s">
        <v>82</v>
      </c>
      <c r="E2654" s="2" t="str">
        <f>HYPERLINK("capsilon://?command=openfolder&amp;siteaddress=FAM.docvelocity-na8.net&amp;folderid=FX0C92A632-1F5A-119A-2DF9-E8E876F1C064","FX21115069")</f>
        <v>FX21115069</v>
      </c>
      <c r="F2654" t="s">
        <v>19</v>
      </c>
      <c r="G2654" t="s">
        <v>19</v>
      </c>
      <c r="H2654" t="s">
        <v>83</v>
      </c>
      <c r="I2654" t="s">
        <v>5506</v>
      </c>
      <c r="J2654">
        <v>141</v>
      </c>
      <c r="K2654" t="s">
        <v>85</v>
      </c>
      <c r="L2654" t="s">
        <v>86</v>
      </c>
      <c r="M2654" t="s">
        <v>87</v>
      </c>
      <c r="N2654">
        <v>1</v>
      </c>
      <c r="O2654" s="1">
        <v>44524.875960648147</v>
      </c>
      <c r="P2654" s="1">
        <v>44529.236215277779</v>
      </c>
      <c r="Q2654">
        <v>375970</v>
      </c>
      <c r="R2654">
        <v>756</v>
      </c>
      <c r="S2654" t="b">
        <v>0</v>
      </c>
      <c r="T2654" t="s">
        <v>88</v>
      </c>
      <c r="U2654" t="b">
        <v>0</v>
      </c>
      <c r="V2654" t="s">
        <v>190</v>
      </c>
      <c r="W2654" s="1">
        <v>44529.236215277779</v>
      </c>
      <c r="X2654">
        <v>480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141</v>
      </c>
      <c r="AE2654">
        <v>117</v>
      </c>
      <c r="AF2654">
        <v>0</v>
      </c>
      <c r="AG2654">
        <v>7</v>
      </c>
      <c r="AH2654" t="s">
        <v>88</v>
      </c>
      <c r="AI2654" t="s">
        <v>88</v>
      </c>
      <c r="AJ2654" t="s">
        <v>88</v>
      </c>
      <c r="AK2654" t="s">
        <v>88</v>
      </c>
      <c r="AL2654" t="s">
        <v>88</v>
      </c>
      <c r="AM2654" t="s">
        <v>88</v>
      </c>
      <c r="AN2654" t="s">
        <v>88</v>
      </c>
      <c r="AO2654" t="s">
        <v>88</v>
      </c>
      <c r="AP2654" t="s">
        <v>88</v>
      </c>
      <c r="AQ2654" t="s">
        <v>88</v>
      </c>
      <c r="AR2654" t="s">
        <v>88</v>
      </c>
      <c r="AS2654" t="s">
        <v>88</v>
      </c>
      <c r="AT2654" t="s">
        <v>88</v>
      </c>
      <c r="AU2654" t="s">
        <v>88</v>
      </c>
      <c r="AV2654" t="s">
        <v>88</v>
      </c>
      <c r="AW2654" t="s">
        <v>88</v>
      </c>
      <c r="AX2654" t="s">
        <v>88</v>
      </c>
      <c r="AY2654" t="s">
        <v>88</v>
      </c>
      <c r="AZ2654" t="s">
        <v>88</v>
      </c>
      <c r="BA2654" t="s">
        <v>88</v>
      </c>
      <c r="BB2654" t="s">
        <v>88</v>
      </c>
      <c r="BC2654" t="s">
        <v>88</v>
      </c>
      <c r="BD2654" t="s">
        <v>88</v>
      </c>
      <c r="BE2654" t="s">
        <v>88</v>
      </c>
    </row>
    <row r="2655" spans="1:57">
      <c r="A2655" t="s">
        <v>5507</v>
      </c>
      <c r="B2655" t="s">
        <v>80</v>
      </c>
      <c r="C2655" t="s">
        <v>5508</v>
      </c>
      <c r="D2655" t="s">
        <v>82</v>
      </c>
      <c r="E2655" s="2" t="str">
        <f>HYPERLINK("capsilon://?command=openfolder&amp;siteaddress=FAM.docvelocity-na8.net&amp;folderid=FX76E91CBA-197F-13A4-D4C3-7E12D01BAF5A","FX211113302")</f>
        <v>FX211113302</v>
      </c>
      <c r="F2655" t="s">
        <v>19</v>
      </c>
      <c r="G2655" t="s">
        <v>19</v>
      </c>
      <c r="H2655" t="s">
        <v>83</v>
      </c>
      <c r="I2655" t="s">
        <v>5509</v>
      </c>
      <c r="J2655">
        <v>230</v>
      </c>
      <c r="K2655" t="s">
        <v>85</v>
      </c>
      <c r="L2655" t="s">
        <v>86</v>
      </c>
      <c r="M2655" t="s">
        <v>87</v>
      </c>
      <c r="N2655">
        <v>1</v>
      </c>
      <c r="O2655" s="1">
        <v>44524.87636574074</v>
      </c>
      <c r="P2655" s="1">
        <v>44529.248564814814</v>
      </c>
      <c r="Q2655">
        <v>376571</v>
      </c>
      <c r="R2655">
        <v>1187</v>
      </c>
      <c r="S2655" t="b">
        <v>0</v>
      </c>
      <c r="T2655" t="s">
        <v>88</v>
      </c>
      <c r="U2655" t="b">
        <v>0</v>
      </c>
      <c r="V2655" t="s">
        <v>190</v>
      </c>
      <c r="W2655" s="1">
        <v>44529.248564814814</v>
      </c>
      <c r="X2655">
        <v>1066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230</v>
      </c>
      <c r="AE2655">
        <v>192</v>
      </c>
      <c r="AF2655">
        <v>0</v>
      </c>
      <c r="AG2655">
        <v>18</v>
      </c>
      <c r="AH2655" t="s">
        <v>88</v>
      </c>
      <c r="AI2655" t="s">
        <v>88</v>
      </c>
      <c r="AJ2655" t="s">
        <v>88</v>
      </c>
      <c r="AK2655" t="s">
        <v>88</v>
      </c>
      <c r="AL2655" t="s">
        <v>88</v>
      </c>
      <c r="AM2655" t="s">
        <v>88</v>
      </c>
      <c r="AN2655" t="s">
        <v>88</v>
      </c>
      <c r="AO2655" t="s">
        <v>88</v>
      </c>
      <c r="AP2655" t="s">
        <v>88</v>
      </c>
      <c r="AQ2655" t="s">
        <v>88</v>
      </c>
      <c r="AR2655" t="s">
        <v>88</v>
      </c>
      <c r="AS2655" t="s">
        <v>88</v>
      </c>
      <c r="AT2655" t="s">
        <v>88</v>
      </c>
      <c r="AU2655" t="s">
        <v>88</v>
      </c>
      <c r="AV2655" t="s">
        <v>88</v>
      </c>
      <c r="AW2655" t="s">
        <v>88</v>
      </c>
      <c r="AX2655" t="s">
        <v>88</v>
      </c>
      <c r="AY2655" t="s">
        <v>88</v>
      </c>
      <c r="AZ2655" t="s">
        <v>88</v>
      </c>
      <c r="BA2655" t="s">
        <v>88</v>
      </c>
      <c r="BB2655" t="s">
        <v>88</v>
      </c>
      <c r="BC2655" t="s">
        <v>88</v>
      </c>
      <c r="BD2655" t="s">
        <v>88</v>
      </c>
      <c r="BE2655" t="s">
        <v>88</v>
      </c>
    </row>
    <row r="2656" spans="1:57">
      <c r="A2656" t="s">
        <v>5510</v>
      </c>
      <c r="B2656" t="s">
        <v>80</v>
      </c>
      <c r="C2656" t="s">
        <v>5511</v>
      </c>
      <c r="D2656" t="s">
        <v>82</v>
      </c>
      <c r="E2656" s="2" t="str">
        <f>HYPERLINK("capsilon://?command=openfolder&amp;siteaddress=FAM.docvelocity-na8.net&amp;folderid=FX94A0A2AF-952D-7D05-3BCF-0AFC42D489ED","FX21115077")</f>
        <v>FX21115077</v>
      </c>
      <c r="F2656" t="s">
        <v>19</v>
      </c>
      <c r="G2656" t="s">
        <v>19</v>
      </c>
      <c r="H2656" t="s">
        <v>83</v>
      </c>
      <c r="I2656" t="s">
        <v>5512</v>
      </c>
      <c r="J2656">
        <v>141</v>
      </c>
      <c r="K2656" t="s">
        <v>85</v>
      </c>
      <c r="L2656" t="s">
        <v>86</v>
      </c>
      <c r="M2656" t="s">
        <v>87</v>
      </c>
      <c r="N2656">
        <v>1</v>
      </c>
      <c r="O2656" s="1">
        <v>44524.887002314812</v>
      </c>
      <c r="P2656" s="1">
        <v>44529.167187500003</v>
      </c>
      <c r="Q2656">
        <v>369341</v>
      </c>
      <c r="R2656">
        <v>467</v>
      </c>
      <c r="S2656" t="b">
        <v>0</v>
      </c>
      <c r="T2656" t="s">
        <v>88</v>
      </c>
      <c r="U2656" t="b">
        <v>0</v>
      </c>
      <c r="V2656" t="s">
        <v>1964</v>
      </c>
      <c r="W2656" s="1">
        <v>44529.167187500003</v>
      </c>
      <c r="X2656">
        <v>418</v>
      </c>
      <c r="Y2656">
        <v>42</v>
      </c>
      <c r="Z2656">
        <v>0</v>
      </c>
      <c r="AA2656">
        <v>42</v>
      </c>
      <c r="AB2656">
        <v>0</v>
      </c>
      <c r="AC2656">
        <v>0</v>
      </c>
      <c r="AD2656">
        <v>99</v>
      </c>
      <c r="AE2656">
        <v>75</v>
      </c>
      <c r="AF2656">
        <v>0</v>
      </c>
      <c r="AG2656">
        <v>5</v>
      </c>
      <c r="AH2656" t="s">
        <v>88</v>
      </c>
      <c r="AI2656" t="s">
        <v>88</v>
      </c>
      <c r="AJ2656" t="s">
        <v>88</v>
      </c>
      <c r="AK2656" t="s">
        <v>88</v>
      </c>
      <c r="AL2656" t="s">
        <v>88</v>
      </c>
      <c r="AM2656" t="s">
        <v>88</v>
      </c>
      <c r="AN2656" t="s">
        <v>88</v>
      </c>
      <c r="AO2656" t="s">
        <v>88</v>
      </c>
      <c r="AP2656" t="s">
        <v>88</v>
      </c>
      <c r="AQ2656" t="s">
        <v>88</v>
      </c>
      <c r="AR2656" t="s">
        <v>88</v>
      </c>
      <c r="AS2656" t="s">
        <v>88</v>
      </c>
      <c r="AT2656" t="s">
        <v>88</v>
      </c>
      <c r="AU2656" t="s">
        <v>88</v>
      </c>
      <c r="AV2656" t="s">
        <v>88</v>
      </c>
      <c r="AW2656" t="s">
        <v>88</v>
      </c>
      <c r="AX2656" t="s">
        <v>88</v>
      </c>
      <c r="AY2656" t="s">
        <v>88</v>
      </c>
      <c r="AZ2656" t="s">
        <v>88</v>
      </c>
      <c r="BA2656" t="s">
        <v>88</v>
      </c>
      <c r="BB2656" t="s">
        <v>88</v>
      </c>
      <c r="BC2656" t="s">
        <v>88</v>
      </c>
      <c r="BD2656" t="s">
        <v>88</v>
      </c>
      <c r="BE2656" t="s">
        <v>88</v>
      </c>
    </row>
    <row r="2657" spans="1:57">
      <c r="A2657" t="s">
        <v>5513</v>
      </c>
      <c r="B2657" t="s">
        <v>80</v>
      </c>
      <c r="C2657" t="s">
        <v>5514</v>
      </c>
      <c r="D2657" t="s">
        <v>82</v>
      </c>
      <c r="E2657" s="2" t="str">
        <f>HYPERLINK("capsilon://?command=openfolder&amp;siteaddress=FAM.docvelocity-na8.net&amp;folderid=FXE082BEB6-C9F2-3CE4-741E-12787E7B7A83","FX211112179")</f>
        <v>FX211112179</v>
      </c>
      <c r="F2657" t="s">
        <v>19</v>
      </c>
      <c r="G2657" t="s">
        <v>19</v>
      </c>
      <c r="H2657" t="s">
        <v>83</v>
      </c>
      <c r="I2657" t="s">
        <v>5515</v>
      </c>
      <c r="J2657">
        <v>98</v>
      </c>
      <c r="K2657" t="s">
        <v>85</v>
      </c>
      <c r="L2657" t="s">
        <v>86</v>
      </c>
      <c r="M2657" t="s">
        <v>87</v>
      </c>
      <c r="N2657">
        <v>2</v>
      </c>
      <c r="O2657" s="1">
        <v>44524.895069444443</v>
      </c>
      <c r="P2657" s="1">
        <v>44529.187685185185</v>
      </c>
      <c r="Q2657">
        <v>370087</v>
      </c>
      <c r="R2657">
        <v>795</v>
      </c>
      <c r="S2657" t="b">
        <v>0</v>
      </c>
      <c r="T2657" t="s">
        <v>88</v>
      </c>
      <c r="U2657" t="b">
        <v>0</v>
      </c>
      <c r="V2657" t="s">
        <v>110</v>
      </c>
      <c r="W2657" s="1">
        <v>44529.156504629631</v>
      </c>
      <c r="X2657">
        <v>302</v>
      </c>
      <c r="Y2657">
        <v>69</v>
      </c>
      <c r="Z2657">
        <v>0</v>
      </c>
      <c r="AA2657">
        <v>69</v>
      </c>
      <c r="AB2657">
        <v>0</v>
      </c>
      <c r="AC2657">
        <v>18</v>
      </c>
      <c r="AD2657">
        <v>29</v>
      </c>
      <c r="AE2657">
        <v>0</v>
      </c>
      <c r="AF2657">
        <v>0</v>
      </c>
      <c r="AG2657">
        <v>0</v>
      </c>
      <c r="AH2657" t="s">
        <v>90</v>
      </c>
      <c r="AI2657" s="1">
        <v>44529.187685185185</v>
      </c>
      <c r="AJ2657">
        <v>493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29</v>
      </c>
      <c r="AQ2657">
        <v>0</v>
      </c>
      <c r="AR2657">
        <v>0</v>
      </c>
      <c r="AS2657">
        <v>0</v>
      </c>
      <c r="AT2657" t="s">
        <v>88</v>
      </c>
      <c r="AU2657" t="s">
        <v>88</v>
      </c>
      <c r="AV2657" t="s">
        <v>88</v>
      </c>
      <c r="AW2657" t="s">
        <v>88</v>
      </c>
      <c r="AX2657" t="s">
        <v>88</v>
      </c>
      <c r="AY2657" t="s">
        <v>88</v>
      </c>
      <c r="AZ2657" t="s">
        <v>88</v>
      </c>
      <c r="BA2657" t="s">
        <v>88</v>
      </c>
      <c r="BB2657" t="s">
        <v>88</v>
      </c>
      <c r="BC2657" t="s">
        <v>88</v>
      </c>
      <c r="BD2657" t="s">
        <v>88</v>
      </c>
      <c r="BE2657" t="s">
        <v>88</v>
      </c>
    </row>
    <row r="2658" spans="1:57">
      <c r="A2658" t="s">
        <v>5516</v>
      </c>
      <c r="B2658" t="s">
        <v>80</v>
      </c>
      <c r="C2658" t="s">
        <v>5514</v>
      </c>
      <c r="D2658" t="s">
        <v>82</v>
      </c>
      <c r="E2658" s="2" t="str">
        <f>HYPERLINK("capsilon://?command=openfolder&amp;siteaddress=FAM.docvelocity-na8.net&amp;folderid=FXE082BEB6-C9F2-3CE4-741E-12787E7B7A83","FX211112179")</f>
        <v>FX211112179</v>
      </c>
      <c r="F2658" t="s">
        <v>19</v>
      </c>
      <c r="G2658" t="s">
        <v>19</v>
      </c>
      <c r="H2658" t="s">
        <v>83</v>
      </c>
      <c r="I2658" t="s">
        <v>5517</v>
      </c>
      <c r="J2658">
        <v>98</v>
      </c>
      <c r="K2658" t="s">
        <v>85</v>
      </c>
      <c r="L2658" t="s">
        <v>86</v>
      </c>
      <c r="M2658" t="s">
        <v>87</v>
      </c>
      <c r="N2658">
        <v>2</v>
      </c>
      <c r="O2658" s="1">
        <v>44524.895416666666</v>
      </c>
      <c r="P2658" s="1">
        <v>44529.192523148151</v>
      </c>
      <c r="Q2658">
        <v>370618</v>
      </c>
      <c r="R2658">
        <v>652</v>
      </c>
      <c r="S2658" t="b">
        <v>0</v>
      </c>
      <c r="T2658" t="s">
        <v>88</v>
      </c>
      <c r="U2658" t="b">
        <v>0</v>
      </c>
      <c r="V2658" t="s">
        <v>393</v>
      </c>
      <c r="W2658" s="1">
        <v>44529.157199074078</v>
      </c>
      <c r="X2658">
        <v>235</v>
      </c>
      <c r="Y2658">
        <v>69</v>
      </c>
      <c r="Z2658">
        <v>0</v>
      </c>
      <c r="AA2658">
        <v>69</v>
      </c>
      <c r="AB2658">
        <v>0</v>
      </c>
      <c r="AC2658">
        <v>18</v>
      </c>
      <c r="AD2658">
        <v>29</v>
      </c>
      <c r="AE2658">
        <v>0</v>
      </c>
      <c r="AF2658">
        <v>0</v>
      </c>
      <c r="AG2658">
        <v>0</v>
      </c>
      <c r="AH2658" t="s">
        <v>90</v>
      </c>
      <c r="AI2658" s="1">
        <v>44529.192523148151</v>
      </c>
      <c r="AJ2658">
        <v>417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29</v>
      </c>
      <c r="AQ2658">
        <v>0</v>
      </c>
      <c r="AR2658">
        <v>0</v>
      </c>
      <c r="AS2658">
        <v>0</v>
      </c>
      <c r="AT2658" t="s">
        <v>88</v>
      </c>
      <c r="AU2658" t="s">
        <v>88</v>
      </c>
      <c r="AV2658" t="s">
        <v>88</v>
      </c>
      <c r="AW2658" t="s">
        <v>88</v>
      </c>
      <c r="AX2658" t="s">
        <v>88</v>
      </c>
      <c r="AY2658" t="s">
        <v>88</v>
      </c>
      <c r="AZ2658" t="s">
        <v>88</v>
      </c>
      <c r="BA2658" t="s">
        <v>88</v>
      </c>
      <c r="BB2658" t="s">
        <v>88</v>
      </c>
      <c r="BC2658" t="s">
        <v>88</v>
      </c>
      <c r="BD2658" t="s">
        <v>88</v>
      </c>
      <c r="BE2658" t="s">
        <v>88</v>
      </c>
    </row>
    <row r="2659" spans="1:57">
      <c r="A2659" t="s">
        <v>5518</v>
      </c>
      <c r="B2659" t="s">
        <v>80</v>
      </c>
      <c r="C2659" t="s">
        <v>5514</v>
      </c>
      <c r="D2659" t="s">
        <v>82</v>
      </c>
      <c r="E2659" s="2" t="str">
        <f>HYPERLINK("capsilon://?command=openfolder&amp;siteaddress=FAM.docvelocity-na8.net&amp;folderid=FXE082BEB6-C9F2-3CE4-741E-12787E7B7A83","FX211112179")</f>
        <v>FX211112179</v>
      </c>
      <c r="F2659" t="s">
        <v>19</v>
      </c>
      <c r="G2659" t="s">
        <v>19</v>
      </c>
      <c r="H2659" t="s">
        <v>83</v>
      </c>
      <c r="I2659" t="s">
        <v>5519</v>
      </c>
      <c r="J2659">
        <v>28</v>
      </c>
      <c r="K2659" t="s">
        <v>85</v>
      </c>
      <c r="L2659" t="s">
        <v>86</v>
      </c>
      <c r="M2659" t="s">
        <v>87</v>
      </c>
      <c r="N2659">
        <v>2</v>
      </c>
      <c r="O2659" s="1">
        <v>44524.89571759259</v>
      </c>
      <c r="P2659" s="1">
        <v>44529.378368055557</v>
      </c>
      <c r="Q2659">
        <v>386698</v>
      </c>
      <c r="R2659">
        <v>603</v>
      </c>
      <c r="S2659" t="b">
        <v>0</v>
      </c>
      <c r="T2659" t="s">
        <v>88</v>
      </c>
      <c r="U2659" t="b">
        <v>0</v>
      </c>
      <c r="V2659" t="s">
        <v>110</v>
      </c>
      <c r="W2659" s="1">
        <v>44529.158576388887</v>
      </c>
      <c r="X2659">
        <v>134</v>
      </c>
      <c r="Y2659">
        <v>21</v>
      </c>
      <c r="Z2659">
        <v>0</v>
      </c>
      <c r="AA2659">
        <v>21</v>
      </c>
      <c r="AB2659">
        <v>0</v>
      </c>
      <c r="AC2659">
        <v>2</v>
      </c>
      <c r="AD2659">
        <v>7</v>
      </c>
      <c r="AE2659">
        <v>0</v>
      </c>
      <c r="AF2659">
        <v>0</v>
      </c>
      <c r="AG2659">
        <v>0</v>
      </c>
      <c r="AH2659" t="s">
        <v>90</v>
      </c>
      <c r="AI2659" s="1">
        <v>44529.378368055557</v>
      </c>
      <c r="AJ2659">
        <v>469</v>
      </c>
      <c r="AK2659">
        <v>1</v>
      </c>
      <c r="AL2659">
        <v>0</v>
      </c>
      <c r="AM2659">
        <v>1</v>
      </c>
      <c r="AN2659">
        <v>0</v>
      </c>
      <c r="AO2659">
        <v>1</v>
      </c>
      <c r="AP2659">
        <v>6</v>
      </c>
      <c r="AQ2659">
        <v>0</v>
      </c>
      <c r="AR2659">
        <v>0</v>
      </c>
      <c r="AS2659">
        <v>0</v>
      </c>
      <c r="AT2659" t="s">
        <v>88</v>
      </c>
      <c r="AU2659" t="s">
        <v>88</v>
      </c>
      <c r="AV2659" t="s">
        <v>88</v>
      </c>
      <c r="AW2659" t="s">
        <v>88</v>
      </c>
      <c r="AX2659" t="s">
        <v>88</v>
      </c>
      <c r="AY2659" t="s">
        <v>88</v>
      </c>
      <c r="AZ2659" t="s">
        <v>88</v>
      </c>
      <c r="BA2659" t="s">
        <v>88</v>
      </c>
      <c r="BB2659" t="s">
        <v>88</v>
      </c>
      <c r="BC2659" t="s">
        <v>88</v>
      </c>
      <c r="BD2659" t="s">
        <v>88</v>
      </c>
      <c r="BE2659" t="s">
        <v>88</v>
      </c>
    </row>
    <row r="2660" spans="1:57">
      <c r="A2660" t="s">
        <v>5520</v>
      </c>
      <c r="B2660" t="s">
        <v>80</v>
      </c>
      <c r="C2660" t="s">
        <v>5514</v>
      </c>
      <c r="D2660" t="s">
        <v>82</v>
      </c>
      <c r="E2660" s="2" t="str">
        <f>HYPERLINK("capsilon://?command=openfolder&amp;siteaddress=FAM.docvelocity-na8.net&amp;folderid=FXE082BEB6-C9F2-3CE4-741E-12787E7B7A83","FX211112179")</f>
        <v>FX211112179</v>
      </c>
      <c r="F2660" t="s">
        <v>19</v>
      </c>
      <c r="G2660" t="s">
        <v>19</v>
      </c>
      <c r="H2660" t="s">
        <v>83</v>
      </c>
      <c r="I2660" t="s">
        <v>5521</v>
      </c>
      <c r="J2660">
        <v>47</v>
      </c>
      <c r="K2660" t="s">
        <v>85</v>
      </c>
      <c r="L2660" t="s">
        <v>86</v>
      </c>
      <c r="M2660" t="s">
        <v>87</v>
      </c>
      <c r="N2660">
        <v>2</v>
      </c>
      <c r="O2660" s="1">
        <v>44524.895844907405</v>
      </c>
      <c r="P2660" s="1">
        <v>44529.377222222225</v>
      </c>
      <c r="Q2660">
        <v>386451</v>
      </c>
      <c r="R2660">
        <v>740</v>
      </c>
      <c r="S2660" t="b">
        <v>0</v>
      </c>
      <c r="T2660" t="s">
        <v>88</v>
      </c>
      <c r="U2660" t="b">
        <v>0</v>
      </c>
      <c r="V2660" t="s">
        <v>393</v>
      </c>
      <c r="W2660" s="1">
        <v>44529.161562499998</v>
      </c>
      <c r="X2660">
        <v>377</v>
      </c>
      <c r="Y2660">
        <v>64</v>
      </c>
      <c r="Z2660">
        <v>0</v>
      </c>
      <c r="AA2660">
        <v>64</v>
      </c>
      <c r="AB2660">
        <v>0</v>
      </c>
      <c r="AC2660">
        <v>30</v>
      </c>
      <c r="AD2660">
        <v>-17</v>
      </c>
      <c r="AE2660">
        <v>0</v>
      </c>
      <c r="AF2660">
        <v>0</v>
      </c>
      <c r="AG2660">
        <v>0</v>
      </c>
      <c r="AH2660" t="s">
        <v>1043</v>
      </c>
      <c r="AI2660" s="1">
        <v>44529.377222222225</v>
      </c>
      <c r="AJ2660">
        <v>363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-17</v>
      </c>
      <c r="AQ2660">
        <v>0</v>
      </c>
      <c r="AR2660">
        <v>0</v>
      </c>
      <c r="AS2660">
        <v>0</v>
      </c>
      <c r="AT2660" t="s">
        <v>88</v>
      </c>
      <c r="AU2660" t="s">
        <v>88</v>
      </c>
      <c r="AV2660" t="s">
        <v>88</v>
      </c>
      <c r="AW2660" t="s">
        <v>88</v>
      </c>
      <c r="AX2660" t="s">
        <v>88</v>
      </c>
      <c r="AY2660" t="s">
        <v>88</v>
      </c>
      <c r="AZ2660" t="s">
        <v>88</v>
      </c>
      <c r="BA2660" t="s">
        <v>88</v>
      </c>
      <c r="BB2660" t="s">
        <v>88</v>
      </c>
      <c r="BC2660" t="s">
        <v>88</v>
      </c>
      <c r="BD2660" t="s">
        <v>88</v>
      </c>
      <c r="BE2660" t="s">
        <v>88</v>
      </c>
    </row>
    <row r="2661" spans="1:57">
      <c r="A2661" t="s">
        <v>5522</v>
      </c>
      <c r="B2661" t="s">
        <v>80</v>
      </c>
      <c r="C2661" t="s">
        <v>5514</v>
      </c>
      <c r="D2661" t="s">
        <v>82</v>
      </c>
      <c r="E2661" s="2" t="str">
        <f>HYPERLINK("capsilon://?command=openfolder&amp;siteaddress=FAM.docvelocity-na8.net&amp;folderid=FXE082BEB6-C9F2-3CE4-741E-12787E7B7A83","FX211112179")</f>
        <v>FX211112179</v>
      </c>
      <c r="F2661" t="s">
        <v>19</v>
      </c>
      <c r="G2661" t="s">
        <v>19</v>
      </c>
      <c r="H2661" t="s">
        <v>83</v>
      </c>
      <c r="I2661" t="s">
        <v>5523</v>
      </c>
      <c r="J2661">
        <v>28</v>
      </c>
      <c r="K2661" t="s">
        <v>85</v>
      </c>
      <c r="L2661" t="s">
        <v>86</v>
      </c>
      <c r="M2661" t="s">
        <v>87</v>
      </c>
      <c r="N2661">
        <v>2</v>
      </c>
      <c r="O2661" s="1">
        <v>44524.896145833336</v>
      </c>
      <c r="P2661" s="1">
        <v>44529.378958333335</v>
      </c>
      <c r="Q2661">
        <v>387016</v>
      </c>
      <c r="R2661">
        <v>299</v>
      </c>
      <c r="S2661" t="b">
        <v>0</v>
      </c>
      <c r="T2661" t="s">
        <v>88</v>
      </c>
      <c r="U2661" t="b">
        <v>0</v>
      </c>
      <c r="V2661" t="s">
        <v>110</v>
      </c>
      <c r="W2661" s="1">
        <v>44529.160312499997</v>
      </c>
      <c r="X2661">
        <v>150</v>
      </c>
      <c r="Y2661">
        <v>21</v>
      </c>
      <c r="Z2661">
        <v>0</v>
      </c>
      <c r="AA2661">
        <v>21</v>
      </c>
      <c r="AB2661">
        <v>0</v>
      </c>
      <c r="AC2661">
        <v>1</v>
      </c>
      <c r="AD2661">
        <v>7</v>
      </c>
      <c r="AE2661">
        <v>0</v>
      </c>
      <c r="AF2661">
        <v>0</v>
      </c>
      <c r="AG2661">
        <v>0</v>
      </c>
      <c r="AH2661" t="s">
        <v>1043</v>
      </c>
      <c r="AI2661" s="1">
        <v>44529.378958333335</v>
      </c>
      <c r="AJ2661">
        <v>149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7</v>
      </c>
      <c r="AQ2661">
        <v>0</v>
      </c>
      <c r="AR2661">
        <v>0</v>
      </c>
      <c r="AS2661">
        <v>0</v>
      </c>
      <c r="AT2661" t="s">
        <v>88</v>
      </c>
      <c r="AU2661" t="s">
        <v>88</v>
      </c>
      <c r="AV2661" t="s">
        <v>88</v>
      </c>
      <c r="AW2661" t="s">
        <v>88</v>
      </c>
      <c r="AX2661" t="s">
        <v>88</v>
      </c>
      <c r="AY2661" t="s">
        <v>88</v>
      </c>
      <c r="AZ2661" t="s">
        <v>88</v>
      </c>
      <c r="BA2661" t="s">
        <v>88</v>
      </c>
      <c r="BB2661" t="s">
        <v>88</v>
      </c>
      <c r="BC2661" t="s">
        <v>88</v>
      </c>
      <c r="BD2661" t="s">
        <v>88</v>
      </c>
      <c r="BE2661" t="s">
        <v>88</v>
      </c>
    </row>
    <row r="2662" spans="1:57">
      <c r="A2662" t="s">
        <v>5524</v>
      </c>
      <c r="B2662" t="s">
        <v>80</v>
      </c>
      <c r="C2662" t="s">
        <v>5514</v>
      </c>
      <c r="D2662" t="s">
        <v>82</v>
      </c>
      <c r="E2662" s="2" t="str">
        <f>HYPERLINK("capsilon://?command=openfolder&amp;siteaddress=FAM.docvelocity-na8.net&amp;folderid=FXE082BEB6-C9F2-3CE4-741E-12787E7B7A83","FX211112179")</f>
        <v>FX211112179</v>
      </c>
      <c r="F2662" t="s">
        <v>19</v>
      </c>
      <c r="G2662" t="s">
        <v>19</v>
      </c>
      <c r="H2662" t="s">
        <v>83</v>
      </c>
      <c r="I2662" t="s">
        <v>5525</v>
      </c>
      <c r="J2662">
        <v>47</v>
      </c>
      <c r="K2662" t="s">
        <v>85</v>
      </c>
      <c r="L2662" t="s">
        <v>86</v>
      </c>
      <c r="M2662" t="s">
        <v>87</v>
      </c>
      <c r="N2662">
        <v>2</v>
      </c>
      <c r="O2662" s="1">
        <v>44524.896493055552</v>
      </c>
      <c r="P2662" s="1">
        <v>44529.384247685186</v>
      </c>
      <c r="Q2662">
        <v>386639</v>
      </c>
      <c r="R2662">
        <v>1103</v>
      </c>
      <c r="S2662" t="b">
        <v>0</v>
      </c>
      <c r="T2662" t="s">
        <v>88</v>
      </c>
      <c r="U2662" t="b">
        <v>0</v>
      </c>
      <c r="V2662" t="s">
        <v>110</v>
      </c>
      <c r="W2662" s="1">
        <v>44529.167210648149</v>
      </c>
      <c r="X2662">
        <v>595</v>
      </c>
      <c r="Y2662">
        <v>64</v>
      </c>
      <c r="Z2662">
        <v>0</v>
      </c>
      <c r="AA2662">
        <v>64</v>
      </c>
      <c r="AB2662">
        <v>0</v>
      </c>
      <c r="AC2662">
        <v>32</v>
      </c>
      <c r="AD2662">
        <v>-17</v>
      </c>
      <c r="AE2662">
        <v>0</v>
      </c>
      <c r="AF2662">
        <v>0</v>
      </c>
      <c r="AG2662">
        <v>0</v>
      </c>
      <c r="AH2662" t="s">
        <v>90</v>
      </c>
      <c r="AI2662" s="1">
        <v>44529.384247685186</v>
      </c>
      <c r="AJ2662">
        <v>508</v>
      </c>
      <c r="AK2662">
        <v>1</v>
      </c>
      <c r="AL2662">
        <v>0</v>
      </c>
      <c r="AM2662">
        <v>1</v>
      </c>
      <c r="AN2662">
        <v>0</v>
      </c>
      <c r="AO2662">
        <v>1</v>
      </c>
      <c r="AP2662">
        <v>-18</v>
      </c>
      <c r="AQ2662">
        <v>0</v>
      </c>
      <c r="AR2662">
        <v>0</v>
      </c>
      <c r="AS2662">
        <v>0</v>
      </c>
      <c r="AT2662" t="s">
        <v>88</v>
      </c>
      <c r="AU2662" t="s">
        <v>88</v>
      </c>
      <c r="AV2662" t="s">
        <v>88</v>
      </c>
      <c r="AW2662" t="s">
        <v>88</v>
      </c>
      <c r="AX2662" t="s">
        <v>88</v>
      </c>
      <c r="AY2662" t="s">
        <v>88</v>
      </c>
      <c r="AZ2662" t="s">
        <v>88</v>
      </c>
      <c r="BA2662" t="s">
        <v>88</v>
      </c>
      <c r="BB2662" t="s">
        <v>88</v>
      </c>
      <c r="BC2662" t="s">
        <v>88</v>
      </c>
      <c r="BD2662" t="s">
        <v>88</v>
      </c>
      <c r="BE2662" t="s">
        <v>88</v>
      </c>
    </row>
    <row r="2663" spans="1:57">
      <c r="A2663" t="s">
        <v>5526</v>
      </c>
      <c r="B2663" t="s">
        <v>80</v>
      </c>
      <c r="C2663" t="s">
        <v>5527</v>
      </c>
      <c r="D2663" t="s">
        <v>82</v>
      </c>
      <c r="E2663" s="2" t="str">
        <f>HYPERLINK("capsilon://?command=openfolder&amp;siteaddress=FAM.docvelocity-na8.net&amp;folderid=FX202989CD-446E-3FCC-DAF9-AC837EC95B9B","FX211112790")</f>
        <v>FX211112790</v>
      </c>
      <c r="F2663" t="s">
        <v>19</v>
      </c>
      <c r="G2663" t="s">
        <v>19</v>
      </c>
      <c r="H2663" t="s">
        <v>83</v>
      </c>
      <c r="I2663" t="s">
        <v>5528</v>
      </c>
      <c r="J2663">
        <v>28</v>
      </c>
      <c r="K2663" t="s">
        <v>85</v>
      </c>
      <c r="L2663" t="s">
        <v>86</v>
      </c>
      <c r="M2663" t="s">
        <v>87</v>
      </c>
      <c r="N2663">
        <v>2</v>
      </c>
      <c r="O2663" s="1">
        <v>44524.952245370368</v>
      </c>
      <c r="P2663" s="1">
        <v>44529.380289351851</v>
      </c>
      <c r="Q2663">
        <v>382280</v>
      </c>
      <c r="R2663">
        <v>303</v>
      </c>
      <c r="S2663" t="b">
        <v>0</v>
      </c>
      <c r="T2663" t="s">
        <v>88</v>
      </c>
      <c r="U2663" t="b">
        <v>0</v>
      </c>
      <c r="V2663" t="s">
        <v>393</v>
      </c>
      <c r="W2663" s="1">
        <v>44529.16375</v>
      </c>
      <c r="X2663">
        <v>188</v>
      </c>
      <c r="Y2663">
        <v>21</v>
      </c>
      <c r="Z2663">
        <v>0</v>
      </c>
      <c r="AA2663">
        <v>21</v>
      </c>
      <c r="AB2663">
        <v>0</v>
      </c>
      <c r="AC2663">
        <v>3</v>
      </c>
      <c r="AD2663">
        <v>7</v>
      </c>
      <c r="AE2663">
        <v>0</v>
      </c>
      <c r="AF2663">
        <v>0</v>
      </c>
      <c r="AG2663">
        <v>0</v>
      </c>
      <c r="AH2663" t="s">
        <v>1043</v>
      </c>
      <c r="AI2663" s="1">
        <v>44529.380289351851</v>
      </c>
      <c r="AJ2663">
        <v>115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7</v>
      </c>
      <c r="AQ2663">
        <v>0</v>
      </c>
      <c r="AR2663">
        <v>0</v>
      </c>
      <c r="AS2663">
        <v>0</v>
      </c>
      <c r="AT2663" t="s">
        <v>88</v>
      </c>
      <c r="AU2663" t="s">
        <v>88</v>
      </c>
      <c r="AV2663" t="s">
        <v>88</v>
      </c>
      <c r="AW2663" t="s">
        <v>88</v>
      </c>
      <c r="AX2663" t="s">
        <v>88</v>
      </c>
      <c r="AY2663" t="s">
        <v>88</v>
      </c>
      <c r="AZ2663" t="s">
        <v>88</v>
      </c>
      <c r="BA2663" t="s">
        <v>88</v>
      </c>
      <c r="BB2663" t="s">
        <v>88</v>
      </c>
      <c r="BC2663" t="s">
        <v>88</v>
      </c>
      <c r="BD2663" t="s">
        <v>88</v>
      </c>
      <c r="BE2663" t="s">
        <v>88</v>
      </c>
    </row>
    <row r="2664" spans="1:57">
      <c r="A2664" t="s">
        <v>5529</v>
      </c>
      <c r="B2664" t="s">
        <v>80</v>
      </c>
      <c r="C2664" t="s">
        <v>5527</v>
      </c>
      <c r="D2664" t="s">
        <v>82</v>
      </c>
      <c r="E2664" s="2" t="str">
        <f>HYPERLINK("capsilon://?command=openfolder&amp;siteaddress=FAM.docvelocity-na8.net&amp;folderid=FX202989CD-446E-3FCC-DAF9-AC837EC95B9B","FX211112790")</f>
        <v>FX211112790</v>
      </c>
      <c r="F2664" t="s">
        <v>19</v>
      </c>
      <c r="G2664" t="s">
        <v>19</v>
      </c>
      <c r="H2664" t="s">
        <v>83</v>
      </c>
      <c r="I2664" t="s">
        <v>5530</v>
      </c>
      <c r="J2664">
        <v>28</v>
      </c>
      <c r="K2664" t="s">
        <v>85</v>
      </c>
      <c r="L2664" t="s">
        <v>86</v>
      </c>
      <c r="M2664" t="s">
        <v>87</v>
      </c>
      <c r="N2664">
        <v>2</v>
      </c>
      <c r="O2664" s="1">
        <v>44524.95244212963</v>
      </c>
      <c r="P2664" s="1">
        <v>44529.381851851853</v>
      </c>
      <c r="Q2664">
        <v>382282</v>
      </c>
      <c r="R2664">
        <v>419</v>
      </c>
      <c r="S2664" t="b">
        <v>0</v>
      </c>
      <c r="T2664" t="s">
        <v>88</v>
      </c>
      <c r="U2664" t="b">
        <v>0</v>
      </c>
      <c r="V2664" t="s">
        <v>1964</v>
      </c>
      <c r="W2664" s="1">
        <v>44529.165856481479</v>
      </c>
      <c r="X2664">
        <v>285</v>
      </c>
      <c r="Y2664">
        <v>21</v>
      </c>
      <c r="Z2664">
        <v>0</v>
      </c>
      <c r="AA2664">
        <v>21</v>
      </c>
      <c r="AB2664">
        <v>0</v>
      </c>
      <c r="AC2664">
        <v>10</v>
      </c>
      <c r="AD2664">
        <v>7</v>
      </c>
      <c r="AE2664">
        <v>0</v>
      </c>
      <c r="AF2664">
        <v>0</v>
      </c>
      <c r="AG2664">
        <v>0</v>
      </c>
      <c r="AH2664" t="s">
        <v>1043</v>
      </c>
      <c r="AI2664" s="1">
        <v>44529.381851851853</v>
      </c>
      <c r="AJ2664">
        <v>134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7</v>
      </c>
      <c r="AQ2664">
        <v>0</v>
      </c>
      <c r="AR2664">
        <v>0</v>
      </c>
      <c r="AS2664">
        <v>0</v>
      </c>
      <c r="AT2664" t="s">
        <v>88</v>
      </c>
      <c r="AU2664" t="s">
        <v>88</v>
      </c>
      <c r="AV2664" t="s">
        <v>88</v>
      </c>
      <c r="AW2664" t="s">
        <v>88</v>
      </c>
      <c r="AX2664" t="s">
        <v>88</v>
      </c>
      <c r="AY2664" t="s">
        <v>88</v>
      </c>
      <c r="AZ2664" t="s">
        <v>88</v>
      </c>
      <c r="BA2664" t="s">
        <v>88</v>
      </c>
      <c r="BB2664" t="s">
        <v>88</v>
      </c>
      <c r="BC2664" t="s">
        <v>88</v>
      </c>
      <c r="BD2664" t="s">
        <v>88</v>
      </c>
      <c r="BE2664" t="s">
        <v>88</v>
      </c>
    </row>
    <row r="2665" spans="1:57">
      <c r="A2665" t="s">
        <v>5531</v>
      </c>
      <c r="B2665" t="s">
        <v>80</v>
      </c>
      <c r="C2665" t="s">
        <v>5527</v>
      </c>
      <c r="D2665" t="s">
        <v>82</v>
      </c>
      <c r="E2665" s="2" t="str">
        <f>HYPERLINK("capsilon://?command=openfolder&amp;siteaddress=FAM.docvelocity-na8.net&amp;folderid=FX202989CD-446E-3FCC-DAF9-AC837EC95B9B","FX211112790")</f>
        <v>FX211112790</v>
      </c>
      <c r="F2665" t="s">
        <v>19</v>
      </c>
      <c r="G2665" t="s">
        <v>19</v>
      </c>
      <c r="H2665" t="s">
        <v>83</v>
      </c>
      <c r="I2665" t="s">
        <v>5532</v>
      </c>
      <c r="J2665">
        <v>28</v>
      </c>
      <c r="K2665" t="s">
        <v>85</v>
      </c>
      <c r="L2665" t="s">
        <v>86</v>
      </c>
      <c r="M2665" t="s">
        <v>87</v>
      </c>
      <c r="N2665">
        <v>2</v>
      </c>
      <c r="O2665" s="1">
        <v>44524.952523148146</v>
      </c>
      <c r="P2665" s="1">
        <v>44529.384201388886</v>
      </c>
      <c r="Q2665">
        <v>382351</v>
      </c>
      <c r="R2665">
        <v>546</v>
      </c>
      <c r="S2665" t="b">
        <v>0</v>
      </c>
      <c r="T2665" t="s">
        <v>88</v>
      </c>
      <c r="U2665" t="b">
        <v>0</v>
      </c>
      <c r="V2665" t="s">
        <v>393</v>
      </c>
      <c r="W2665" s="1">
        <v>44529.167743055557</v>
      </c>
      <c r="X2665">
        <v>344</v>
      </c>
      <c r="Y2665">
        <v>21</v>
      </c>
      <c r="Z2665">
        <v>0</v>
      </c>
      <c r="AA2665">
        <v>21</v>
      </c>
      <c r="AB2665">
        <v>0</v>
      </c>
      <c r="AC2665">
        <v>11</v>
      </c>
      <c r="AD2665">
        <v>7</v>
      </c>
      <c r="AE2665">
        <v>0</v>
      </c>
      <c r="AF2665">
        <v>0</v>
      </c>
      <c r="AG2665">
        <v>0</v>
      </c>
      <c r="AH2665" t="s">
        <v>1043</v>
      </c>
      <c r="AI2665" s="1">
        <v>44529.384201388886</v>
      </c>
      <c r="AJ2665">
        <v>202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7</v>
      </c>
      <c r="AQ2665">
        <v>0</v>
      </c>
      <c r="AR2665">
        <v>0</v>
      </c>
      <c r="AS2665">
        <v>0</v>
      </c>
      <c r="AT2665" t="s">
        <v>88</v>
      </c>
      <c r="AU2665" t="s">
        <v>88</v>
      </c>
      <c r="AV2665" t="s">
        <v>88</v>
      </c>
      <c r="AW2665" t="s">
        <v>88</v>
      </c>
      <c r="AX2665" t="s">
        <v>88</v>
      </c>
      <c r="AY2665" t="s">
        <v>88</v>
      </c>
      <c r="AZ2665" t="s">
        <v>88</v>
      </c>
      <c r="BA2665" t="s">
        <v>88</v>
      </c>
      <c r="BB2665" t="s">
        <v>88</v>
      </c>
      <c r="BC2665" t="s">
        <v>88</v>
      </c>
      <c r="BD2665" t="s">
        <v>88</v>
      </c>
      <c r="BE2665" t="s">
        <v>88</v>
      </c>
    </row>
    <row r="2666" spans="1:57">
      <c r="A2666" t="s">
        <v>5533</v>
      </c>
      <c r="B2666" t="s">
        <v>80</v>
      </c>
      <c r="C2666" t="s">
        <v>5527</v>
      </c>
      <c r="D2666" t="s">
        <v>82</v>
      </c>
      <c r="E2666" s="2" t="str">
        <f>HYPERLINK("capsilon://?command=openfolder&amp;siteaddress=FAM.docvelocity-na8.net&amp;folderid=FX202989CD-446E-3FCC-DAF9-AC837EC95B9B","FX211112790")</f>
        <v>FX211112790</v>
      </c>
      <c r="F2666" t="s">
        <v>19</v>
      </c>
      <c r="G2666" t="s">
        <v>19</v>
      </c>
      <c r="H2666" t="s">
        <v>83</v>
      </c>
      <c r="I2666" t="s">
        <v>5534</v>
      </c>
      <c r="J2666">
        <v>58</v>
      </c>
      <c r="K2666" t="s">
        <v>85</v>
      </c>
      <c r="L2666" t="s">
        <v>86</v>
      </c>
      <c r="M2666" t="s">
        <v>87</v>
      </c>
      <c r="N2666">
        <v>2</v>
      </c>
      <c r="O2666" s="1">
        <v>44524.95516203704</v>
      </c>
      <c r="P2666" s="1">
        <v>44529.387731481482</v>
      </c>
      <c r="Q2666">
        <v>382157</v>
      </c>
      <c r="R2666">
        <v>817</v>
      </c>
      <c r="S2666" t="b">
        <v>0</v>
      </c>
      <c r="T2666" t="s">
        <v>88</v>
      </c>
      <c r="U2666" t="b">
        <v>0</v>
      </c>
      <c r="V2666" t="s">
        <v>1964</v>
      </c>
      <c r="W2666" s="1">
        <v>44529.171805555554</v>
      </c>
      <c r="X2666">
        <v>513</v>
      </c>
      <c r="Y2666">
        <v>50</v>
      </c>
      <c r="Z2666">
        <v>0</v>
      </c>
      <c r="AA2666">
        <v>50</v>
      </c>
      <c r="AB2666">
        <v>0</v>
      </c>
      <c r="AC2666">
        <v>30</v>
      </c>
      <c r="AD2666">
        <v>8</v>
      </c>
      <c r="AE2666">
        <v>0</v>
      </c>
      <c r="AF2666">
        <v>0</v>
      </c>
      <c r="AG2666">
        <v>0</v>
      </c>
      <c r="AH2666" t="s">
        <v>1043</v>
      </c>
      <c r="AI2666" s="1">
        <v>44529.387731481482</v>
      </c>
      <c r="AJ2666">
        <v>304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8</v>
      </c>
      <c r="AQ2666">
        <v>0</v>
      </c>
      <c r="AR2666">
        <v>0</v>
      </c>
      <c r="AS2666">
        <v>0</v>
      </c>
      <c r="AT2666" t="s">
        <v>88</v>
      </c>
      <c r="AU2666" t="s">
        <v>88</v>
      </c>
      <c r="AV2666" t="s">
        <v>88</v>
      </c>
      <c r="AW2666" t="s">
        <v>88</v>
      </c>
      <c r="AX2666" t="s">
        <v>88</v>
      </c>
      <c r="AY2666" t="s">
        <v>88</v>
      </c>
      <c r="AZ2666" t="s">
        <v>88</v>
      </c>
      <c r="BA2666" t="s">
        <v>88</v>
      </c>
      <c r="BB2666" t="s">
        <v>88</v>
      </c>
      <c r="BC2666" t="s">
        <v>88</v>
      </c>
      <c r="BD2666" t="s">
        <v>88</v>
      </c>
      <c r="BE2666" t="s">
        <v>88</v>
      </c>
    </row>
    <row r="2667" spans="1:57">
      <c r="A2667" t="s">
        <v>5535</v>
      </c>
      <c r="B2667" t="s">
        <v>80</v>
      </c>
      <c r="C2667" t="s">
        <v>5527</v>
      </c>
      <c r="D2667" t="s">
        <v>82</v>
      </c>
      <c r="E2667" s="2" t="str">
        <f>HYPERLINK("capsilon://?command=openfolder&amp;siteaddress=FAM.docvelocity-na8.net&amp;folderid=FX202989CD-446E-3FCC-DAF9-AC837EC95B9B","FX211112790")</f>
        <v>FX211112790</v>
      </c>
      <c r="F2667" t="s">
        <v>19</v>
      </c>
      <c r="G2667" t="s">
        <v>19</v>
      </c>
      <c r="H2667" t="s">
        <v>83</v>
      </c>
      <c r="I2667" t="s">
        <v>5536</v>
      </c>
      <c r="J2667">
        <v>53</v>
      </c>
      <c r="K2667" t="s">
        <v>85</v>
      </c>
      <c r="L2667" t="s">
        <v>86</v>
      </c>
      <c r="M2667" t="s">
        <v>87</v>
      </c>
      <c r="N2667">
        <v>2</v>
      </c>
      <c r="O2667" s="1">
        <v>44524.955462962964</v>
      </c>
      <c r="P2667" s="1">
        <v>44529.389756944445</v>
      </c>
      <c r="Q2667">
        <v>382292</v>
      </c>
      <c r="R2667">
        <v>831</v>
      </c>
      <c r="S2667" t="b">
        <v>0</v>
      </c>
      <c r="T2667" t="s">
        <v>88</v>
      </c>
      <c r="U2667" t="b">
        <v>0</v>
      </c>
      <c r="V2667" t="s">
        <v>110</v>
      </c>
      <c r="W2667" s="1">
        <v>44529.171377314815</v>
      </c>
      <c r="X2667">
        <v>341</v>
      </c>
      <c r="Y2667">
        <v>45</v>
      </c>
      <c r="Z2667">
        <v>0</v>
      </c>
      <c r="AA2667">
        <v>45</v>
      </c>
      <c r="AB2667">
        <v>0</v>
      </c>
      <c r="AC2667">
        <v>30</v>
      </c>
      <c r="AD2667">
        <v>8</v>
      </c>
      <c r="AE2667">
        <v>0</v>
      </c>
      <c r="AF2667">
        <v>0</v>
      </c>
      <c r="AG2667">
        <v>0</v>
      </c>
      <c r="AH2667" t="s">
        <v>90</v>
      </c>
      <c r="AI2667" s="1">
        <v>44529.389756944445</v>
      </c>
      <c r="AJ2667">
        <v>475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8</v>
      </c>
      <c r="AQ2667">
        <v>0</v>
      </c>
      <c r="AR2667">
        <v>0</v>
      </c>
      <c r="AS2667">
        <v>0</v>
      </c>
      <c r="AT2667" t="s">
        <v>88</v>
      </c>
      <c r="AU2667" t="s">
        <v>88</v>
      </c>
      <c r="AV2667" t="s">
        <v>88</v>
      </c>
      <c r="AW2667" t="s">
        <v>88</v>
      </c>
      <c r="AX2667" t="s">
        <v>88</v>
      </c>
      <c r="AY2667" t="s">
        <v>88</v>
      </c>
      <c r="AZ2667" t="s">
        <v>88</v>
      </c>
      <c r="BA2667" t="s">
        <v>88</v>
      </c>
      <c r="BB2667" t="s">
        <v>88</v>
      </c>
      <c r="BC2667" t="s">
        <v>88</v>
      </c>
      <c r="BD2667" t="s">
        <v>88</v>
      </c>
      <c r="BE2667" t="s">
        <v>88</v>
      </c>
    </row>
    <row r="2668" spans="1:57">
      <c r="A2668" t="s">
        <v>5537</v>
      </c>
      <c r="B2668" t="s">
        <v>80</v>
      </c>
      <c r="C2668" t="s">
        <v>4610</v>
      </c>
      <c r="D2668" t="s">
        <v>82</v>
      </c>
      <c r="E2668" s="2" t="str">
        <f>HYPERLINK("capsilon://?command=openfolder&amp;siteaddress=FAM.docvelocity-na8.net&amp;folderid=FXEF9E22A4-9363-C645-8EE3-BF1744FAE983","FX211013551")</f>
        <v>FX211013551</v>
      </c>
      <c r="F2668" t="s">
        <v>19</v>
      </c>
      <c r="G2668" t="s">
        <v>19</v>
      </c>
      <c r="H2668" t="s">
        <v>83</v>
      </c>
      <c r="I2668" t="s">
        <v>4611</v>
      </c>
      <c r="J2668">
        <v>377</v>
      </c>
      <c r="K2668" t="s">
        <v>85</v>
      </c>
      <c r="L2668" t="s">
        <v>86</v>
      </c>
      <c r="M2668" t="s">
        <v>87</v>
      </c>
      <c r="N2668">
        <v>2</v>
      </c>
      <c r="O2668" s="1">
        <v>44502.678344907406</v>
      </c>
      <c r="P2668" s="1">
        <v>44503.312997685185</v>
      </c>
      <c r="Q2668">
        <v>47390</v>
      </c>
      <c r="R2668">
        <v>7444</v>
      </c>
      <c r="S2668" t="b">
        <v>0</v>
      </c>
      <c r="T2668" t="s">
        <v>88</v>
      </c>
      <c r="U2668" t="b">
        <v>1</v>
      </c>
      <c r="V2668" t="s">
        <v>117</v>
      </c>
      <c r="W2668" s="1">
        <v>44502.809212962966</v>
      </c>
      <c r="X2668">
        <v>4120</v>
      </c>
      <c r="Y2668">
        <v>465</v>
      </c>
      <c r="Z2668">
        <v>0</v>
      </c>
      <c r="AA2668">
        <v>465</v>
      </c>
      <c r="AB2668">
        <v>0</v>
      </c>
      <c r="AC2668">
        <v>292</v>
      </c>
      <c r="AD2668">
        <v>-88</v>
      </c>
      <c r="AE2668">
        <v>0</v>
      </c>
      <c r="AF2668">
        <v>0</v>
      </c>
      <c r="AG2668">
        <v>0</v>
      </c>
      <c r="AH2668" t="s">
        <v>99</v>
      </c>
      <c r="AI2668" s="1">
        <v>44503.312997685185</v>
      </c>
      <c r="AJ2668">
        <v>3115</v>
      </c>
      <c r="AK2668">
        <v>5</v>
      </c>
      <c r="AL2668">
        <v>0</v>
      </c>
      <c r="AM2668">
        <v>5</v>
      </c>
      <c r="AN2668">
        <v>0</v>
      </c>
      <c r="AO2668">
        <v>5</v>
      </c>
      <c r="AP2668">
        <v>-93</v>
      </c>
      <c r="AQ2668">
        <v>0</v>
      </c>
      <c r="AR2668">
        <v>0</v>
      </c>
      <c r="AS2668">
        <v>0</v>
      </c>
      <c r="AT2668" t="s">
        <v>88</v>
      </c>
      <c r="AU2668" t="s">
        <v>88</v>
      </c>
      <c r="AV2668" t="s">
        <v>88</v>
      </c>
      <c r="AW2668" t="s">
        <v>88</v>
      </c>
      <c r="AX2668" t="s">
        <v>88</v>
      </c>
      <c r="AY2668" t="s">
        <v>88</v>
      </c>
      <c r="AZ2668" t="s">
        <v>88</v>
      </c>
      <c r="BA2668" t="s">
        <v>88</v>
      </c>
      <c r="BB2668" t="s">
        <v>88</v>
      </c>
      <c r="BC2668" t="s">
        <v>88</v>
      </c>
      <c r="BD2668" t="s">
        <v>88</v>
      </c>
      <c r="BE2668" t="s">
        <v>88</v>
      </c>
    </row>
    <row r="2669" spans="1:57">
      <c r="A2669" t="s">
        <v>5538</v>
      </c>
      <c r="B2669" t="s">
        <v>80</v>
      </c>
      <c r="C2669" t="s">
        <v>5539</v>
      </c>
      <c r="D2669" t="s">
        <v>82</v>
      </c>
      <c r="E2669" s="2" t="str">
        <f>HYPERLINK("capsilon://?command=openfolder&amp;siteaddress=FAM.docvelocity-na8.net&amp;folderid=FXB92DBFCE-DF16-C7B5-99C8-816C8F2448BA","FX211113612")</f>
        <v>FX211113612</v>
      </c>
      <c r="F2669" t="s">
        <v>19</v>
      </c>
      <c r="G2669" t="s">
        <v>19</v>
      </c>
      <c r="H2669" t="s">
        <v>83</v>
      </c>
      <c r="I2669" t="s">
        <v>5540</v>
      </c>
      <c r="J2669">
        <v>60</v>
      </c>
      <c r="K2669" t="s">
        <v>85</v>
      </c>
      <c r="L2669" t="s">
        <v>86</v>
      </c>
      <c r="M2669" t="s">
        <v>87</v>
      </c>
      <c r="N2669">
        <v>1</v>
      </c>
      <c r="O2669" s="1">
        <v>44525.055543981478</v>
      </c>
      <c r="P2669" s="1">
        <v>44529.170405092591</v>
      </c>
      <c r="Q2669">
        <v>355250</v>
      </c>
      <c r="R2669">
        <v>274</v>
      </c>
      <c r="S2669" t="b">
        <v>0</v>
      </c>
      <c r="T2669" t="s">
        <v>88</v>
      </c>
      <c r="U2669" t="b">
        <v>0</v>
      </c>
      <c r="V2669" t="s">
        <v>1964</v>
      </c>
      <c r="W2669" s="1">
        <v>44529.170405092591</v>
      </c>
      <c r="X2669">
        <v>257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60</v>
      </c>
      <c r="AE2669">
        <v>48</v>
      </c>
      <c r="AF2669">
        <v>0</v>
      </c>
      <c r="AG2669">
        <v>5</v>
      </c>
      <c r="AH2669" t="s">
        <v>88</v>
      </c>
      <c r="AI2669" t="s">
        <v>88</v>
      </c>
      <c r="AJ2669" t="s">
        <v>88</v>
      </c>
      <c r="AK2669" t="s">
        <v>88</v>
      </c>
      <c r="AL2669" t="s">
        <v>88</v>
      </c>
      <c r="AM2669" t="s">
        <v>88</v>
      </c>
      <c r="AN2669" t="s">
        <v>88</v>
      </c>
      <c r="AO2669" t="s">
        <v>88</v>
      </c>
      <c r="AP2669" t="s">
        <v>88</v>
      </c>
      <c r="AQ2669" t="s">
        <v>88</v>
      </c>
      <c r="AR2669" t="s">
        <v>88</v>
      </c>
      <c r="AS2669" t="s">
        <v>88</v>
      </c>
      <c r="AT2669" t="s">
        <v>88</v>
      </c>
      <c r="AU2669" t="s">
        <v>88</v>
      </c>
      <c r="AV2669" t="s">
        <v>88</v>
      </c>
      <c r="AW2669" t="s">
        <v>88</v>
      </c>
      <c r="AX2669" t="s">
        <v>88</v>
      </c>
      <c r="AY2669" t="s">
        <v>88</v>
      </c>
      <c r="AZ2669" t="s">
        <v>88</v>
      </c>
      <c r="BA2669" t="s">
        <v>88</v>
      </c>
      <c r="BB2669" t="s">
        <v>88</v>
      </c>
      <c r="BC2669" t="s">
        <v>88</v>
      </c>
      <c r="BD2669" t="s">
        <v>88</v>
      </c>
      <c r="BE2669" t="s">
        <v>88</v>
      </c>
    </row>
    <row r="2670" spans="1:57">
      <c r="A2670" t="s">
        <v>5541</v>
      </c>
      <c r="B2670" t="s">
        <v>80</v>
      </c>
      <c r="C2670" t="s">
        <v>4837</v>
      </c>
      <c r="D2670" t="s">
        <v>82</v>
      </c>
      <c r="E2670" s="2" t="str">
        <f>HYPERLINK("capsilon://?command=openfolder&amp;siteaddress=FAM.docvelocity-na8.net&amp;folderid=FX82D91325-5A48-A4E2-BA45-F2C466829F28","FX2111541")</f>
        <v>FX2111541</v>
      </c>
      <c r="F2670" t="s">
        <v>19</v>
      </c>
      <c r="G2670" t="s">
        <v>19</v>
      </c>
      <c r="H2670" t="s">
        <v>83</v>
      </c>
      <c r="I2670" t="s">
        <v>4838</v>
      </c>
      <c r="J2670">
        <v>132</v>
      </c>
      <c r="K2670" t="s">
        <v>85</v>
      </c>
      <c r="L2670" t="s">
        <v>86</v>
      </c>
      <c r="M2670" t="s">
        <v>87</v>
      </c>
      <c r="N2670">
        <v>2</v>
      </c>
      <c r="O2670" s="1">
        <v>44502.680555555555</v>
      </c>
      <c r="P2670" s="1">
        <v>44502.774004629631</v>
      </c>
      <c r="Q2670">
        <v>7211</v>
      </c>
      <c r="R2670">
        <v>863</v>
      </c>
      <c r="S2670" t="b">
        <v>0</v>
      </c>
      <c r="T2670" t="s">
        <v>88</v>
      </c>
      <c r="U2670" t="b">
        <v>1</v>
      </c>
      <c r="V2670" t="s">
        <v>131</v>
      </c>
      <c r="W2670" s="1">
        <v>44502.770208333335</v>
      </c>
      <c r="X2670">
        <v>542</v>
      </c>
      <c r="Y2670">
        <v>119</v>
      </c>
      <c r="Z2670">
        <v>0</v>
      </c>
      <c r="AA2670">
        <v>119</v>
      </c>
      <c r="AB2670">
        <v>0</v>
      </c>
      <c r="AC2670">
        <v>54</v>
      </c>
      <c r="AD2670">
        <v>13</v>
      </c>
      <c r="AE2670">
        <v>0</v>
      </c>
      <c r="AF2670">
        <v>0</v>
      </c>
      <c r="AG2670">
        <v>0</v>
      </c>
      <c r="AH2670" t="s">
        <v>118</v>
      </c>
      <c r="AI2670" s="1">
        <v>44502.774004629631</v>
      </c>
      <c r="AJ2670">
        <v>293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13</v>
      </c>
      <c r="AQ2670">
        <v>0</v>
      </c>
      <c r="AR2670">
        <v>0</v>
      </c>
      <c r="AS2670">
        <v>0</v>
      </c>
      <c r="AT2670" t="s">
        <v>88</v>
      </c>
      <c r="AU2670" t="s">
        <v>88</v>
      </c>
      <c r="AV2670" t="s">
        <v>88</v>
      </c>
      <c r="AW2670" t="s">
        <v>88</v>
      </c>
      <c r="AX2670" t="s">
        <v>88</v>
      </c>
      <c r="AY2670" t="s">
        <v>88</v>
      </c>
      <c r="AZ2670" t="s">
        <v>88</v>
      </c>
      <c r="BA2670" t="s">
        <v>88</v>
      </c>
      <c r="BB2670" t="s">
        <v>88</v>
      </c>
      <c r="BC2670" t="s">
        <v>88</v>
      </c>
      <c r="BD2670" t="s">
        <v>88</v>
      </c>
      <c r="BE2670" t="s">
        <v>88</v>
      </c>
    </row>
    <row r="2671" spans="1:57">
      <c r="A2671" t="s">
        <v>5542</v>
      </c>
      <c r="B2671" t="s">
        <v>80</v>
      </c>
      <c r="C2671" t="s">
        <v>4484</v>
      </c>
      <c r="D2671" t="s">
        <v>82</v>
      </c>
      <c r="E2671" s="2" t="str">
        <f>HYPERLINK("capsilon://?command=openfolder&amp;siteaddress=FAM.docvelocity-na8.net&amp;folderid=FXA83C340D-ED98-F30E-AD52-0B59C3F44E71","FX21118998")</f>
        <v>FX21118998</v>
      </c>
      <c r="F2671" t="s">
        <v>19</v>
      </c>
      <c r="G2671" t="s">
        <v>19</v>
      </c>
      <c r="H2671" t="s">
        <v>83</v>
      </c>
      <c r="I2671" t="s">
        <v>5543</v>
      </c>
      <c r="J2671">
        <v>82</v>
      </c>
      <c r="K2671" t="s">
        <v>85</v>
      </c>
      <c r="L2671" t="s">
        <v>86</v>
      </c>
      <c r="M2671" t="s">
        <v>87</v>
      </c>
      <c r="N2671">
        <v>1</v>
      </c>
      <c r="O2671" s="1">
        <v>44526.744120370371</v>
      </c>
      <c r="P2671" s="1">
        <v>44529.175104166665</v>
      </c>
      <c r="Q2671">
        <v>209556</v>
      </c>
      <c r="R2671">
        <v>481</v>
      </c>
      <c r="S2671" t="b">
        <v>0</v>
      </c>
      <c r="T2671" t="s">
        <v>88</v>
      </c>
      <c r="U2671" t="b">
        <v>0</v>
      </c>
      <c r="V2671" t="s">
        <v>1964</v>
      </c>
      <c r="W2671" s="1">
        <v>44529.175104166665</v>
      </c>
      <c r="X2671">
        <v>405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82</v>
      </c>
      <c r="AE2671">
        <v>72</v>
      </c>
      <c r="AF2671">
        <v>0</v>
      </c>
      <c r="AG2671">
        <v>5</v>
      </c>
      <c r="AH2671" t="s">
        <v>88</v>
      </c>
      <c r="AI2671" t="s">
        <v>88</v>
      </c>
      <c r="AJ2671" t="s">
        <v>88</v>
      </c>
      <c r="AK2671" t="s">
        <v>88</v>
      </c>
      <c r="AL2671" t="s">
        <v>88</v>
      </c>
      <c r="AM2671" t="s">
        <v>88</v>
      </c>
      <c r="AN2671" t="s">
        <v>88</v>
      </c>
      <c r="AO2671" t="s">
        <v>88</v>
      </c>
      <c r="AP2671" t="s">
        <v>88</v>
      </c>
      <c r="AQ2671" t="s">
        <v>88</v>
      </c>
      <c r="AR2671" t="s">
        <v>88</v>
      </c>
      <c r="AS2671" t="s">
        <v>88</v>
      </c>
      <c r="AT2671" t="s">
        <v>88</v>
      </c>
      <c r="AU2671" t="s">
        <v>88</v>
      </c>
      <c r="AV2671" t="s">
        <v>88</v>
      </c>
      <c r="AW2671" t="s">
        <v>88</v>
      </c>
      <c r="AX2671" t="s">
        <v>88</v>
      </c>
      <c r="AY2671" t="s">
        <v>88</v>
      </c>
      <c r="AZ2671" t="s">
        <v>88</v>
      </c>
      <c r="BA2671" t="s">
        <v>88</v>
      </c>
      <c r="BB2671" t="s">
        <v>88</v>
      </c>
      <c r="BC2671" t="s">
        <v>88</v>
      </c>
      <c r="BD2671" t="s">
        <v>88</v>
      </c>
      <c r="BE2671" t="s">
        <v>88</v>
      </c>
    </row>
    <row r="2672" spans="1:57">
      <c r="A2672" t="s">
        <v>5544</v>
      </c>
      <c r="B2672" t="s">
        <v>80</v>
      </c>
      <c r="C2672" t="s">
        <v>4513</v>
      </c>
      <c r="D2672" t="s">
        <v>82</v>
      </c>
      <c r="E2672" s="2" t="str">
        <f>HYPERLINK("capsilon://?command=openfolder&amp;siteaddress=FAM.docvelocity-na8.net&amp;folderid=FX8BAE6012-0902-C840-602B-E3649F25E61F","FX21115401")</f>
        <v>FX21115401</v>
      </c>
      <c r="F2672" t="s">
        <v>19</v>
      </c>
      <c r="G2672" t="s">
        <v>19</v>
      </c>
      <c r="H2672" t="s">
        <v>83</v>
      </c>
      <c r="I2672" t="s">
        <v>5545</v>
      </c>
      <c r="J2672">
        <v>88</v>
      </c>
      <c r="K2672" t="s">
        <v>85</v>
      </c>
      <c r="L2672" t="s">
        <v>86</v>
      </c>
      <c r="M2672" t="s">
        <v>87</v>
      </c>
      <c r="N2672">
        <v>1</v>
      </c>
      <c r="O2672" s="1">
        <v>44526.969247685185</v>
      </c>
      <c r="P2672" s="1">
        <v>44529.178449074076</v>
      </c>
      <c r="Q2672">
        <v>190528</v>
      </c>
      <c r="R2672">
        <v>347</v>
      </c>
      <c r="S2672" t="b">
        <v>0</v>
      </c>
      <c r="T2672" t="s">
        <v>88</v>
      </c>
      <c r="U2672" t="b">
        <v>0</v>
      </c>
      <c r="V2672" t="s">
        <v>1964</v>
      </c>
      <c r="W2672" s="1">
        <v>44529.178449074076</v>
      </c>
      <c r="X2672">
        <v>288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88</v>
      </c>
      <c r="AE2672">
        <v>69</v>
      </c>
      <c r="AF2672">
        <v>0</v>
      </c>
      <c r="AG2672">
        <v>7</v>
      </c>
      <c r="AH2672" t="s">
        <v>88</v>
      </c>
      <c r="AI2672" t="s">
        <v>88</v>
      </c>
      <c r="AJ2672" t="s">
        <v>88</v>
      </c>
      <c r="AK2672" t="s">
        <v>88</v>
      </c>
      <c r="AL2672" t="s">
        <v>88</v>
      </c>
      <c r="AM2672" t="s">
        <v>88</v>
      </c>
      <c r="AN2672" t="s">
        <v>88</v>
      </c>
      <c r="AO2672" t="s">
        <v>88</v>
      </c>
      <c r="AP2672" t="s">
        <v>88</v>
      </c>
      <c r="AQ2672" t="s">
        <v>88</v>
      </c>
      <c r="AR2672" t="s">
        <v>88</v>
      </c>
      <c r="AS2672" t="s">
        <v>88</v>
      </c>
      <c r="AT2672" t="s">
        <v>88</v>
      </c>
      <c r="AU2672" t="s">
        <v>88</v>
      </c>
      <c r="AV2672" t="s">
        <v>88</v>
      </c>
      <c r="AW2672" t="s">
        <v>88</v>
      </c>
      <c r="AX2672" t="s">
        <v>88</v>
      </c>
      <c r="AY2672" t="s">
        <v>88</v>
      </c>
      <c r="AZ2672" t="s">
        <v>88</v>
      </c>
      <c r="BA2672" t="s">
        <v>88</v>
      </c>
      <c r="BB2672" t="s">
        <v>88</v>
      </c>
      <c r="BC2672" t="s">
        <v>88</v>
      </c>
      <c r="BD2672" t="s">
        <v>88</v>
      </c>
      <c r="BE2672" t="s">
        <v>88</v>
      </c>
    </row>
    <row r="2673" spans="1:57">
      <c r="A2673" t="s">
        <v>5546</v>
      </c>
      <c r="B2673" t="s">
        <v>80</v>
      </c>
      <c r="C2673" t="s">
        <v>4918</v>
      </c>
      <c r="D2673" t="s">
        <v>82</v>
      </c>
      <c r="E2673" s="2" t="str">
        <f>HYPERLINK("capsilon://?command=openfolder&amp;siteaddress=FAM.docvelocity-na8.net&amp;folderid=FX8CB23B95-137D-311A-F349-8CFC2F649513","FX211110223")</f>
        <v>FX211110223</v>
      </c>
      <c r="F2673" t="s">
        <v>19</v>
      </c>
      <c r="G2673" t="s">
        <v>19</v>
      </c>
      <c r="H2673" t="s">
        <v>83</v>
      </c>
      <c r="I2673" t="s">
        <v>5547</v>
      </c>
      <c r="J2673">
        <v>185</v>
      </c>
      <c r="K2673" t="s">
        <v>85</v>
      </c>
      <c r="L2673" t="s">
        <v>86</v>
      </c>
      <c r="M2673" t="s">
        <v>87</v>
      </c>
      <c r="N2673">
        <v>1</v>
      </c>
      <c r="O2673" s="1">
        <v>44528.820335648146</v>
      </c>
      <c r="P2673" s="1">
        <v>44529.180752314816</v>
      </c>
      <c r="Q2673">
        <v>30848</v>
      </c>
      <c r="R2673">
        <v>292</v>
      </c>
      <c r="S2673" t="b">
        <v>0</v>
      </c>
      <c r="T2673" t="s">
        <v>88</v>
      </c>
      <c r="U2673" t="b">
        <v>0</v>
      </c>
      <c r="V2673" t="s">
        <v>1964</v>
      </c>
      <c r="W2673" s="1">
        <v>44529.180752314816</v>
      </c>
      <c r="X2673">
        <v>198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185</v>
      </c>
      <c r="AE2673">
        <v>175</v>
      </c>
      <c r="AF2673">
        <v>0</v>
      </c>
      <c r="AG2673">
        <v>4</v>
      </c>
      <c r="AH2673" t="s">
        <v>88</v>
      </c>
      <c r="AI2673" t="s">
        <v>88</v>
      </c>
      <c r="AJ2673" t="s">
        <v>88</v>
      </c>
      <c r="AK2673" t="s">
        <v>88</v>
      </c>
      <c r="AL2673" t="s">
        <v>88</v>
      </c>
      <c r="AM2673" t="s">
        <v>88</v>
      </c>
      <c r="AN2673" t="s">
        <v>88</v>
      </c>
      <c r="AO2673" t="s">
        <v>88</v>
      </c>
      <c r="AP2673" t="s">
        <v>88</v>
      </c>
      <c r="AQ2673" t="s">
        <v>88</v>
      </c>
      <c r="AR2673" t="s">
        <v>88</v>
      </c>
      <c r="AS2673" t="s">
        <v>88</v>
      </c>
      <c r="AT2673" t="s">
        <v>88</v>
      </c>
      <c r="AU2673" t="s">
        <v>88</v>
      </c>
      <c r="AV2673" t="s">
        <v>88</v>
      </c>
      <c r="AW2673" t="s">
        <v>88</v>
      </c>
      <c r="AX2673" t="s">
        <v>88</v>
      </c>
      <c r="AY2673" t="s">
        <v>88</v>
      </c>
      <c r="AZ2673" t="s">
        <v>88</v>
      </c>
      <c r="BA2673" t="s">
        <v>88</v>
      </c>
      <c r="BB2673" t="s">
        <v>88</v>
      </c>
      <c r="BC2673" t="s">
        <v>88</v>
      </c>
      <c r="BD2673" t="s">
        <v>88</v>
      </c>
      <c r="BE2673" t="s">
        <v>88</v>
      </c>
    </row>
    <row r="2674" spans="1:57">
      <c r="A2674" t="s">
        <v>5548</v>
      </c>
      <c r="B2674" t="s">
        <v>80</v>
      </c>
      <c r="C2674" t="s">
        <v>4721</v>
      </c>
      <c r="D2674" t="s">
        <v>82</v>
      </c>
      <c r="E2674" s="2" t="str">
        <f>HYPERLINK("capsilon://?command=openfolder&amp;siteaddress=FAM.docvelocity-na8.net&amp;folderid=FX1EE68E8A-32B6-FFB9-DE02-1023AC6963BC","FX21119949")</f>
        <v>FX21119949</v>
      </c>
      <c r="F2674" t="s">
        <v>19</v>
      </c>
      <c r="G2674" t="s">
        <v>19</v>
      </c>
      <c r="H2674" t="s">
        <v>83</v>
      </c>
      <c r="I2674" t="s">
        <v>5549</v>
      </c>
      <c r="J2674">
        <v>123</v>
      </c>
      <c r="K2674" t="s">
        <v>85</v>
      </c>
      <c r="L2674" t="s">
        <v>86</v>
      </c>
      <c r="M2674" t="s">
        <v>87</v>
      </c>
      <c r="N2674">
        <v>1</v>
      </c>
      <c r="O2674" s="1">
        <v>44528.977766203701</v>
      </c>
      <c r="P2674" s="1">
        <v>44529.182060185187</v>
      </c>
      <c r="Q2674">
        <v>17502</v>
      </c>
      <c r="R2674">
        <v>149</v>
      </c>
      <c r="S2674" t="b">
        <v>0</v>
      </c>
      <c r="T2674" t="s">
        <v>88</v>
      </c>
      <c r="U2674" t="b">
        <v>0</v>
      </c>
      <c r="V2674" t="s">
        <v>1964</v>
      </c>
      <c r="W2674" s="1">
        <v>44529.182060185187</v>
      </c>
      <c r="X2674">
        <v>100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123</v>
      </c>
      <c r="AE2674">
        <v>118</v>
      </c>
      <c r="AF2674">
        <v>0</v>
      </c>
      <c r="AG2674">
        <v>2</v>
      </c>
      <c r="AH2674" t="s">
        <v>88</v>
      </c>
      <c r="AI2674" t="s">
        <v>88</v>
      </c>
      <c r="AJ2674" t="s">
        <v>88</v>
      </c>
      <c r="AK2674" t="s">
        <v>88</v>
      </c>
      <c r="AL2674" t="s">
        <v>88</v>
      </c>
      <c r="AM2674" t="s">
        <v>88</v>
      </c>
      <c r="AN2674" t="s">
        <v>88</v>
      </c>
      <c r="AO2674" t="s">
        <v>88</v>
      </c>
      <c r="AP2674" t="s">
        <v>88</v>
      </c>
      <c r="AQ2674" t="s">
        <v>88</v>
      </c>
      <c r="AR2674" t="s">
        <v>88</v>
      </c>
      <c r="AS2674" t="s">
        <v>88</v>
      </c>
      <c r="AT2674" t="s">
        <v>88</v>
      </c>
      <c r="AU2674" t="s">
        <v>88</v>
      </c>
      <c r="AV2674" t="s">
        <v>88</v>
      </c>
      <c r="AW2674" t="s">
        <v>88</v>
      </c>
      <c r="AX2674" t="s">
        <v>88</v>
      </c>
      <c r="AY2674" t="s">
        <v>88</v>
      </c>
      <c r="AZ2674" t="s">
        <v>88</v>
      </c>
      <c r="BA2674" t="s">
        <v>88</v>
      </c>
      <c r="BB2674" t="s">
        <v>88</v>
      </c>
      <c r="BC2674" t="s">
        <v>88</v>
      </c>
      <c r="BD2674" t="s">
        <v>88</v>
      </c>
      <c r="BE2674" t="s">
        <v>88</v>
      </c>
    </row>
    <row r="2675" spans="1:57">
      <c r="A2675" t="s">
        <v>5550</v>
      </c>
      <c r="B2675" t="s">
        <v>80</v>
      </c>
      <c r="C2675" t="s">
        <v>4936</v>
      </c>
      <c r="D2675" t="s">
        <v>82</v>
      </c>
      <c r="E2675" s="2" t="str">
        <f>HYPERLINK("capsilon://?command=openfolder&amp;siteaddress=FAM.docvelocity-na8.net&amp;folderid=FX36A548A2-8DF9-25C9-D83A-61647C556EA2","FX211112491")</f>
        <v>FX211112491</v>
      </c>
      <c r="F2675" t="s">
        <v>19</v>
      </c>
      <c r="G2675" t="s">
        <v>19</v>
      </c>
      <c r="H2675" t="s">
        <v>83</v>
      </c>
      <c r="I2675" t="s">
        <v>5551</v>
      </c>
      <c r="J2675">
        <v>265</v>
      </c>
      <c r="K2675" t="s">
        <v>85</v>
      </c>
      <c r="L2675" t="s">
        <v>86</v>
      </c>
      <c r="M2675" t="s">
        <v>87</v>
      </c>
      <c r="N2675">
        <v>1</v>
      </c>
      <c r="O2675" s="1">
        <v>44529.022060185183</v>
      </c>
      <c r="P2675" s="1">
        <v>44529.19222222222</v>
      </c>
      <c r="Q2675">
        <v>13805</v>
      </c>
      <c r="R2675">
        <v>897</v>
      </c>
      <c r="S2675" t="b">
        <v>0</v>
      </c>
      <c r="T2675" t="s">
        <v>88</v>
      </c>
      <c r="U2675" t="b">
        <v>0</v>
      </c>
      <c r="V2675" t="s">
        <v>1964</v>
      </c>
      <c r="W2675" s="1">
        <v>44529.19222222222</v>
      </c>
      <c r="X2675">
        <v>877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265</v>
      </c>
      <c r="AE2675">
        <v>241</v>
      </c>
      <c r="AF2675">
        <v>0</v>
      </c>
      <c r="AG2675">
        <v>8</v>
      </c>
      <c r="AH2675" t="s">
        <v>88</v>
      </c>
      <c r="AI2675" t="s">
        <v>88</v>
      </c>
      <c r="AJ2675" t="s">
        <v>88</v>
      </c>
      <c r="AK2675" t="s">
        <v>88</v>
      </c>
      <c r="AL2675" t="s">
        <v>88</v>
      </c>
      <c r="AM2675" t="s">
        <v>88</v>
      </c>
      <c r="AN2675" t="s">
        <v>88</v>
      </c>
      <c r="AO2675" t="s">
        <v>88</v>
      </c>
      <c r="AP2675" t="s">
        <v>88</v>
      </c>
      <c r="AQ2675" t="s">
        <v>88</v>
      </c>
      <c r="AR2675" t="s">
        <v>88</v>
      </c>
      <c r="AS2675" t="s">
        <v>88</v>
      </c>
      <c r="AT2675" t="s">
        <v>88</v>
      </c>
      <c r="AU2675" t="s">
        <v>88</v>
      </c>
      <c r="AV2675" t="s">
        <v>88</v>
      </c>
      <c r="AW2675" t="s">
        <v>88</v>
      </c>
      <c r="AX2675" t="s">
        <v>88</v>
      </c>
      <c r="AY2675" t="s">
        <v>88</v>
      </c>
      <c r="AZ2675" t="s">
        <v>88</v>
      </c>
      <c r="BA2675" t="s">
        <v>88</v>
      </c>
      <c r="BB2675" t="s">
        <v>88</v>
      </c>
      <c r="BC2675" t="s">
        <v>88</v>
      </c>
      <c r="BD2675" t="s">
        <v>88</v>
      </c>
      <c r="BE2675" t="s">
        <v>88</v>
      </c>
    </row>
    <row r="2676" spans="1:57">
      <c r="A2676" t="s">
        <v>5552</v>
      </c>
      <c r="B2676" t="s">
        <v>80</v>
      </c>
      <c r="C2676" t="s">
        <v>5511</v>
      </c>
      <c r="D2676" t="s">
        <v>82</v>
      </c>
      <c r="E2676" s="2" t="str">
        <f>HYPERLINK("capsilon://?command=openfolder&amp;siteaddress=FAM.docvelocity-na8.net&amp;folderid=FX94A0A2AF-952D-7D05-3BCF-0AFC42D489ED","FX21115077")</f>
        <v>FX21115077</v>
      </c>
      <c r="F2676" t="s">
        <v>19</v>
      </c>
      <c r="G2676" t="s">
        <v>19</v>
      </c>
      <c r="H2676" t="s">
        <v>83</v>
      </c>
      <c r="I2676" t="s">
        <v>5512</v>
      </c>
      <c r="J2676">
        <v>213</v>
      </c>
      <c r="K2676" t="s">
        <v>85</v>
      </c>
      <c r="L2676" t="s">
        <v>86</v>
      </c>
      <c r="M2676" t="s">
        <v>87</v>
      </c>
      <c r="N2676">
        <v>2</v>
      </c>
      <c r="O2676" s="1">
        <v>44529.168391203704</v>
      </c>
      <c r="P2676" s="1">
        <v>44529.234849537039</v>
      </c>
      <c r="Q2676">
        <v>1136</v>
      </c>
      <c r="R2676">
        <v>4606</v>
      </c>
      <c r="S2676" t="b">
        <v>0</v>
      </c>
      <c r="T2676" t="s">
        <v>88</v>
      </c>
      <c r="U2676" t="b">
        <v>1</v>
      </c>
      <c r="V2676" t="s">
        <v>393</v>
      </c>
      <c r="W2676" s="1">
        <v>44529.198912037034</v>
      </c>
      <c r="X2676">
        <v>2628</v>
      </c>
      <c r="Y2676">
        <v>190</v>
      </c>
      <c r="Z2676">
        <v>0</v>
      </c>
      <c r="AA2676">
        <v>190</v>
      </c>
      <c r="AB2676">
        <v>43</v>
      </c>
      <c r="AC2676">
        <v>93</v>
      </c>
      <c r="AD2676">
        <v>23</v>
      </c>
      <c r="AE2676">
        <v>0</v>
      </c>
      <c r="AF2676">
        <v>0</v>
      </c>
      <c r="AG2676">
        <v>0</v>
      </c>
      <c r="AH2676" t="s">
        <v>90</v>
      </c>
      <c r="AI2676" s="1">
        <v>44529.234849537039</v>
      </c>
      <c r="AJ2676">
        <v>1966</v>
      </c>
      <c r="AK2676">
        <v>11</v>
      </c>
      <c r="AL2676">
        <v>0</v>
      </c>
      <c r="AM2676">
        <v>11</v>
      </c>
      <c r="AN2676">
        <v>43</v>
      </c>
      <c r="AO2676">
        <v>11</v>
      </c>
      <c r="AP2676">
        <v>12</v>
      </c>
      <c r="AQ2676">
        <v>0</v>
      </c>
      <c r="AR2676">
        <v>0</v>
      </c>
      <c r="AS2676">
        <v>0</v>
      </c>
      <c r="AT2676" t="s">
        <v>88</v>
      </c>
      <c r="AU2676" t="s">
        <v>88</v>
      </c>
      <c r="AV2676" t="s">
        <v>88</v>
      </c>
      <c r="AW2676" t="s">
        <v>88</v>
      </c>
      <c r="AX2676" t="s">
        <v>88</v>
      </c>
      <c r="AY2676" t="s">
        <v>88</v>
      </c>
      <c r="AZ2676" t="s">
        <v>88</v>
      </c>
      <c r="BA2676" t="s">
        <v>88</v>
      </c>
      <c r="BB2676" t="s">
        <v>88</v>
      </c>
      <c r="BC2676" t="s">
        <v>88</v>
      </c>
      <c r="BD2676" t="s">
        <v>88</v>
      </c>
      <c r="BE2676" t="s">
        <v>88</v>
      </c>
    </row>
    <row r="2677" spans="1:57">
      <c r="A2677" t="s">
        <v>5553</v>
      </c>
      <c r="B2677" t="s">
        <v>80</v>
      </c>
      <c r="C2677" t="s">
        <v>5539</v>
      </c>
      <c r="D2677" t="s">
        <v>82</v>
      </c>
      <c r="E2677" s="2" t="str">
        <f>HYPERLINK("capsilon://?command=openfolder&amp;siteaddress=FAM.docvelocity-na8.net&amp;folderid=FXB92DBFCE-DF16-C7B5-99C8-816C8F2448BA","FX211113612")</f>
        <v>FX211113612</v>
      </c>
      <c r="F2677" t="s">
        <v>19</v>
      </c>
      <c r="G2677" t="s">
        <v>19</v>
      </c>
      <c r="H2677" t="s">
        <v>83</v>
      </c>
      <c r="I2677" t="s">
        <v>5540</v>
      </c>
      <c r="J2677">
        <v>152</v>
      </c>
      <c r="K2677" t="s">
        <v>85</v>
      </c>
      <c r="L2677" t="s">
        <v>86</v>
      </c>
      <c r="M2677" t="s">
        <v>87</v>
      </c>
      <c r="N2677">
        <v>2</v>
      </c>
      <c r="O2677" s="1">
        <v>44529.171747685185</v>
      </c>
      <c r="P2677" s="1">
        <v>44529.208726851852</v>
      </c>
      <c r="Q2677">
        <v>163</v>
      </c>
      <c r="R2677">
        <v>3032</v>
      </c>
      <c r="S2677" t="b">
        <v>0</v>
      </c>
      <c r="T2677" t="s">
        <v>88</v>
      </c>
      <c r="U2677" t="b">
        <v>1</v>
      </c>
      <c r="V2677" t="s">
        <v>1964</v>
      </c>
      <c r="W2677" s="1">
        <v>44529.190706018519</v>
      </c>
      <c r="X2677">
        <v>1633</v>
      </c>
      <c r="Y2677">
        <v>164</v>
      </c>
      <c r="Z2677">
        <v>0</v>
      </c>
      <c r="AA2677">
        <v>164</v>
      </c>
      <c r="AB2677">
        <v>0</v>
      </c>
      <c r="AC2677">
        <v>96</v>
      </c>
      <c r="AD2677">
        <v>-12</v>
      </c>
      <c r="AE2677">
        <v>0</v>
      </c>
      <c r="AF2677">
        <v>0</v>
      </c>
      <c r="AG2677">
        <v>0</v>
      </c>
      <c r="AH2677" t="s">
        <v>90</v>
      </c>
      <c r="AI2677" s="1">
        <v>44529.208726851852</v>
      </c>
      <c r="AJ2677">
        <v>1399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-12</v>
      </c>
      <c r="AQ2677">
        <v>0</v>
      </c>
      <c r="AR2677">
        <v>0</v>
      </c>
      <c r="AS2677">
        <v>0</v>
      </c>
      <c r="AT2677" t="s">
        <v>88</v>
      </c>
      <c r="AU2677" t="s">
        <v>88</v>
      </c>
      <c r="AV2677" t="s">
        <v>88</v>
      </c>
      <c r="AW2677" t="s">
        <v>88</v>
      </c>
      <c r="AX2677" t="s">
        <v>88</v>
      </c>
      <c r="AY2677" t="s">
        <v>88</v>
      </c>
      <c r="AZ2677" t="s">
        <v>88</v>
      </c>
      <c r="BA2677" t="s">
        <v>88</v>
      </c>
      <c r="BB2677" t="s">
        <v>88</v>
      </c>
      <c r="BC2677" t="s">
        <v>88</v>
      </c>
      <c r="BD2677" t="s">
        <v>88</v>
      </c>
      <c r="BE2677" t="s">
        <v>88</v>
      </c>
    </row>
    <row r="2678" spans="1:57">
      <c r="A2678" t="s">
        <v>5554</v>
      </c>
      <c r="B2678" t="s">
        <v>80</v>
      </c>
      <c r="C2678" t="s">
        <v>4484</v>
      </c>
      <c r="D2678" t="s">
        <v>82</v>
      </c>
      <c r="E2678" s="2" t="str">
        <f>HYPERLINK("capsilon://?command=openfolder&amp;siteaddress=FAM.docvelocity-na8.net&amp;folderid=FXA83C340D-ED98-F30E-AD52-0B59C3F44E71","FX21118998")</f>
        <v>FX21118998</v>
      </c>
      <c r="F2678" t="s">
        <v>19</v>
      </c>
      <c r="G2678" t="s">
        <v>19</v>
      </c>
      <c r="H2678" t="s">
        <v>83</v>
      </c>
      <c r="I2678" t="s">
        <v>5543</v>
      </c>
      <c r="J2678">
        <v>190</v>
      </c>
      <c r="K2678" t="s">
        <v>85</v>
      </c>
      <c r="L2678" t="s">
        <v>86</v>
      </c>
      <c r="M2678" t="s">
        <v>87</v>
      </c>
      <c r="N2678">
        <v>2</v>
      </c>
      <c r="O2678" s="1">
        <v>44529.176296296297</v>
      </c>
      <c r="P2678" s="1">
        <v>44529.247025462966</v>
      </c>
      <c r="Q2678">
        <v>3393</v>
      </c>
      <c r="R2678">
        <v>2718</v>
      </c>
      <c r="S2678" t="b">
        <v>0</v>
      </c>
      <c r="T2678" t="s">
        <v>88</v>
      </c>
      <c r="U2678" t="b">
        <v>1</v>
      </c>
      <c r="V2678" t="s">
        <v>98</v>
      </c>
      <c r="W2678" s="1">
        <v>44529.195717592593</v>
      </c>
      <c r="X2678">
        <v>1667</v>
      </c>
      <c r="Y2678">
        <v>203</v>
      </c>
      <c r="Z2678">
        <v>0</v>
      </c>
      <c r="AA2678">
        <v>203</v>
      </c>
      <c r="AB2678">
        <v>0</v>
      </c>
      <c r="AC2678">
        <v>108</v>
      </c>
      <c r="AD2678">
        <v>-13</v>
      </c>
      <c r="AE2678">
        <v>0</v>
      </c>
      <c r="AF2678">
        <v>0</v>
      </c>
      <c r="AG2678">
        <v>0</v>
      </c>
      <c r="AH2678" t="s">
        <v>90</v>
      </c>
      <c r="AI2678" s="1">
        <v>44529.247025462966</v>
      </c>
      <c r="AJ2678">
        <v>1051</v>
      </c>
      <c r="AK2678">
        <v>8</v>
      </c>
      <c r="AL2678">
        <v>0</v>
      </c>
      <c r="AM2678">
        <v>8</v>
      </c>
      <c r="AN2678">
        <v>0</v>
      </c>
      <c r="AO2678">
        <v>8</v>
      </c>
      <c r="AP2678">
        <v>-21</v>
      </c>
      <c r="AQ2678">
        <v>0</v>
      </c>
      <c r="AR2678">
        <v>0</v>
      </c>
      <c r="AS2678">
        <v>0</v>
      </c>
      <c r="AT2678" t="s">
        <v>88</v>
      </c>
      <c r="AU2678" t="s">
        <v>88</v>
      </c>
      <c r="AV2678" t="s">
        <v>88</v>
      </c>
      <c r="AW2678" t="s">
        <v>88</v>
      </c>
      <c r="AX2678" t="s">
        <v>88</v>
      </c>
      <c r="AY2678" t="s">
        <v>88</v>
      </c>
      <c r="AZ2678" t="s">
        <v>88</v>
      </c>
      <c r="BA2678" t="s">
        <v>88</v>
      </c>
      <c r="BB2678" t="s">
        <v>88</v>
      </c>
      <c r="BC2678" t="s">
        <v>88</v>
      </c>
      <c r="BD2678" t="s">
        <v>88</v>
      </c>
      <c r="BE2678" t="s">
        <v>88</v>
      </c>
    </row>
    <row r="2679" spans="1:57">
      <c r="A2679" t="s">
        <v>5555</v>
      </c>
      <c r="B2679" t="s">
        <v>80</v>
      </c>
      <c r="C2679" t="s">
        <v>4513</v>
      </c>
      <c r="D2679" t="s">
        <v>82</v>
      </c>
      <c r="E2679" s="2" t="str">
        <f>HYPERLINK("capsilon://?command=openfolder&amp;siteaddress=FAM.docvelocity-na8.net&amp;folderid=FX8BAE6012-0902-C840-602B-E3649F25E61F","FX21115401")</f>
        <v>FX21115401</v>
      </c>
      <c r="F2679" t="s">
        <v>19</v>
      </c>
      <c r="G2679" t="s">
        <v>19</v>
      </c>
      <c r="H2679" t="s">
        <v>83</v>
      </c>
      <c r="I2679" t="s">
        <v>5545</v>
      </c>
      <c r="J2679">
        <v>208</v>
      </c>
      <c r="K2679" t="s">
        <v>85</v>
      </c>
      <c r="L2679" t="s">
        <v>86</v>
      </c>
      <c r="M2679" t="s">
        <v>87</v>
      </c>
      <c r="N2679">
        <v>2</v>
      </c>
      <c r="O2679" s="1">
        <v>44529.1797337963</v>
      </c>
      <c r="P2679" s="1">
        <v>44529.25640046296</v>
      </c>
      <c r="Q2679">
        <v>3459</v>
      </c>
      <c r="R2679">
        <v>3165</v>
      </c>
      <c r="S2679" t="b">
        <v>0</v>
      </c>
      <c r="T2679" t="s">
        <v>88</v>
      </c>
      <c r="U2679" t="b">
        <v>1</v>
      </c>
      <c r="V2679" t="s">
        <v>388</v>
      </c>
      <c r="W2679" s="1">
        <v>44529.207349537035</v>
      </c>
      <c r="X2679">
        <v>2356</v>
      </c>
      <c r="Y2679">
        <v>183</v>
      </c>
      <c r="Z2679">
        <v>0</v>
      </c>
      <c r="AA2679">
        <v>183</v>
      </c>
      <c r="AB2679">
        <v>0</v>
      </c>
      <c r="AC2679">
        <v>80</v>
      </c>
      <c r="AD2679">
        <v>25</v>
      </c>
      <c r="AE2679">
        <v>0</v>
      </c>
      <c r="AF2679">
        <v>0</v>
      </c>
      <c r="AG2679">
        <v>0</v>
      </c>
      <c r="AH2679" t="s">
        <v>90</v>
      </c>
      <c r="AI2679" s="1">
        <v>44529.25640046296</v>
      </c>
      <c r="AJ2679">
        <v>809</v>
      </c>
      <c r="AK2679">
        <v>1</v>
      </c>
      <c r="AL2679">
        <v>0</v>
      </c>
      <c r="AM2679">
        <v>1</v>
      </c>
      <c r="AN2679">
        <v>0</v>
      </c>
      <c r="AO2679">
        <v>1</v>
      </c>
      <c r="AP2679">
        <v>24</v>
      </c>
      <c r="AQ2679">
        <v>0</v>
      </c>
      <c r="AR2679">
        <v>0</v>
      </c>
      <c r="AS2679">
        <v>0</v>
      </c>
      <c r="AT2679" t="s">
        <v>88</v>
      </c>
      <c r="AU2679" t="s">
        <v>88</v>
      </c>
      <c r="AV2679" t="s">
        <v>88</v>
      </c>
      <c r="AW2679" t="s">
        <v>88</v>
      </c>
      <c r="AX2679" t="s">
        <v>88</v>
      </c>
      <c r="AY2679" t="s">
        <v>88</v>
      </c>
      <c r="AZ2679" t="s">
        <v>88</v>
      </c>
      <c r="BA2679" t="s">
        <v>88</v>
      </c>
      <c r="BB2679" t="s">
        <v>88</v>
      </c>
      <c r="BC2679" t="s">
        <v>88</v>
      </c>
      <c r="BD2679" t="s">
        <v>88</v>
      </c>
      <c r="BE2679" t="s">
        <v>88</v>
      </c>
    </row>
    <row r="2680" spans="1:57">
      <c r="A2680" t="s">
        <v>5556</v>
      </c>
      <c r="B2680" t="s">
        <v>80</v>
      </c>
      <c r="C2680" t="s">
        <v>4918</v>
      </c>
      <c r="D2680" t="s">
        <v>82</v>
      </c>
      <c r="E2680" s="2" t="str">
        <f>HYPERLINK("capsilon://?command=openfolder&amp;siteaddress=FAM.docvelocity-na8.net&amp;folderid=FX8CB23B95-137D-311A-F349-8CFC2F649513","FX211110223")</f>
        <v>FX211110223</v>
      </c>
      <c r="F2680" t="s">
        <v>19</v>
      </c>
      <c r="G2680" t="s">
        <v>19</v>
      </c>
      <c r="H2680" t="s">
        <v>83</v>
      </c>
      <c r="I2680" t="s">
        <v>5547</v>
      </c>
      <c r="J2680">
        <v>365</v>
      </c>
      <c r="K2680" t="s">
        <v>85</v>
      </c>
      <c r="L2680" t="s">
        <v>86</v>
      </c>
      <c r="M2680" t="s">
        <v>87</v>
      </c>
      <c r="N2680">
        <v>2</v>
      </c>
      <c r="O2680" s="1">
        <v>44529.182129629633</v>
      </c>
      <c r="P2680" s="1">
        <v>44529.286828703705</v>
      </c>
      <c r="Q2680">
        <v>4253</v>
      </c>
      <c r="R2680">
        <v>4793</v>
      </c>
      <c r="S2680" t="b">
        <v>0</v>
      </c>
      <c r="T2680" t="s">
        <v>88</v>
      </c>
      <c r="U2680" t="b">
        <v>1</v>
      </c>
      <c r="V2680" t="s">
        <v>1964</v>
      </c>
      <c r="W2680" s="1">
        <v>44529.221990740742</v>
      </c>
      <c r="X2680">
        <v>2702</v>
      </c>
      <c r="Y2680">
        <v>317</v>
      </c>
      <c r="Z2680">
        <v>0</v>
      </c>
      <c r="AA2680">
        <v>317</v>
      </c>
      <c r="AB2680">
        <v>0</v>
      </c>
      <c r="AC2680">
        <v>225</v>
      </c>
      <c r="AD2680">
        <v>48</v>
      </c>
      <c r="AE2680">
        <v>0</v>
      </c>
      <c r="AF2680">
        <v>0</v>
      </c>
      <c r="AG2680">
        <v>0</v>
      </c>
      <c r="AH2680" t="s">
        <v>90</v>
      </c>
      <c r="AI2680" s="1">
        <v>44529.286828703705</v>
      </c>
      <c r="AJ2680">
        <v>2085</v>
      </c>
      <c r="AK2680">
        <v>5</v>
      </c>
      <c r="AL2680">
        <v>0</v>
      </c>
      <c r="AM2680">
        <v>5</v>
      </c>
      <c r="AN2680">
        <v>0</v>
      </c>
      <c r="AO2680">
        <v>4</v>
      </c>
      <c r="AP2680">
        <v>43</v>
      </c>
      <c r="AQ2680">
        <v>0</v>
      </c>
      <c r="AR2680">
        <v>0</v>
      </c>
      <c r="AS2680">
        <v>0</v>
      </c>
      <c r="AT2680" t="s">
        <v>88</v>
      </c>
      <c r="AU2680" t="s">
        <v>88</v>
      </c>
      <c r="AV2680" t="s">
        <v>88</v>
      </c>
      <c r="AW2680" t="s">
        <v>88</v>
      </c>
      <c r="AX2680" t="s">
        <v>88</v>
      </c>
      <c r="AY2680" t="s">
        <v>88</v>
      </c>
      <c r="AZ2680" t="s">
        <v>88</v>
      </c>
      <c r="BA2680" t="s">
        <v>88</v>
      </c>
      <c r="BB2680" t="s">
        <v>88</v>
      </c>
      <c r="BC2680" t="s">
        <v>88</v>
      </c>
      <c r="BD2680" t="s">
        <v>88</v>
      </c>
      <c r="BE2680" t="s">
        <v>88</v>
      </c>
    </row>
    <row r="2681" spans="1:57">
      <c r="A2681" t="s">
        <v>5557</v>
      </c>
      <c r="B2681" t="s">
        <v>80</v>
      </c>
      <c r="C2681" t="s">
        <v>4721</v>
      </c>
      <c r="D2681" t="s">
        <v>82</v>
      </c>
      <c r="E2681" s="2" t="str">
        <f>HYPERLINK("capsilon://?command=openfolder&amp;siteaddress=FAM.docvelocity-na8.net&amp;folderid=FX1EE68E8A-32B6-FFB9-DE02-1023AC6963BC","FX21119949")</f>
        <v>FX21119949</v>
      </c>
      <c r="F2681" t="s">
        <v>19</v>
      </c>
      <c r="G2681" t="s">
        <v>19</v>
      </c>
      <c r="H2681" t="s">
        <v>83</v>
      </c>
      <c r="I2681" t="s">
        <v>5549</v>
      </c>
      <c r="J2681">
        <v>243</v>
      </c>
      <c r="K2681" t="s">
        <v>85</v>
      </c>
      <c r="L2681" t="s">
        <v>86</v>
      </c>
      <c r="M2681" t="s">
        <v>87</v>
      </c>
      <c r="N2681">
        <v>2</v>
      </c>
      <c r="O2681" s="1">
        <v>44529.183391203704</v>
      </c>
      <c r="P2681" s="1">
        <v>44529.291770833333</v>
      </c>
      <c r="Q2681">
        <v>8334</v>
      </c>
      <c r="R2681">
        <v>1030</v>
      </c>
      <c r="S2681" t="b">
        <v>0</v>
      </c>
      <c r="T2681" t="s">
        <v>88</v>
      </c>
      <c r="U2681" t="b">
        <v>1</v>
      </c>
      <c r="V2681" t="s">
        <v>98</v>
      </c>
      <c r="W2681" s="1">
        <v>44529.202511574076</v>
      </c>
      <c r="X2681">
        <v>586</v>
      </c>
      <c r="Y2681">
        <v>152</v>
      </c>
      <c r="Z2681">
        <v>0</v>
      </c>
      <c r="AA2681">
        <v>152</v>
      </c>
      <c r="AB2681">
        <v>0</v>
      </c>
      <c r="AC2681">
        <v>34</v>
      </c>
      <c r="AD2681">
        <v>91</v>
      </c>
      <c r="AE2681">
        <v>0</v>
      </c>
      <c r="AF2681">
        <v>0</v>
      </c>
      <c r="AG2681">
        <v>0</v>
      </c>
      <c r="AH2681" t="s">
        <v>90</v>
      </c>
      <c r="AI2681" s="1">
        <v>44529.291770833333</v>
      </c>
      <c r="AJ2681">
        <v>426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91</v>
      </c>
      <c r="AQ2681">
        <v>0</v>
      </c>
      <c r="AR2681">
        <v>0</v>
      </c>
      <c r="AS2681">
        <v>0</v>
      </c>
      <c r="AT2681" t="s">
        <v>88</v>
      </c>
      <c r="AU2681" t="s">
        <v>88</v>
      </c>
      <c r="AV2681" t="s">
        <v>88</v>
      </c>
      <c r="AW2681" t="s">
        <v>88</v>
      </c>
      <c r="AX2681" t="s">
        <v>88</v>
      </c>
      <c r="AY2681" t="s">
        <v>88</v>
      </c>
      <c r="AZ2681" t="s">
        <v>88</v>
      </c>
      <c r="BA2681" t="s">
        <v>88</v>
      </c>
      <c r="BB2681" t="s">
        <v>88</v>
      </c>
      <c r="BC2681" t="s">
        <v>88</v>
      </c>
      <c r="BD2681" t="s">
        <v>88</v>
      </c>
      <c r="BE2681" t="s">
        <v>88</v>
      </c>
    </row>
    <row r="2682" spans="1:57">
      <c r="A2682" t="s">
        <v>5558</v>
      </c>
      <c r="B2682" t="s">
        <v>80</v>
      </c>
      <c r="C2682" t="s">
        <v>4936</v>
      </c>
      <c r="D2682" t="s">
        <v>82</v>
      </c>
      <c r="E2682" s="2" t="str">
        <f>HYPERLINK("capsilon://?command=openfolder&amp;siteaddress=FAM.docvelocity-na8.net&amp;folderid=FX36A548A2-8DF9-25C9-D83A-61647C556EA2","FX211112491")</f>
        <v>FX211112491</v>
      </c>
      <c r="F2682" t="s">
        <v>19</v>
      </c>
      <c r="G2682" t="s">
        <v>19</v>
      </c>
      <c r="H2682" t="s">
        <v>83</v>
      </c>
      <c r="I2682" t="s">
        <v>5551</v>
      </c>
      <c r="J2682">
        <v>530</v>
      </c>
      <c r="K2682" t="s">
        <v>85</v>
      </c>
      <c r="L2682" t="s">
        <v>86</v>
      </c>
      <c r="M2682" t="s">
        <v>87</v>
      </c>
      <c r="N2682">
        <v>2</v>
      </c>
      <c r="O2682" s="1">
        <v>44529.194189814814</v>
      </c>
      <c r="P2682" s="1">
        <v>44529.340763888889</v>
      </c>
      <c r="Q2682">
        <v>6991</v>
      </c>
      <c r="R2682">
        <v>5673</v>
      </c>
      <c r="S2682" t="b">
        <v>0</v>
      </c>
      <c r="T2682" t="s">
        <v>88</v>
      </c>
      <c r="U2682" t="b">
        <v>1</v>
      </c>
      <c r="V2682" t="s">
        <v>393</v>
      </c>
      <c r="W2682" s="1">
        <v>44529.232638888891</v>
      </c>
      <c r="X2682">
        <v>2913</v>
      </c>
      <c r="Y2682">
        <v>420</v>
      </c>
      <c r="Z2682">
        <v>0</v>
      </c>
      <c r="AA2682">
        <v>420</v>
      </c>
      <c r="AB2682">
        <v>0</v>
      </c>
      <c r="AC2682">
        <v>166</v>
      </c>
      <c r="AD2682">
        <v>110</v>
      </c>
      <c r="AE2682">
        <v>0</v>
      </c>
      <c r="AF2682">
        <v>0</v>
      </c>
      <c r="AG2682">
        <v>0</v>
      </c>
      <c r="AH2682" t="s">
        <v>1043</v>
      </c>
      <c r="AI2682" s="1">
        <v>44529.340763888889</v>
      </c>
      <c r="AJ2682">
        <v>148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110</v>
      </c>
      <c r="AQ2682">
        <v>0</v>
      </c>
      <c r="AR2682">
        <v>0</v>
      </c>
      <c r="AS2682">
        <v>0</v>
      </c>
      <c r="AT2682" t="s">
        <v>88</v>
      </c>
      <c r="AU2682" t="s">
        <v>88</v>
      </c>
      <c r="AV2682" t="s">
        <v>88</v>
      </c>
      <c r="AW2682" t="s">
        <v>88</v>
      </c>
      <c r="AX2682" t="s">
        <v>88</v>
      </c>
      <c r="AY2682" t="s">
        <v>88</v>
      </c>
      <c r="AZ2682" t="s">
        <v>88</v>
      </c>
      <c r="BA2682" t="s">
        <v>88</v>
      </c>
      <c r="BB2682" t="s">
        <v>88</v>
      </c>
      <c r="BC2682" t="s">
        <v>88</v>
      </c>
      <c r="BD2682" t="s">
        <v>88</v>
      </c>
      <c r="BE2682" t="s">
        <v>88</v>
      </c>
    </row>
    <row r="2683" spans="1:57">
      <c r="A2683" t="s">
        <v>5559</v>
      </c>
      <c r="B2683" t="s">
        <v>80</v>
      </c>
      <c r="C2683" t="s">
        <v>5329</v>
      </c>
      <c r="D2683" t="s">
        <v>82</v>
      </c>
      <c r="E2683" s="2" t="str">
        <f>HYPERLINK("capsilon://?command=openfolder&amp;siteaddress=FAM.docvelocity-na8.net&amp;folderid=FX86DC3A90-FD4B-CF5D-F6A2-B645A62A45A2","FX21101040")</f>
        <v>FX21101040</v>
      </c>
      <c r="F2683" t="s">
        <v>19</v>
      </c>
      <c r="G2683" t="s">
        <v>19</v>
      </c>
      <c r="H2683" t="s">
        <v>83</v>
      </c>
      <c r="I2683" t="s">
        <v>5330</v>
      </c>
      <c r="J2683">
        <v>336</v>
      </c>
      <c r="K2683" t="s">
        <v>85</v>
      </c>
      <c r="L2683" t="s">
        <v>86</v>
      </c>
      <c r="M2683" t="s">
        <v>87</v>
      </c>
      <c r="N2683">
        <v>2</v>
      </c>
      <c r="O2683" s="1">
        <v>44529.208425925928</v>
      </c>
      <c r="P2683" s="1">
        <v>44529.320069444446</v>
      </c>
      <c r="Q2683">
        <v>7080</v>
      </c>
      <c r="R2683">
        <v>2566</v>
      </c>
      <c r="S2683" t="b">
        <v>0</v>
      </c>
      <c r="T2683" t="s">
        <v>88</v>
      </c>
      <c r="U2683" t="b">
        <v>1</v>
      </c>
      <c r="V2683" t="s">
        <v>89</v>
      </c>
      <c r="W2683" s="1">
        <v>44529.230358796296</v>
      </c>
      <c r="X2683">
        <v>1442</v>
      </c>
      <c r="Y2683">
        <v>147</v>
      </c>
      <c r="Z2683">
        <v>0</v>
      </c>
      <c r="AA2683">
        <v>147</v>
      </c>
      <c r="AB2683">
        <v>304</v>
      </c>
      <c r="AC2683">
        <v>92</v>
      </c>
      <c r="AD2683">
        <v>189</v>
      </c>
      <c r="AE2683">
        <v>0</v>
      </c>
      <c r="AF2683">
        <v>0</v>
      </c>
      <c r="AG2683">
        <v>0</v>
      </c>
      <c r="AH2683" t="s">
        <v>90</v>
      </c>
      <c r="AI2683" s="1">
        <v>44529.320069444446</v>
      </c>
      <c r="AJ2683">
        <v>1077</v>
      </c>
      <c r="AK2683">
        <v>2</v>
      </c>
      <c r="AL2683">
        <v>0</v>
      </c>
      <c r="AM2683">
        <v>2</v>
      </c>
      <c r="AN2683">
        <v>152</v>
      </c>
      <c r="AO2683">
        <v>2</v>
      </c>
      <c r="AP2683">
        <v>187</v>
      </c>
      <c r="AQ2683">
        <v>0</v>
      </c>
      <c r="AR2683">
        <v>0</v>
      </c>
      <c r="AS2683">
        <v>0</v>
      </c>
      <c r="AT2683" t="s">
        <v>88</v>
      </c>
      <c r="AU2683" t="s">
        <v>88</v>
      </c>
      <c r="AV2683" t="s">
        <v>88</v>
      </c>
      <c r="AW2683" t="s">
        <v>88</v>
      </c>
      <c r="AX2683" t="s">
        <v>88</v>
      </c>
      <c r="AY2683" t="s">
        <v>88</v>
      </c>
      <c r="AZ2683" t="s">
        <v>88</v>
      </c>
      <c r="BA2683" t="s">
        <v>88</v>
      </c>
      <c r="BB2683" t="s">
        <v>88</v>
      </c>
      <c r="BC2683" t="s">
        <v>88</v>
      </c>
      <c r="BD2683" t="s">
        <v>88</v>
      </c>
      <c r="BE2683" t="s">
        <v>88</v>
      </c>
    </row>
    <row r="2684" spans="1:57">
      <c r="A2684" t="s">
        <v>5560</v>
      </c>
      <c r="B2684" t="s">
        <v>80</v>
      </c>
      <c r="C2684" t="s">
        <v>5490</v>
      </c>
      <c r="D2684" t="s">
        <v>82</v>
      </c>
      <c r="E2684" s="2" t="str">
        <f>HYPERLINK("capsilon://?command=openfolder&amp;siteaddress=FAM.docvelocity-na8.net&amp;folderid=FX436502E9-4DD5-C957-4FAE-3B7FF03913DC","FX211113183")</f>
        <v>FX211113183</v>
      </c>
      <c r="F2684" t="s">
        <v>19</v>
      </c>
      <c r="G2684" t="s">
        <v>19</v>
      </c>
      <c r="H2684" t="s">
        <v>83</v>
      </c>
      <c r="I2684" t="s">
        <v>5491</v>
      </c>
      <c r="J2684">
        <v>185</v>
      </c>
      <c r="K2684" t="s">
        <v>85</v>
      </c>
      <c r="L2684" t="s">
        <v>86</v>
      </c>
      <c r="M2684" t="s">
        <v>87</v>
      </c>
      <c r="N2684">
        <v>2</v>
      </c>
      <c r="O2684" s="1">
        <v>44529.214872685188</v>
      </c>
      <c r="P2684" s="1">
        <v>44529.337129629632</v>
      </c>
      <c r="Q2684">
        <v>5865</v>
      </c>
      <c r="R2684">
        <v>4698</v>
      </c>
      <c r="S2684" t="b">
        <v>0</v>
      </c>
      <c r="T2684" t="s">
        <v>88</v>
      </c>
      <c r="U2684" t="b">
        <v>1</v>
      </c>
      <c r="V2684" t="s">
        <v>388</v>
      </c>
      <c r="W2684" s="1">
        <v>44529.245046296295</v>
      </c>
      <c r="X2684">
        <v>2554</v>
      </c>
      <c r="Y2684">
        <v>280</v>
      </c>
      <c r="Z2684">
        <v>0</v>
      </c>
      <c r="AA2684">
        <v>280</v>
      </c>
      <c r="AB2684">
        <v>0</v>
      </c>
      <c r="AC2684">
        <v>149</v>
      </c>
      <c r="AD2684">
        <v>-95</v>
      </c>
      <c r="AE2684">
        <v>0</v>
      </c>
      <c r="AF2684">
        <v>0</v>
      </c>
      <c r="AG2684">
        <v>0</v>
      </c>
      <c r="AH2684" t="s">
        <v>99</v>
      </c>
      <c r="AI2684" s="1">
        <v>44529.337129629632</v>
      </c>
      <c r="AJ2684">
        <v>2144</v>
      </c>
      <c r="AK2684">
        <v>4</v>
      </c>
      <c r="AL2684">
        <v>0</v>
      </c>
      <c r="AM2684">
        <v>4</v>
      </c>
      <c r="AN2684">
        <v>0</v>
      </c>
      <c r="AO2684">
        <v>4</v>
      </c>
      <c r="AP2684">
        <v>-99</v>
      </c>
      <c r="AQ2684">
        <v>0</v>
      </c>
      <c r="AR2684">
        <v>0</v>
      </c>
      <c r="AS2684">
        <v>0</v>
      </c>
      <c r="AT2684" t="s">
        <v>88</v>
      </c>
      <c r="AU2684" t="s">
        <v>88</v>
      </c>
      <c r="AV2684" t="s">
        <v>88</v>
      </c>
      <c r="AW2684" t="s">
        <v>88</v>
      </c>
      <c r="AX2684" t="s">
        <v>88</v>
      </c>
      <c r="AY2684" t="s">
        <v>88</v>
      </c>
      <c r="AZ2684" t="s">
        <v>88</v>
      </c>
      <c r="BA2684" t="s">
        <v>88</v>
      </c>
      <c r="BB2684" t="s">
        <v>88</v>
      </c>
      <c r="BC2684" t="s">
        <v>88</v>
      </c>
      <c r="BD2684" t="s">
        <v>88</v>
      </c>
      <c r="BE2684" t="s">
        <v>88</v>
      </c>
    </row>
    <row r="2685" spans="1:57">
      <c r="A2685" t="s">
        <v>5561</v>
      </c>
      <c r="B2685" t="s">
        <v>80</v>
      </c>
      <c r="C2685" t="s">
        <v>5493</v>
      </c>
      <c r="D2685" t="s">
        <v>82</v>
      </c>
      <c r="E2685" s="2" t="str">
        <f>HYPERLINK("capsilon://?command=openfolder&amp;siteaddress=FAM.docvelocity-na8.net&amp;folderid=FXA62C462F-D208-4BCE-D0AB-096FB3D26A70","FX211113493")</f>
        <v>FX211113493</v>
      </c>
      <c r="F2685" t="s">
        <v>19</v>
      </c>
      <c r="G2685" t="s">
        <v>19</v>
      </c>
      <c r="H2685" t="s">
        <v>83</v>
      </c>
      <c r="I2685" t="s">
        <v>5494</v>
      </c>
      <c r="J2685">
        <v>619</v>
      </c>
      <c r="K2685" t="s">
        <v>85</v>
      </c>
      <c r="L2685" t="s">
        <v>86</v>
      </c>
      <c r="M2685" t="s">
        <v>87</v>
      </c>
      <c r="N2685">
        <v>2</v>
      </c>
      <c r="O2685" s="1">
        <v>44529.221736111111</v>
      </c>
      <c r="P2685" s="1">
        <v>44529.368333333332</v>
      </c>
      <c r="Q2685">
        <v>6021</v>
      </c>
      <c r="R2685">
        <v>6645</v>
      </c>
      <c r="S2685" t="b">
        <v>0</v>
      </c>
      <c r="T2685" t="s">
        <v>88</v>
      </c>
      <c r="U2685" t="b">
        <v>1</v>
      </c>
      <c r="V2685" t="s">
        <v>1964</v>
      </c>
      <c r="W2685" s="1">
        <v>44529.270532407405</v>
      </c>
      <c r="X2685">
        <v>4194</v>
      </c>
      <c r="Y2685">
        <v>513</v>
      </c>
      <c r="Z2685">
        <v>0</v>
      </c>
      <c r="AA2685">
        <v>513</v>
      </c>
      <c r="AB2685">
        <v>21</v>
      </c>
      <c r="AC2685">
        <v>328</v>
      </c>
      <c r="AD2685">
        <v>106</v>
      </c>
      <c r="AE2685">
        <v>0</v>
      </c>
      <c r="AF2685">
        <v>0</v>
      </c>
      <c r="AG2685">
        <v>0</v>
      </c>
      <c r="AH2685" t="s">
        <v>99</v>
      </c>
      <c r="AI2685" s="1">
        <v>44529.368333333332</v>
      </c>
      <c r="AJ2685">
        <v>2397</v>
      </c>
      <c r="AK2685">
        <v>7</v>
      </c>
      <c r="AL2685">
        <v>0</v>
      </c>
      <c r="AM2685">
        <v>7</v>
      </c>
      <c r="AN2685">
        <v>21</v>
      </c>
      <c r="AO2685">
        <v>7</v>
      </c>
      <c r="AP2685">
        <v>99</v>
      </c>
      <c r="AQ2685">
        <v>0</v>
      </c>
      <c r="AR2685">
        <v>0</v>
      </c>
      <c r="AS2685">
        <v>0</v>
      </c>
      <c r="AT2685" t="s">
        <v>88</v>
      </c>
      <c r="AU2685" t="s">
        <v>88</v>
      </c>
      <c r="AV2685" t="s">
        <v>88</v>
      </c>
      <c r="AW2685" t="s">
        <v>88</v>
      </c>
      <c r="AX2685" t="s">
        <v>88</v>
      </c>
      <c r="AY2685" t="s">
        <v>88</v>
      </c>
      <c r="AZ2685" t="s">
        <v>88</v>
      </c>
      <c r="BA2685" t="s">
        <v>88</v>
      </c>
      <c r="BB2685" t="s">
        <v>88</v>
      </c>
      <c r="BC2685" t="s">
        <v>88</v>
      </c>
      <c r="BD2685" t="s">
        <v>88</v>
      </c>
      <c r="BE2685" t="s">
        <v>88</v>
      </c>
    </row>
    <row r="2686" spans="1:57">
      <c r="A2686" t="s">
        <v>5562</v>
      </c>
      <c r="B2686" t="s">
        <v>80</v>
      </c>
      <c r="C2686" t="s">
        <v>5496</v>
      </c>
      <c r="D2686" t="s">
        <v>82</v>
      </c>
      <c r="E2686" s="2" t="str">
        <f>HYPERLINK("capsilon://?command=openfolder&amp;siteaddress=FAM.docvelocity-na8.net&amp;folderid=FX2FDD8B59-56DE-1A08-01ED-1128450EBD0A","FX211110188")</f>
        <v>FX211110188</v>
      </c>
      <c r="F2686" t="s">
        <v>19</v>
      </c>
      <c r="G2686" t="s">
        <v>19</v>
      </c>
      <c r="H2686" t="s">
        <v>83</v>
      </c>
      <c r="I2686" t="s">
        <v>5497</v>
      </c>
      <c r="J2686">
        <v>138</v>
      </c>
      <c r="K2686" t="s">
        <v>85</v>
      </c>
      <c r="L2686" t="s">
        <v>86</v>
      </c>
      <c r="M2686" t="s">
        <v>87</v>
      </c>
      <c r="N2686">
        <v>2</v>
      </c>
      <c r="O2686" s="1">
        <v>44529.22556712963</v>
      </c>
      <c r="P2686" s="1">
        <v>44529.337858796294</v>
      </c>
      <c r="Q2686">
        <v>7067</v>
      </c>
      <c r="R2686">
        <v>2635</v>
      </c>
      <c r="S2686" t="b">
        <v>0</v>
      </c>
      <c r="T2686" t="s">
        <v>88</v>
      </c>
      <c r="U2686" t="b">
        <v>1</v>
      </c>
      <c r="V2686" t="s">
        <v>110</v>
      </c>
      <c r="W2686" s="1">
        <v>44529.245162037034</v>
      </c>
      <c r="X2686">
        <v>1446</v>
      </c>
      <c r="Y2686">
        <v>157</v>
      </c>
      <c r="Z2686">
        <v>0</v>
      </c>
      <c r="AA2686">
        <v>157</v>
      </c>
      <c r="AB2686">
        <v>0</v>
      </c>
      <c r="AC2686">
        <v>105</v>
      </c>
      <c r="AD2686">
        <v>-19</v>
      </c>
      <c r="AE2686">
        <v>0</v>
      </c>
      <c r="AF2686">
        <v>0</v>
      </c>
      <c r="AG2686">
        <v>0</v>
      </c>
      <c r="AH2686" t="s">
        <v>90</v>
      </c>
      <c r="AI2686" s="1">
        <v>44529.337858796294</v>
      </c>
      <c r="AJ2686">
        <v>1057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-19</v>
      </c>
      <c r="AQ2686">
        <v>0</v>
      </c>
      <c r="AR2686">
        <v>0</v>
      </c>
      <c r="AS2686">
        <v>0</v>
      </c>
      <c r="AT2686" t="s">
        <v>88</v>
      </c>
      <c r="AU2686" t="s">
        <v>88</v>
      </c>
      <c r="AV2686" t="s">
        <v>88</v>
      </c>
      <c r="AW2686" t="s">
        <v>88</v>
      </c>
      <c r="AX2686" t="s">
        <v>88</v>
      </c>
      <c r="AY2686" t="s">
        <v>88</v>
      </c>
      <c r="AZ2686" t="s">
        <v>88</v>
      </c>
      <c r="BA2686" t="s">
        <v>88</v>
      </c>
      <c r="BB2686" t="s">
        <v>88</v>
      </c>
      <c r="BC2686" t="s">
        <v>88</v>
      </c>
      <c r="BD2686" t="s">
        <v>88</v>
      </c>
      <c r="BE2686" t="s">
        <v>88</v>
      </c>
    </row>
    <row r="2687" spans="1:57">
      <c r="A2687" t="s">
        <v>5563</v>
      </c>
      <c r="B2687" t="s">
        <v>80</v>
      </c>
      <c r="C2687" t="s">
        <v>5496</v>
      </c>
      <c r="D2687" t="s">
        <v>82</v>
      </c>
      <c r="E2687" s="2" t="str">
        <f>HYPERLINK("capsilon://?command=openfolder&amp;siteaddress=FAM.docvelocity-na8.net&amp;folderid=FX2FDD8B59-56DE-1A08-01ED-1128450EBD0A","FX211110188")</f>
        <v>FX211110188</v>
      </c>
      <c r="F2687" t="s">
        <v>19</v>
      </c>
      <c r="G2687" t="s">
        <v>19</v>
      </c>
      <c r="H2687" t="s">
        <v>83</v>
      </c>
      <c r="I2687" t="s">
        <v>5499</v>
      </c>
      <c r="J2687">
        <v>112</v>
      </c>
      <c r="K2687" t="s">
        <v>85</v>
      </c>
      <c r="L2687" t="s">
        <v>86</v>
      </c>
      <c r="M2687" t="s">
        <v>87</v>
      </c>
      <c r="N2687">
        <v>2</v>
      </c>
      <c r="O2687" s="1">
        <v>44529.230138888888</v>
      </c>
      <c r="P2687" s="1">
        <v>44529.346712962964</v>
      </c>
      <c r="Q2687">
        <v>8024</v>
      </c>
      <c r="R2687">
        <v>2048</v>
      </c>
      <c r="S2687" t="b">
        <v>0</v>
      </c>
      <c r="T2687" t="s">
        <v>88</v>
      </c>
      <c r="U2687" t="b">
        <v>1</v>
      </c>
      <c r="V2687" t="s">
        <v>89</v>
      </c>
      <c r="W2687" s="1">
        <v>44529.245254629626</v>
      </c>
      <c r="X2687">
        <v>1284</v>
      </c>
      <c r="Y2687">
        <v>84</v>
      </c>
      <c r="Z2687">
        <v>0</v>
      </c>
      <c r="AA2687">
        <v>84</v>
      </c>
      <c r="AB2687">
        <v>0</v>
      </c>
      <c r="AC2687">
        <v>71</v>
      </c>
      <c r="AD2687">
        <v>28</v>
      </c>
      <c r="AE2687">
        <v>0</v>
      </c>
      <c r="AF2687">
        <v>0</v>
      </c>
      <c r="AG2687">
        <v>0</v>
      </c>
      <c r="AH2687" t="s">
        <v>90</v>
      </c>
      <c r="AI2687" s="1">
        <v>44529.346712962964</v>
      </c>
      <c r="AJ2687">
        <v>764</v>
      </c>
      <c r="AK2687">
        <v>1</v>
      </c>
      <c r="AL2687">
        <v>0</v>
      </c>
      <c r="AM2687">
        <v>1</v>
      </c>
      <c r="AN2687">
        <v>0</v>
      </c>
      <c r="AO2687">
        <v>1</v>
      </c>
      <c r="AP2687">
        <v>27</v>
      </c>
      <c r="AQ2687">
        <v>0</v>
      </c>
      <c r="AR2687">
        <v>0</v>
      </c>
      <c r="AS2687">
        <v>0</v>
      </c>
      <c r="AT2687" t="s">
        <v>88</v>
      </c>
      <c r="AU2687" t="s">
        <v>88</v>
      </c>
      <c r="AV2687" t="s">
        <v>88</v>
      </c>
      <c r="AW2687" t="s">
        <v>88</v>
      </c>
      <c r="AX2687" t="s">
        <v>88</v>
      </c>
      <c r="AY2687" t="s">
        <v>88</v>
      </c>
      <c r="AZ2687" t="s">
        <v>88</v>
      </c>
      <c r="BA2687" t="s">
        <v>88</v>
      </c>
      <c r="BB2687" t="s">
        <v>88</v>
      </c>
      <c r="BC2687" t="s">
        <v>88</v>
      </c>
      <c r="BD2687" t="s">
        <v>88</v>
      </c>
      <c r="BE2687" t="s">
        <v>88</v>
      </c>
    </row>
    <row r="2688" spans="1:57">
      <c r="A2688" t="s">
        <v>5564</v>
      </c>
      <c r="B2688" t="s">
        <v>80</v>
      </c>
      <c r="C2688" t="s">
        <v>5496</v>
      </c>
      <c r="D2688" t="s">
        <v>82</v>
      </c>
      <c r="E2688" s="2" t="str">
        <f>HYPERLINK("capsilon://?command=openfolder&amp;siteaddress=FAM.docvelocity-na8.net&amp;folderid=FX2FDD8B59-56DE-1A08-01ED-1128450EBD0A","FX211110188")</f>
        <v>FX211110188</v>
      </c>
      <c r="F2688" t="s">
        <v>19</v>
      </c>
      <c r="G2688" t="s">
        <v>19</v>
      </c>
      <c r="H2688" t="s">
        <v>83</v>
      </c>
      <c r="I2688" t="s">
        <v>5503</v>
      </c>
      <c r="J2688">
        <v>239</v>
      </c>
      <c r="K2688" t="s">
        <v>85</v>
      </c>
      <c r="L2688" t="s">
        <v>86</v>
      </c>
      <c r="M2688" t="s">
        <v>87</v>
      </c>
      <c r="N2688">
        <v>2</v>
      </c>
      <c r="O2688" s="1">
        <v>44529.23228009259</v>
      </c>
      <c r="P2688" s="1">
        <v>44529.372928240744</v>
      </c>
      <c r="Q2688">
        <v>7364</v>
      </c>
      <c r="R2688">
        <v>4788</v>
      </c>
      <c r="S2688" t="b">
        <v>0</v>
      </c>
      <c r="T2688" t="s">
        <v>88</v>
      </c>
      <c r="U2688" t="b">
        <v>1</v>
      </c>
      <c r="V2688" t="s">
        <v>393</v>
      </c>
      <c r="W2688" s="1">
        <v>44529.290150462963</v>
      </c>
      <c r="X2688">
        <v>2232</v>
      </c>
      <c r="Y2688">
        <v>272</v>
      </c>
      <c r="Z2688">
        <v>0</v>
      </c>
      <c r="AA2688">
        <v>272</v>
      </c>
      <c r="AB2688">
        <v>0</v>
      </c>
      <c r="AC2688">
        <v>128</v>
      </c>
      <c r="AD2688">
        <v>-33</v>
      </c>
      <c r="AE2688">
        <v>0</v>
      </c>
      <c r="AF2688">
        <v>0</v>
      </c>
      <c r="AG2688">
        <v>0</v>
      </c>
      <c r="AH2688" t="s">
        <v>90</v>
      </c>
      <c r="AI2688" s="1">
        <v>44529.372928240744</v>
      </c>
      <c r="AJ2688">
        <v>2264</v>
      </c>
      <c r="AK2688">
        <v>7</v>
      </c>
      <c r="AL2688">
        <v>0</v>
      </c>
      <c r="AM2688">
        <v>7</v>
      </c>
      <c r="AN2688">
        <v>0</v>
      </c>
      <c r="AO2688">
        <v>7</v>
      </c>
      <c r="AP2688">
        <v>-40</v>
      </c>
      <c r="AQ2688">
        <v>0</v>
      </c>
      <c r="AR2688">
        <v>0</v>
      </c>
      <c r="AS2688">
        <v>0</v>
      </c>
      <c r="AT2688" t="s">
        <v>88</v>
      </c>
      <c r="AU2688" t="s">
        <v>88</v>
      </c>
      <c r="AV2688" t="s">
        <v>88</v>
      </c>
      <c r="AW2688" t="s">
        <v>88</v>
      </c>
      <c r="AX2688" t="s">
        <v>88</v>
      </c>
      <c r="AY2688" t="s">
        <v>88</v>
      </c>
      <c r="AZ2688" t="s">
        <v>88</v>
      </c>
      <c r="BA2688" t="s">
        <v>88</v>
      </c>
      <c r="BB2688" t="s">
        <v>88</v>
      </c>
      <c r="BC2688" t="s">
        <v>88</v>
      </c>
      <c r="BD2688" t="s">
        <v>88</v>
      </c>
      <c r="BE2688" t="s">
        <v>88</v>
      </c>
    </row>
    <row r="2689" spans="1:57">
      <c r="A2689" t="s">
        <v>5565</v>
      </c>
      <c r="B2689" t="s">
        <v>80</v>
      </c>
      <c r="C2689" t="s">
        <v>5505</v>
      </c>
      <c r="D2689" t="s">
        <v>82</v>
      </c>
      <c r="E2689" s="2" t="str">
        <f>HYPERLINK("capsilon://?command=openfolder&amp;siteaddress=FAM.docvelocity-na8.net&amp;folderid=FX0C92A632-1F5A-119A-2DF9-E8E876F1C064","FX21115069")</f>
        <v>FX21115069</v>
      </c>
      <c r="F2689" t="s">
        <v>19</v>
      </c>
      <c r="G2689" t="s">
        <v>19</v>
      </c>
      <c r="H2689" t="s">
        <v>83</v>
      </c>
      <c r="I2689" t="s">
        <v>5506</v>
      </c>
      <c r="J2689">
        <v>269</v>
      </c>
      <c r="K2689" t="s">
        <v>85</v>
      </c>
      <c r="L2689" t="s">
        <v>86</v>
      </c>
      <c r="M2689" t="s">
        <v>87</v>
      </c>
      <c r="N2689">
        <v>2</v>
      </c>
      <c r="O2689" s="1">
        <v>44529.237511574072</v>
      </c>
      <c r="P2689" s="1">
        <v>44529.37300925926</v>
      </c>
      <c r="Q2689">
        <v>5116</v>
      </c>
      <c r="R2689">
        <v>6591</v>
      </c>
      <c r="S2689" t="b">
        <v>0</v>
      </c>
      <c r="T2689" t="s">
        <v>88</v>
      </c>
      <c r="U2689" t="b">
        <v>1</v>
      </c>
      <c r="V2689" t="s">
        <v>388</v>
      </c>
      <c r="W2689" s="1">
        <v>44529.29828703704</v>
      </c>
      <c r="X2689">
        <v>4597</v>
      </c>
      <c r="Y2689">
        <v>274</v>
      </c>
      <c r="Z2689">
        <v>0</v>
      </c>
      <c r="AA2689">
        <v>274</v>
      </c>
      <c r="AB2689">
        <v>0</v>
      </c>
      <c r="AC2689">
        <v>129</v>
      </c>
      <c r="AD2689">
        <v>-5</v>
      </c>
      <c r="AE2689">
        <v>0</v>
      </c>
      <c r="AF2689">
        <v>0</v>
      </c>
      <c r="AG2689">
        <v>0</v>
      </c>
      <c r="AH2689" t="s">
        <v>1043</v>
      </c>
      <c r="AI2689" s="1">
        <v>44529.37300925926</v>
      </c>
      <c r="AJ2689">
        <v>1975</v>
      </c>
      <c r="AK2689">
        <v>3</v>
      </c>
      <c r="AL2689">
        <v>0</v>
      </c>
      <c r="AM2689">
        <v>3</v>
      </c>
      <c r="AN2689">
        <v>43</v>
      </c>
      <c r="AO2689">
        <v>2</v>
      </c>
      <c r="AP2689">
        <v>-8</v>
      </c>
      <c r="AQ2689">
        <v>0</v>
      </c>
      <c r="AR2689">
        <v>0</v>
      </c>
      <c r="AS2689">
        <v>0</v>
      </c>
      <c r="AT2689" t="s">
        <v>88</v>
      </c>
      <c r="AU2689" t="s">
        <v>88</v>
      </c>
      <c r="AV2689" t="s">
        <v>88</v>
      </c>
      <c r="AW2689" t="s">
        <v>88</v>
      </c>
      <c r="AX2689" t="s">
        <v>88</v>
      </c>
      <c r="AY2689" t="s">
        <v>88</v>
      </c>
      <c r="AZ2689" t="s">
        <v>88</v>
      </c>
      <c r="BA2689" t="s">
        <v>88</v>
      </c>
      <c r="BB2689" t="s">
        <v>88</v>
      </c>
      <c r="BC2689" t="s">
        <v>88</v>
      </c>
      <c r="BD2689" t="s">
        <v>88</v>
      </c>
      <c r="BE2689" t="s">
        <v>88</v>
      </c>
    </row>
    <row r="2690" spans="1:57">
      <c r="A2690" t="s">
        <v>5566</v>
      </c>
      <c r="B2690" t="s">
        <v>80</v>
      </c>
      <c r="C2690" t="s">
        <v>5508</v>
      </c>
      <c r="D2690" t="s">
        <v>82</v>
      </c>
      <c r="E2690" s="2" t="str">
        <f>HYPERLINK("capsilon://?command=openfolder&amp;siteaddress=FAM.docvelocity-na8.net&amp;folderid=FX76E91CBA-197F-13A4-D4C3-7E12D01BAF5A","FX211113302")</f>
        <v>FX211113302</v>
      </c>
      <c r="F2690" t="s">
        <v>19</v>
      </c>
      <c r="G2690" t="s">
        <v>19</v>
      </c>
      <c r="H2690" t="s">
        <v>83</v>
      </c>
      <c r="I2690" t="s">
        <v>5509</v>
      </c>
      <c r="J2690">
        <v>690</v>
      </c>
      <c r="K2690" t="s">
        <v>85</v>
      </c>
      <c r="L2690" t="s">
        <v>86</v>
      </c>
      <c r="M2690" t="s">
        <v>87</v>
      </c>
      <c r="N2690">
        <v>2</v>
      </c>
      <c r="O2690" s="1">
        <v>44529.250590277778</v>
      </c>
      <c r="P2690" s="1">
        <v>44529.394050925926</v>
      </c>
      <c r="Q2690">
        <v>6994</v>
      </c>
      <c r="R2690">
        <v>5401</v>
      </c>
      <c r="S2690" t="b">
        <v>0</v>
      </c>
      <c r="T2690" t="s">
        <v>88</v>
      </c>
      <c r="U2690" t="b">
        <v>1</v>
      </c>
      <c r="V2690" t="s">
        <v>1964</v>
      </c>
      <c r="W2690" s="1">
        <v>44529.307349537034</v>
      </c>
      <c r="X2690">
        <v>3180</v>
      </c>
      <c r="Y2690">
        <v>204</v>
      </c>
      <c r="Z2690">
        <v>0</v>
      </c>
      <c r="AA2690">
        <v>204</v>
      </c>
      <c r="AB2690">
        <v>384</v>
      </c>
      <c r="AC2690">
        <v>130</v>
      </c>
      <c r="AD2690">
        <v>486</v>
      </c>
      <c r="AE2690">
        <v>0</v>
      </c>
      <c r="AF2690">
        <v>0</v>
      </c>
      <c r="AG2690">
        <v>0</v>
      </c>
      <c r="AH2690" t="s">
        <v>99</v>
      </c>
      <c r="AI2690" s="1">
        <v>44529.394050925926</v>
      </c>
      <c r="AJ2690">
        <v>2221</v>
      </c>
      <c r="AK2690">
        <v>0</v>
      </c>
      <c r="AL2690">
        <v>0</v>
      </c>
      <c r="AM2690">
        <v>0</v>
      </c>
      <c r="AN2690">
        <v>384</v>
      </c>
      <c r="AO2690">
        <v>0</v>
      </c>
      <c r="AP2690">
        <v>486</v>
      </c>
      <c r="AQ2690">
        <v>0</v>
      </c>
      <c r="AR2690">
        <v>0</v>
      </c>
      <c r="AS2690">
        <v>0</v>
      </c>
      <c r="AT2690" t="s">
        <v>88</v>
      </c>
      <c r="AU2690" t="s">
        <v>88</v>
      </c>
      <c r="AV2690" t="s">
        <v>88</v>
      </c>
      <c r="AW2690" t="s">
        <v>88</v>
      </c>
      <c r="AX2690" t="s">
        <v>88</v>
      </c>
      <c r="AY2690" t="s">
        <v>88</v>
      </c>
      <c r="AZ2690" t="s">
        <v>88</v>
      </c>
      <c r="BA2690" t="s">
        <v>88</v>
      </c>
      <c r="BB2690" t="s">
        <v>88</v>
      </c>
      <c r="BC2690" t="s">
        <v>88</v>
      </c>
      <c r="BD2690" t="s">
        <v>88</v>
      </c>
      <c r="BE2690" t="s">
        <v>88</v>
      </c>
    </row>
    <row r="2691" spans="1:57">
      <c r="A2691" t="s">
        <v>5567</v>
      </c>
      <c r="B2691" t="s">
        <v>80</v>
      </c>
      <c r="C2691" t="s">
        <v>5112</v>
      </c>
      <c r="D2691" t="s">
        <v>82</v>
      </c>
      <c r="E2691" s="2" t="str">
        <f>HYPERLINK("capsilon://?command=openfolder&amp;siteaddress=FAM.docvelocity-na8.net&amp;folderid=FXE6131281-7A72-73F6-C4A0-096A47282503","FX211012604")</f>
        <v>FX211012604</v>
      </c>
      <c r="F2691" t="s">
        <v>19</v>
      </c>
      <c r="G2691" t="s">
        <v>19</v>
      </c>
      <c r="H2691" t="s">
        <v>83</v>
      </c>
      <c r="I2691" t="s">
        <v>5113</v>
      </c>
      <c r="J2691">
        <v>417</v>
      </c>
      <c r="K2691" t="s">
        <v>85</v>
      </c>
      <c r="L2691" t="s">
        <v>86</v>
      </c>
      <c r="M2691" t="s">
        <v>87</v>
      </c>
      <c r="N2691">
        <v>2</v>
      </c>
      <c r="O2691" s="1">
        <v>44502.685300925928</v>
      </c>
      <c r="P2691" s="1">
        <v>44503.345196759263</v>
      </c>
      <c r="Q2691">
        <v>54034</v>
      </c>
      <c r="R2691">
        <v>2981</v>
      </c>
      <c r="S2691" t="b">
        <v>0</v>
      </c>
      <c r="T2691" t="s">
        <v>88</v>
      </c>
      <c r="U2691" t="b">
        <v>1</v>
      </c>
      <c r="V2691" t="s">
        <v>131</v>
      </c>
      <c r="W2691" s="1">
        <v>44502.779166666667</v>
      </c>
      <c r="X2691">
        <v>774</v>
      </c>
      <c r="Y2691">
        <v>336</v>
      </c>
      <c r="Z2691">
        <v>0</v>
      </c>
      <c r="AA2691">
        <v>336</v>
      </c>
      <c r="AB2691">
        <v>0</v>
      </c>
      <c r="AC2691">
        <v>117</v>
      </c>
      <c r="AD2691">
        <v>81</v>
      </c>
      <c r="AE2691">
        <v>0</v>
      </c>
      <c r="AF2691">
        <v>0</v>
      </c>
      <c r="AG2691">
        <v>0</v>
      </c>
      <c r="AH2691" t="s">
        <v>106</v>
      </c>
      <c r="AI2691" s="1">
        <v>44503.345196759263</v>
      </c>
      <c r="AJ2691">
        <v>2110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81</v>
      </c>
      <c r="AQ2691">
        <v>0</v>
      </c>
      <c r="AR2691">
        <v>0</v>
      </c>
      <c r="AS2691">
        <v>0</v>
      </c>
      <c r="AT2691" t="s">
        <v>88</v>
      </c>
      <c r="AU2691" t="s">
        <v>88</v>
      </c>
      <c r="AV2691" t="s">
        <v>88</v>
      </c>
      <c r="AW2691" t="s">
        <v>88</v>
      </c>
      <c r="AX2691" t="s">
        <v>88</v>
      </c>
      <c r="AY2691" t="s">
        <v>88</v>
      </c>
      <c r="AZ2691" t="s">
        <v>88</v>
      </c>
      <c r="BA2691" t="s">
        <v>88</v>
      </c>
      <c r="BB2691" t="s">
        <v>88</v>
      </c>
      <c r="BC2691" t="s">
        <v>88</v>
      </c>
      <c r="BD2691" t="s">
        <v>88</v>
      </c>
      <c r="BE2691" t="s">
        <v>88</v>
      </c>
    </row>
    <row r="2692" spans="1:57">
      <c r="A2692" t="s">
        <v>5568</v>
      </c>
      <c r="B2692" t="s">
        <v>80</v>
      </c>
      <c r="C2692" t="s">
        <v>5569</v>
      </c>
      <c r="D2692" t="s">
        <v>82</v>
      </c>
      <c r="E2692" s="2" t="str">
        <f>HYPERLINK("capsilon://?command=openfolder&amp;siteaddress=FAM.docvelocity-na8.net&amp;folderid=FX0B0530E3-C4B4-9501-5840-1BA9AE3C0840","FX211014041")</f>
        <v>FX211014041</v>
      </c>
      <c r="F2692" t="s">
        <v>19</v>
      </c>
      <c r="G2692" t="s">
        <v>19</v>
      </c>
      <c r="H2692" t="s">
        <v>83</v>
      </c>
      <c r="I2692" t="s">
        <v>5570</v>
      </c>
      <c r="J2692">
        <v>177</v>
      </c>
      <c r="K2692" t="s">
        <v>85</v>
      </c>
      <c r="L2692" t="s">
        <v>86</v>
      </c>
      <c r="M2692" t="s">
        <v>87</v>
      </c>
      <c r="N2692">
        <v>2</v>
      </c>
      <c r="O2692" s="1">
        <v>44501.487916666665</v>
      </c>
      <c r="P2692" s="1">
        <v>44501.582175925927</v>
      </c>
      <c r="Q2692">
        <v>5771</v>
      </c>
      <c r="R2692">
        <v>2373</v>
      </c>
      <c r="S2692" t="b">
        <v>0</v>
      </c>
      <c r="T2692" t="s">
        <v>88</v>
      </c>
      <c r="U2692" t="b">
        <v>0</v>
      </c>
      <c r="V2692" t="s">
        <v>218</v>
      </c>
      <c r="W2692" s="1">
        <v>44501.566851851851</v>
      </c>
      <c r="X2692">
        <v>1953</v>
      </c>
      <c r="Y2692">
        <v>135</v>
      </c>
      <c r="Z2692">
        <v>0</v>
      </c>
      <c r="AA2692">
        <v>135</v>
      </c>
      <c r="AB2692">
        <v>0</v>
      </c>
      <c r="AC2692">
        <v>44</v>
      </c>
      <c r="AD2692">
        <v>42</v>
      </c>
      <c r="AE2692">
        <v>0</v>
      </c>
      <c r="AF2692">
        <v>0</v>
      </c>
      <c r="AG2692">
        <v>0</v>
      </c>
      <c r="AH2692" t="s">
        <v>118</v>
      </c>
      <c r="AI2692" s="1">
        <v>44501.582175925927</v>
      </c>
      <c r="AJ2692">
        <v>415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42</v>
      </c>
      <c r="AQ2692">
        <v>0</v>
      </c>
      <c r="AR2692">
        <v>0</v>
      </c>
      <c r="AS2692">
        <v>0</v>
      </c>
      <c r="AT2692" t="s">
        <v>88</v>
      </c>
      <c r="AU2692" t="s">
        <v>88</v>
      </c>
      <c r="AV2692" t="s">
        <v>88</v>
      </c>
      <c r="AW2692" t="s">
        <v>88</v>
      </c>
      <c r="AX2692" t="s">
        <v>88</v>
      </c>
      <c r="AY2692" t="s">
        <v>88</v>
      </c>
      <c r="AZ2692" t="s">
        <v>88</v>
      </c>
      <c r="BA2692" t="s">
        <v>88</v>
      </c>
      <c r="BB2692" t="s">
        <v>88</v>
      </c>
      <c r="BC2692" t="s">
        <v>88</v>
      </c>
      <c r="BD2692" t="s">
        <v>88</v>
      </c>
      <c r="BE2692" t="s">
        <v>88</v>
      </c>
    </row>
    <row r="2693" spans="1:57">
      <c r="A2693" t="s">
        <v>5571</v>
      </c>
      <c r="B2693" t="s">
        <v>80</v>
      </c>
      <c r="C2693" t="s">
        <v>5572</v>
      </c>
      <c r="D2693" t="s">
        <v>82</v>
      </c>
      <c r="E2693" s="2" t="str">
        <f>HYPERLINK("capsilon://?command=openfolder&amp;siteaddress=FAM.docvelocity-na8.net&amp;folderid=FX2841350A-3F94-7D3A-E122-CB8FCF6F3888","FX211113513")</f>
        <v>FX211113513</v>
      </c>
      <c r="F2693" t="s">
        <v>19</v>
      </c>
      <c r="G2693" t="s">
        <v>19</v>
      </c>
      <c r="H2693" t="s">
        <v>83</v>
      </c>
      <c r="I2693" t="s">
        <v>5573</v>
      </c>
      <c r="J2693">
        <v>65</v>
      </c>
      <c r="K2693" t="s">
        <v>85</v>
      </c>
      <c r="L2693" t="s">
        <v>86</v>
      </c>
      <c r="M2693" t="s">
        <v>87</v>
      </c>
      <c r="N2693">
        <v>2</v>
      </c>
      <c r="O2693" s="1">
        <v>44529.457002314812</v>
      </c>
      <c r="P2693" s="1">
        <v>44529.471724537034</v>
      </c>
      <c r="Q2693">
        <v>656</v>
      </c>
      <c r="R2693">
        <v>616</v>
      </c>
      <c r="S2693" t="b">
        <v>0</v>
      </c>
      <c r="T2693" t="s">
        <v>88</v>
      </c>
      <c r="U2693" t="b">
        <v>0</v>
      </c>
      <c r="V2693" t="s">
        <v>117</v>
      </c>
      <c r="W2693" s="1">
        <v>44529.460694444446</v>
      </c>
      <c r="X2693">
        <v>316</v>
      </c>
      <c r="Y2693">
        <v>66</v>
      </c>
      <c r="Z2693">
        <v>0</v>
      </c>
      <c r="AA2693">
        <v>66</v>
      </c>
      <c r="AB2693">
        <v>0</v>
      </c>
      <c r="AC2693">
        <v>32</v>
      </c>
      <c r="AD2693">
        <v>-1</v>
      </c>
      <c r="AE2693">
        <v>0</v>
      </c>
      <c r="AF2693">
        <v>0</v>
      </c>
      <c r="AG2693">
        <v>0</v>
      </c>
      <c r="AH2693" t="s">
        <v>90</v>
      </c>
      <c r="AI2693" s="1">
        <v>44529.471724537034</v>
      </c>
      <c r="AJ2693">
        <v>300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-1</v>
      </c>
      <c r="AQ2693">
        <v>0</v>
      </c>
      <c r="AR2693">
        <v>0</v>
      </c>
      <c r="AS2693">
        <v>0</v>
      </c>
      <c r="AT2693" t="s">
        <v>88</v>
      </c>
      <c r="AU2693" t="s">
        <v>88</v>
      </c>
      <c r="AV2693" t="s">
        <v>88</v>
      </c>
      <c r="AW2693" t="s">
        <v>88</v>
      </c>
      <c r="AX2693" t="s">
        <v>88</v>
      </c>
      <c r="AY2693" t="s">
        <v>88</v>
      </c>
      <c r="AZ2693" t="s">
        <v>88</v>
      </c>
      <c r="BA2693" t="s">
        <v>88</v>
      </c>
      <c r="BB2693" t="s">
        <v>88</v>
      </c>
      <c r="BC2693" t="s">
        <v>88</v>
      </c>
      <c r="BD2693" t="s">
        <v>88</v>
      </c>
      <c r="BE2693" t="s">
        <v>88</v>
      </c>
    </row>
    <row r="2694" spans="1:57">
      <c r="A2694" t="s">
        <v>5574</v>
      </c>
      <c r="B2694" t="s">
        <v>80</v>
      </c>
      <c r="C2694" t="s">
        <v>5572</v>
      </c>
      <c r="D2694" t="s">
        <v>82</v>
      </c>
      <c r="E2694" s="2" t="str">
        <f>HYPERLINK("capsilon://?command=openfolder&amp;siteaddress=FAM.docvelocity-na8.net&amp;folderid=FX2841350A-3F94-7D3A-E122-CB8FCF6F3888","FX211113513")</f>
        <v>FX211113513</v>
      </c>
      <c r="F2694" t="s">
        <v>19</v>
      </c>
      <c r="G2694" t="s">
        <v>19</v>
      </c>
      <c r="H2694" t="s">
        <v>83</v>
      </c>
      <c r="I2694" t="s">
        <v>5575</v>
      </c>
      <c r="J2694">
        <v>102</v>
      </c>
      <c r="K2694" t="s">
        <v>85</v>
      </c>
      <c r="L2694" t="s">
        <v>86</v>
      </c>
      <c r="M2694" t="s">
        <v>87</v>
      </c>
      <c r="N2694">
        <v>2</v>
      </c>
      <c r="O2694" s="1">
        <v>44529.457118055558</v>
      </c>
      <c r="P2694" s="1">
        <v>44529.477939814817</v>
      </c>
      <c r="Q2694">
        <v>69</v>
      </c>
      <c r="R2694">
        <v>1730</v>
      </c>
      <c r="S2694" t="b">
        <v>0</v>
      </c>
      <c r="T2694" t="s">
        <v>88</v>
      </c>
      <c r="U2694" t="b">
        <v>0</v>
      </c>
      <c r="V2694" t="s">
        <v>123</v>
      </c>
      <c r="W2694" s="1">
        <v>44529.473541666666</v>
      </c>
      <c r="X2694">
        <v>1415</v>
      </c>
      <c r="Y2694">
        <v>76</v>
      </c>
      <c r="Z2694">
        <v>0</v>
      </c>
      <c r="AA2694">
        <v>76</v>
      </c>
      <c r="AB2694">
        <v>0</v>
      </c>
      <c r="AC2694">
        <v>40</v>
      </c>
      <c r="AD2694">
        <v>26</v>
      </c>
      <c r="AE2694">
        <v>0</v>
      </c>
      <c r="AF2694">
        <v>0</v>
      </c>
      <c r="AG2694">
        <v>0</v>
      </c>
      <c r="AH2694" t="s">
        <v>90</v>
      </c>
      <c r="AI2694" s="1">
        <v>44529.477939814817</v>
      </c>
      <c r="AJ2694">
        <v>315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26</v>
      </c>
      <c r="AQ2694">
        <v>0</v>
      </c>
      <c r="AR2694">
        <v>0</v>
      </c>
      <c r="AS2694">
        <v>0</v>
      </c>
      <c r="AT2694" t="s">
        <v>88</v>
      </c>
      <c r="AU2694" t="s">
        <v>88</v>
      </c>
      <c r="AV2694" t="s">
        <v>88</v>
      </c>
      <c r="AW2694" t="s">
        <v>88</v>
      </c>
      <c r="AX2694" t="s">
        <v>88</v>
      </c>
      <c r="AY2694" t="s">
        <v>88</v>
      </c>
      <c r="AZ2694" t="s">
        <v>88</v>
      </c>
      <c r="BA2694" t="s">
        <v>88</v>
      </c>
      <c r="BB2694" t="s">
        <v>88</v>
      </c>
      <c r="BC2694" t="s">
        <v>88</v>
      </c>
      <c r="BD2694" t="s">
        <v>88</v>
      </c>
      <c r="BE2694" t="s">
        <v>88</v>
      </c>
    </row>
    <row r="2695" spans="1:57">
      <c r="A2695" t="s">
        <v>5576</v>
      </c>
      <c r="B2695" t="s">
        <v>80</v>
      </c>
      <c r="C2695" t="s">
        <v>5577</v>
      </c>
      <c r="D2695" t="s">
        <v>82</v>
      </c>
      <c r="E2695" s="2" t="str">
        <f>HYPERLINK("capsilon://?command=openfolder&amp;siteaddress=FAM.docvelocity-na8.net&amp;folderid=FX77F18AED-2FB0-3CDA-D1EB-98965AB9A922","FX211113414")</f>
        <v>FX211113414</v>
      </c>
      <c r="F2695" t="s">
        <v>19</v>
      </c>
      <c r="G2695" t="s">
        <v>19</v>
      </c>
      <c r="H2695" t="s">
        <v>83</v>
      </c>
      <c r="I2695" t="s">
        <v>5578</v>
      </c>
      <c r="J2695">
        <v>66</v>
      </c>
      <c r="K2695" t="s">
        <v>85</v>
      </c>
      <c r="L2695" t="s">
        <v>86</v>
      </c>
      <c r="M2695" t="s">
        <v>87</v>
      </c>
      <c r="N2695">
        <v>2</v>
      </c>
      <c r="O2695" s="1">
        <v>44529.46875</v>
      </c>
      <c r="P2695" s="1">
        <v>44529.477199074077</v>
      </c>
      <c r="Q2695">
        <v>168</v>
      </c>
      <c r="R2695">
        <v>562</v>
      </c>
      <c r="S2695" t="b">
        <v>0</v>
      </c>
      <c r="T2695" t="s">
        <v>88</v>
      </c>
      <c r="U2695" t="b">
        <v>0</v>
      </c>
      <c r="V2695" t="s">
        <v>1625</v>
      </c>
      <c r="W2695" s="1">
        <v>44529.473321759258</v>
      </c>
      <c r="X2695">
        <v>243</v>
      </c>
      <c r="Y2695">
        <v>52</v>
      </c>
      <c r="Z2695">
        <v>0</v>
      </c>
      <c r="AA2695">
        <v>52</v>
      </c>
      <c r="AB2695">
        <v>0</v>
      </c>
      <c r="AC2695">
        <v>21</v>
      </c>
      <c r="AD2695">
        <v>14</v>
      </c>
      <c r="AE2695">
        <v>0</v>
      </c>
      <c r="AF2695">
        <v>0</v>
      </c>
      <c r="AG2695">
        <v>0</v>
      </c>
      <c r="AH2695" t="s">
        <v>99</v>
      </c>
      <c r="AI2695" s="1">
        <v>44529.477199074077</v>
      </c>
      <c r="AJ2695">
        <v>319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14</v>
      </c>
      <c r="AQ2695">
        <v>0</v>
      </c>
      <c r="AR2695">
        <v>0</v>
      </c>
      <c r="AS2695">
        <v>0</v>
      </c>
      <c r="AT2695" t="s">
        <v>88</v>
      </c>
      <c r="AU2695" t="s">
        <v>88</v>
      </c>
      <c r="AV2695" t="s">
        <v>88</v>
      </c>
      <c r="AW2695" t="s">
        <v>88</v>
      </c>
      <c r="AX2695" t="s">
        <v>88</v>
      </c>
      <c r="AY2695" t="s">
        <v>88</v>
      </c>
      <c r="AZ2695" t="s">
        <v>88</v>
      </c>
      <c r="BA2695" t="s">
        <v>88</v>
      </c>
      <c r="BB2695" t="s">
        <v>88</v>
      </c>
      <c r="BC2695" t="s">
        <v>88</v>
      </c>
      <c r="BD2695" t="s">
        <v>88</v>
      </c>
      <c r="BE2695" t="s">
        <v>88</v>
      </c>
    </row>
    <row r="2696" spans="1:57">
      <c r="A2696" t="s">
        <v>5579</v>
      </c>
      <c r="B2696" t="s">
        <v>80</v>
      </c>
      <c r="C2696" t="s">
        <v>5577</v>
      </c>
      <c r="D2696" t="s">
        <v>82</v>
      </c>
      <c r="E2696" s="2" t="str">
        <f>HYPERLINK("capsilon://?command=openfolder&amp;siteaddress=FAM.docvelocity-na8.net&amp;folderid=FX77F18AED-2FB0-3CDA-D1EB-98965AB9A922","FX211113414")</f>
        <v>FX211113414</v>
      </c>
      <c r="F2696" t="s">
        <v>19</v>
      </c>
      <c r="G2696" t="s">
        <v>19</v>
      </c>
      <c r="H2696" t="s">
        <v>83</v>
      </c>
      <c r="I2696" t="s">
        <v>5580</v>
      </c>
      <c r="J2696">
        <v>28</v>
      </c>
      <c r="K2696" t="s">
        <v>85</v>
      </c>
      <c r="L2696" t="s">
        <v>86</v>
      </c>
      <c r="M2696" t="s">
        <v>87</v>
      </c>
      <c r="N2696">
        <v>2</v>
      </c>
      <c r="O2696" s="1">
        <v>44529.46943287037</v>
      </c>
      <c r="P2696" s="1">
        <v>44529.480798611112</v>
      </c>
      <c r="Q2696">
        <v>411</v>
      </c>
      <c r="R2696">
        <v>571</v>
      </c>
      <c r="S2696" t="b">
        <v>0</v>
      </c>
      <c r="T2696" t="s">
        <v>88</v>
      </c>
      <c r="U2696" t="b">
        <v>0</v>
      </c>
      <c r="V2696" t="s">
        <v>110</v>
      </c>
      <c r="W2696" s="1">
        <v>44529.473796296297</v>
      </c>
      <c r="X2696">
        <v>261</v>
      </c>
      <c r="Y2696">
        <v>21</v>
      </c>
      <c r="Z2696">
        <v>0</v>
      </c>
      <c r="AA2696">
        <v>21</v>
      </c>
      <c r="AB2696">
        <v>0</v>
      </c>
      <c r="AC2696">
        <v>7</v>
      </c>
      <c r="AD2696">
        <v>7</v>
      </c>
      <c r="AE2696">
        <v>0</v>
      </c>
      <c r="AF2696">
        <v>0</v>
      </c>
      <c r="AG2696">
        <v>0</v>
      </c>
      <c r="AH2696" t="s">
        <v>99</v>
      </c>
      <c r="AI2696" s="1">
        <v>44529.480798611112</v>
      </c>
      <c r="AJ2696">
        <v>310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7</v>
      </c>
      <c r="AQ2696">
        <v>0</v>
      </c>
      <c r="AR2696">
        <v>0</v>
      </c>
      <c r="AS2696">
        <v>0</v>
      </c>
      <c r="AT2696" t="s">
        <v>88</v>
      </c>
      <c r="AU2696" t="s">
        <v>88</v>
      </c>
      <c r="AV2696" t="s">
        <v>88</v>
      </c>
      <c r="AW2696" t="s">
        <v>88</v>
      </c>
      <c r="AX2696" t="s">
        <v>88</v>
      </c>
      <c r="AY2696" t="s">
        <v>88</v>
      </c>
      <c r="AZ2696" t="s">
        <v>88</v>
      </c>
      <c r="BA2696" t="s">
        <v>88</v>
      </c>
      <c r="BB2696" t="s">
        <v>88</v>
      </c>
      <c r="BC2696" t="s">
        <v>88</v>
      </c>
      <c r="BD2696" t="s">
        <v>88</v>
      </c>
      <c r="BE2696" t="s">
        <v>88</v>
      </c>
    </row>
    <row r="2697" spans="1:57">
      <c r="A2697" t="s">
        <v>5581</v>
      </c>
      <c r="B2697" t="s">
        <v>80</v>
      </c>
      <c r="C2697" t="s">
        <v>5577</v>
      </c>
      <c r="D2697" t="s">
        <v>82</v>
      </c>
      <c r="E2697" s="2" t="str">
        <f>HYPERLINK("capsilon://?command=openfolder&amp;siteaddress=FAM.docvelocity-na8.net&amp;folderid=FX77F18AED-2FB0-3CDA-D1EB-98965AB9A922","FX211113414")</f>
        <v>FX211113414</v>
      </c>
      <c r="F2697" t="s">
        <v>19</v>
      </c>
      <c r="G2697" t="s">
        <v>19</v>
      </c>
      <c r="H2697" t="s">
        <v>83</v>
      </c>
      <c r="I2697" t="s">
        <v>5582</v>
      </c>
      <c r="J2697">
        <v>88</v>
      </c>
      <c r="K2697" t="s">
        <v>85</v>
      </c>
      <c r="L2697" t="s">
        <v>86</v>
      </c>
      <c r="M2697" t="s">
        <v>87</v>
      </c>
      <c r="N2697">
        <v>2</v>
      </c>
      <c r="O2697" s="1">
        <v>44529.469513888886</v>
      </c>
      <c r="P2697" s="1">
        <v>44529.486435185187</v>
      </c>
      <c r="Q2697">
        <v>555</v>
      </c>
      <c r="R2697">
        <v>907</v>
      </c>
      <c r="S2697" t="b">
        <v>0</v>
      </c>
      <c r="T2697" t="s">
        <v>88</v>
      </c>
      <c r="U2697" t="b">
        <v>0</v>
      </c>
      <c r="V2697" t="s">
        <v>1625</v>
      </c>
      <c r="W2697" s="1">
        <v>44529.478055555555</v>
      </c>
      <c r="X2697">
        <v>408</v>
      </c>
      <c r="Y2697">
        <v>58</v>
      </c>
      <c r="Z2697">
        <v>0</v>
      </c>
      <c r="AA2697">
        <v>58</v>
      </c>
      <c r="AB2697">
        <v>0</v>
      </c>
      <c r="AC2697">
        <v>29</v>
      </c>
      <c r="AD2697">
        <v>30</v>
      </c>
      <c r="AE2697">
        <v>0</v>
      </c>
      <c r="AF2697">
        <v>0</v>
      </c>
      <c r="AG2697">
        <v>0</v>
      </c>
      <c r="AH2697" t="s">
        <v>99</v>
      </c>
      <c r="AI2697" s="1">
        <v>44529.486435185187</v>
      </c>
      <c r="AJ2697">
        <v>486</v>
      </c>
      <c r="AK2697">
        <v>1</v>
      </c>
      <c r="AL2697">
        <v>0</v>
      </c>
      <c r="AM2697">
        <v>1</v>
      </c>
      <c r="AN2697">
        <v>0</v>
      </c>
      <c r="AO2697">
        <v>1</v>
      </c>
      <c r="AP2697">
        <v>29</v>
      </c>
      <c r="AQ2697">
        <v>0</v>
      </c>
      <c r="AR2697">
        <v>0</v>
      </c>
      <c r="AS2697">
        <v>0</v>
      </c>
      <c r="AT2697" t="s">
        <v>88</v>
      </c>
      <c r="AU2697" t="s">
        <v>88</v>
      </c>
      <c r="AV2697" t="s">
        <v>88</v>
      </c>
      <c r="AW2697" t="s">
        <v>88</v>
      </c>
      <c r="AX2697" t="s">
        <v>88</v>
      </c>
      <c r="AY2697" t="s">
        <v>88</v>
      </c>
      <c r="AZ2697" t="s">
        <v>88</v>
      </c>
      <c r="BA2697" t="s">
        <v>88</v>
      </c>
      <c r="BB2697" t="s">
        <v>88</v>
      </c>
      <c r="BC2697" t="s">
        <v>88</v>
      </c>
      <c r="BD2697" t="s">
        <v>88</v>
      </c>
      <c r="BE2697" t="s">
        <v>88</v>
      </c>
    </row>
    <row r="2698" spans="1:57">
      <c r="A2698" t="s">
        <v>5583</v>
      </c>
      <c r="B2698" t="s">
        <v>80</v>
      </c>
      <c r="C2698" t="s">
        <v>5584</v>
      </c>
      <c r="D2698" t="s">
        <v>82</v>
      </c>
      <c r="E2698" s="2" t="str">
        <f>HYPERLINK("capsilon://?command=openfolder&amp;siteaddress=FAM.docvelocity-na8.net&amp;folderid=FX1B9A8C4B-7909-84FF-3F29-D9F3DB0C780B","FX211112264")</f>
        <v>FX211112264</v>
      </c>
      <c r="F2698" t="s">
        <v>19</v>
      </c>
      <c r="G2698" t="s">
        <v>19</v>
      </c>
      <c r="H2698" t="s">
        <v>83</v>
      </c>
      <c r="I2698" t="s">
        <v>5585</v>
      </c>
      <c r="J2698">
        <v>85</v>
      </c>
      <c r="K2698" t="s">
        <v>85</v>
      </c>
      <c r="L2698" t="s">
        <v>86</v>
      </c>
      <c r="M2698" t="s">
        <v>87</v>
      </c>
      <c r="N2698">
        <v>2</v>
      </c>
      <c r="O2698" s="1">
        <v>44529.482187499998</v>
      </c>
      <c r="P2698" s="1">
        <v>44529.49355324074</v>
      </c>
      <c r="Q2698">
        <v>71</v>
      </c>
      <c r="R2698">
        <v>911</v>
      </c>
      <c r="S2698" t="b">
        <v>0</v>
      </c>
      <c r="T2698" t="s">
        <v>88</v>
      </c>
      <c r="U2698" t="b">
        <v>0</v>
      </c>
      <c r="V2698" t="s">
        <v>123</v>
      </c>
      <c r="W2698" s="1">
        <v>44529.485844907409</v>
      </c>
      <c r="X2698">
        <v>312</v>
      </c>
      <c r="Y2698">
        <v>65</v>
      </c>
      <c r="Z2698">
        <v>0</v>
      </c>
      <c r="AA2698">
        <v>65</v>
      </c>
      <c r="AB2698">
        <v>0</v>
      </c>
      <c r="AC2698">
        <v>35</v>
      </c>
      <c r="AD2698">
        <v>20</v>
      </c>
      <c r="AE2698">
        <v>0</v>
      </c>
      <c r="AF2698">
        <v>0</v>
      </c>
      <c r="AG2698">
        <v>0</v>
      </c>
      <c r="AH2698" t="s">
        <v>606</v>
      </c>
      <c r="AI2698" s="1">
        <v>44529.49355324074</v>
      </c>
      <c r="AJ2698">
        <v>585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20</v>
      </c>
      <c r="AQ2698">
        <v>0</v>
      </c>
      <c r="AR2698">
        <v>0</v>
      </c>
      <c r="AS2698">
        <v>0</v>
      </c>
      <c r="AT2698" t="s">
        <v>88</v>
      </c>
      <c r="AU2698" t="s">
        <v>88</v>
      </c>
      <c r="AV2698" t="s">
        <v>88</v>
      </c>
      <c r="AW2698" t="s">
        <v>88</v>
      </c>
      <c r="AX2698" t="s">
        <v>88</v>
      </c>
      <c r="AY2698" t="s">
        <v>88</v>
      </c>
      <c r="AZ2698" t="s">
        <v>88</v>
      </c>
      <c r="BA2698" t="s">
        <v>88</v>
      </c>
      <c r="BB2698" t="s">
        <v>88</v>
      </c>
      <c r="BC2698" t="s">
        <v>88</v>
      </c>
      <c r="BD2698" t="s">
        <v>88</v>
      </c>
      <c r="BE2698" t="s">
        <v>88</v>
      </c>
    </row>
    <row r="2699" spans="1:57">
      <c r="A2699" t="s">
        <v>5586</v>
      </c>
      <c r="B2699" t="s">
        <v>80</v>
      </c>
      <c r="C2699" t="s">
        <v>5584</v>
      </c>
      <c r="D2699" t="s">
        <v>82</v>
      </c>
      <c r="E2699" s="2" t="str">
        <f>HYPERLINK("capsilon://?command=openfolder&amp;siteaddress=FAM.docvelocity-na8.net&amp;folderid=FX1B9A8C4B-7909-84FF-3F29-D9F3DB0C780B","FX211112264")</f>
        <v>FX211112264</v>
      </c>
      <c r="F2699" t="s">
        <v>19</v>
      </c>
      <c r="G2699" t="s">
        <v>19</v>
      </c>
      <c r="H2699" t="s">
        <v>83</v>
      </c>
      <c r="I2699" t="s">
        <v>5587</v>
      </c>
      <c r="J2699">
        <v>85</v>
      </c>
      <c r="K2699" t="s">
        <v>85</v>
      </c>
      <c r="L2699" t="s">
        <v>86</v>
      </c>
      <c r="M2699" t="s">
        <v>87</v>
      </c>
      <c r="N2699">
        <v>2</v>
      </c>
      <c r="O2699" s="1">
        <v>44529.48233796296</v>
      </c>
      <c r="P2699" s="1">
        <v>44529.495752314811</v>
      </c>
      <c r="Q2699">
        <v>155</v>
      </c>
      <c r="R2699">
        <v>1004</v>
      </c>
      <c r="S2699" t="b">
        <v>0</v>
      </c>
      <c r="T2699" t="s">
        <v>88</v>
      </c>
      <c r="U2699" t="b">
        <v>0</v>
      </c>
      <c r="V2699" t="s">
        <v>1964</v>
      </c>
      <c r="W2699" s="1">
        <v>44529.489247685182</v>
      </c>
      <c r="X2699">
        <v>587</v>
      </c>
      <c r="Y2699">
        <v>65</v>
      </c>
      <c r="Z2699">
        <v>0</v>
      </c>
      <c r="AA2699">
        <v>65</v>
      </c>
      <c r="AB2699">
        <v>0</v>
      </c>
      <c r="AC2699">
        <v>38</v>
      </c>
      <c r="AD2699">
        <v>20</v>
      </c>
      <c r="AE2699">
        <v>0</v>
      </c>
      <c r="AF2699">
        <v>0</v>
      </c>
      <c r="AG2699">
        <v>0</v>
      </c>
      <c r="AH2699" t="s">
        <v>90</v>
      </c>
      <c r="AI2699" s="1">
        <v>44529.495752314811</v>
      </c>
      <c r="AJ2699">
        <v>417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20</v>
      </c>
      <c r="AQ2699">
        <v>0</v>
      </c>
      <c r="AR2699">
        <v>0</v>
      </c>
      <c r="AS2699">
        <v>0</v>
      </c>
      <c r="AT2699" t="s">
        <v>88</v>
      </c>
      <c r="AU2699" t="s">
        <v>88</v>
      </c>
      <c r="AV2699" t="s">
        <v>88</v>
      </c>
      <c r="AW2699" t="s">
        <v>88</v>
      </c>
      <c r="AX2699" t="s">
        <v>88</v>
      </c>
      <c r="AY2699" t="s">
        <v>88</v>
      </c>
      <c r="AZ2699" t="s">
        <v>88</v>
      </c>
      <c r="BA2699" t="s">
        <v>88</v>
      </c>
      <c r="BB2699" t="s">
        <v>88</v>
      </c>
      <c r="BC2699" t="s">
        <v>88</v>
      </c>
      <c r="BD2699" t="s">
        <v>88</v>
      </c>
      <c r="BE2699" t="s">
        <v>88</v>
      </c>
    </row>
    <row r="2700" spans="1:57">
      <c r="A2700" t="s">
        <v>5588</v>
      </c>
      <c r="B2700" t="s">
        <v>80</v>
      </c>
      <c r="C2700" t="s">
        <v>5584</v>
      </c>
      <c r="D2700" t="s">
        <v>82</v>
      </c>
      <c r="E2700" s="2" t="str">
        <f>HYPERLINK("capsilon://?command=openfolder&amp;siteaddress=FAM.docvelocity-na8.net&amp;folderid=FX1B9A8C4B-7909-84FF-3F29-D9F3DB0C780B","FX211112264")</f>
        <v>FX211112264</v>
      </c>
      <c r="F2700" t="s">
        <v>19</v>
      </c>
      <c r="G2700" t="s">
        <v>19</v>
      </c>
      <c r="H2700" t="s">
        <v>83</v>
      </c>
      <c r="I2700" t="s">
        <v>5589</v>
      </c>
      <c r="J2700">
        <v>28</v>
      </c>
      <c r="K2700" t="s">
        <v>85</v>
      </c>
      <c r="L2700" t="s">
        <v>86</v>
      </c>
      <c r="M2700" t="s">
        <v>87</v>
      </c>
      <c r="N2700">
        <v>2</v>
      </c>
      <c r="O2700" s="1">
        <v>44529.482719907406</v>
      </c>
      <c r="P2700" s="1">
        <v>44529.49790509259</v>
      </c>
      <c r="Q2700">
        <v>806</v>
      </c>
      <c r="R2700">
        <v>506</v>
      </c>
      <c r="S2700" t="b">
        <v>0</v>
      </c>
      <c r="T2700" t="s">
        <v>88</v>
      </c>
      <c r="U2700" t="b">
        <v>0</v>
      </c>
      <c r="V2700" t="s">
        <v>117</v>
      </c>
      <c r="W2700" s="1">
        <v>44529.484305555554</v>
      </c>
      <c r="X2700">
        <v>131</v>
      </c>
      <c r="Y2700">
        <v>21</v>
      </c>
      <c r="Z2700">
        <v>0</v>
      </c>
      <c r="AA2700">
        <v>21</v>
      </c>
      <c r="AB2700">
        <v>0</v>
      </c>
      <c r="AC2700">
        <v>3</v>
      </c>
      <c r="AD2700">
        <v>7</v>
      </c>
      <c r="AE2700">
        <v>0</v>
      </c>
      <c r="AF2700">
        <v>0</v>
      </c>
      <c r="AG2700">
        <v>0</v>
      </c>
      <c r="AH2700" t="s">
        <v>606</v>
      </c>
      <c r="AI2700" s="1">
        <v>44529.49790509259</v>
      </c>
      <c r="AJ2700">
        <v>375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7</v>
      </c>
      <c r="AQ2700">
        <v>0</v>
      </c>
      <c r="AR2700">
        <v>0</v>
      </c>
      <c r="AS2700">
        <v>0</v>
      </c>
      <c r="AT2700" t="s">
        <v>88</v>
      </c>
      <c r="AU2700" t="s">
        <v>88</v>
      </c>
      <c r="AV2700" t="s">
        <v>88</v>
      </c>
      <c r="AW2700" t="s">
        <v>88</v>
      </c>
      <c r="AX2700" t="s">
        <v>88</v>
      </c>
      <c r="AY2700" t="s">
        <v>88</v>
      </c>
      <c r="AZ2700" t="s">
        <v>88</v>
      </c>
      <c r="BA2700" t="s">
        <v>88</v>
      </c>
      <c r="BB2700" t="s">
        <v>88</v>
      </c>
      <c r="BC2700" t="s">
        <v>88</v>
      </c>
      <c r="BD2700" t="s">
        <v>88</v>
      </c>
      <c r="BE2700" t="s">
        <v>88</v>
      </c>
    </row>
    <row r="2701" spans="1:57">
      <c r="A2701" t="s">
        <v>5590</v>
      </c>
      <c r="B2701" t="s">
        <v>80</v>
      </c>
      <c r="C2701" t="s">
        <v>5584</v>
      </c>
      <c r="D2701" t="s">
        <v>82</v>
      </c>
      <c r="E2701" s="2" t="str">
        <f>HYPERLINK("capsilon://?command=openfolder&amp;siteaddress=FAM.docvelocity-na8.net&amp;folderid=FX1B9A8C4B-7909-84FF-3F29-D9F3DB0C780B","FX211112264")</f>
        <v>FX211112264</v>
      </c>
      <c r="F2701" t="s">
        <v>19</v>
      </c>
      <c r="G2701" t="s">
        <v>19</v>
      </c>
      <c r="H2701" t="s">
        <v>83</v>
      </c>
      <c r="I2701" t="s">
        <v>5591</v>
      </c>
      <c r="J2701">
        <v>85</v>
      </c>
      <c r="K2701" t="s">
        <v>85</v>
      </c>
      <c r="L2701" t="s">
        <v>86</v>
      </c>
      <c r="M2701" t="s">
        <v>87</v>
      </c>
      <c r="N2701">
        <v>2</v>
      </c>
      <c r="O2701" s="1">
        <v>44529.483402777776</v>
      </c>
      <c r="P2701" s="1">
        <v>44529.500752314816</v>
      </c>
      <c r="Q2701">
        <v>803</v>
      </c>
      <c r="R2701">
        <v>696</v>
      </c>
      <c r="S2701" t="b">
        <v>0</v>
      </c>
      <c r="T2701" t="s">
        <v>88</v>
      </c>
      <c r="U2701" t="b">
        <v>0</v>
      </c>
      <c r="V2701" t="s">
        <v>89</v>
      </c>
      <c r="W2701" s="1">
        <v>44529.487002314818</v>
      </c>
      <c r="X2701">
        <v>265</v>
      </c>
      <c r="Y2701">
        <v>65</v>
      </c>
      <c r="Z2701">
        <v>0</v>
      </c>
      <c r="AA2701">
        <v>65</v>
      </c>
      <c r="AB2701">
        <v>0</v>
      </c>
      <c r="AC2701">
        <v>31</v>
      </c>
      <c r="AD2701">
        <v>20</v>
      </c>
      <c r="AE2701">
        <v>0</v>
      </c>
      <c r="AF2701">
        <v>0</v>
      </c>
      <c r="AG2701">
        <v>0</v>
      </c>
      <c r="AH2701" t="s">
        <v>90</v>
      </c>
      <c r="AI2701" s="1">
        <v>44529.500752314816</v>
      </c>
      <c r="AJ2701">
        <v>431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20</v>
      </c>
      <c r="AQ2701">
        <v>0</v>
      </c>
      <c r="AR2701">
        <v>0</v>
      </c>
      <c r="AS2701">
        <v>0</v>
      </c>
      <c r="AT2701" t="s">
        <v>88</v>
      </c>
      <c r="AU2701" t="s">
        <v>88</v>
      </c>
      <c r="AV2701" t="s">
        <v>88</v>
      </c>
      <c r="AW2701" t="s">
        <v>88</v>
      </c>
      <c r="AX2701" t="s">
        <v>88</v>
      </c>
      <c r="AY2701" t="s">
        <v>88</v>
      </c>
      <c r="AZ2701" t="s">
        <v>88</v>
      </c>
      <c r="BA2701" t="s">
        <v>88</v>
      </c>
      <c r="BB2701" t="s">
        <v>88</v>
      </c>
      <c r="BC2701" t="s">
        <v>88</v>
      </c>
      <c r="BD2701" t="s">
        <v>88</v>
      </c>
      <c r="BE2701" t="s">
        <v>88</v>
      </c>
    </row>
    <row r="2702" spans="1:57">
      <c r="A2702" t="s">
        <v>5592</v>
      </c>
      <c r="B2702" t="s">
        <v>80</v>
      </c>
      <c r="C2702" t="s">
        <v>5593</v>
      </c>
      <c r="D2702" t="s">
        <v>82</v>
      </c>
      <c r="E2702" s="2" t="str">
        <f>HYPERLINK("capsilon://?command=openfolder&amp;siteaddress=FAM.docvelocity-na8.net&amp;folderid=FX939790FF-9128-45B2-E323-BCBCC33D8A5F","FX211113013")</f>
        <v>FX211113013</v>
      </c>
      <c r="F2702" t="s">
        <v>19</v>
      </c>
      <c r="G2702" t="s">
        <v>19</v>
      </c>
      <c r="H2702" t="s">
        <v>83</v>
      </c>
      <c r="I2702" t="s">
        <v>5594</v>
      </c>
      <c r="J2702">
        <v>28</v>
      </c>
      <c r="K2702" t="s">
        <v>85</v>
      </c>
      <c r="L2702" t="s">
        <v>86</v>
      </c>
      <c r="M2702" t="s">
        <v>87</v>
      </c>
      <c r="N2702">
        <v>2</v>
      </c>
      <c r="O2702" s="1">
        <v>44529.484768518516</v>
      </c>
      <c r="P2702" s="1">
        <v>44529.501736111109</v>
      </c>
      <c r="Q2702">
        <v>820</v>
      </c>
      <c r="R2702">
        <v>646</v>
      </c>
      <c r="S2702" t="b">
        <v>0</v>
      </c>
      <c r="T2702" t="s">
        <v>88</v>
      </c>
      <c r="U2702" t="b">
        <v>0</v>
      </c>
      <c r="V2702" t="s">
        <v>117</v>
      </c>
      <c r="W2702" s="1">
        <v>44529.488692129627</v>
      </c>
      <c r="X2702">
        <v>316</v>
      </c>
      <c r="Y2702">
        <v>21</v>
      </c>
      <c r="Z2702">
        <v>0</v>
      </c>
      <c r="AA2702">
        <v>21</v>
      </c>
      <c r="AB2702">
        <v>0</v>
      </c>
      <c r="AC2702">
        <v>12</v>
      </c>
      <c r="AD2702">
        <v>7</v>
      </c>
      <c r="AE2702">
        <v>0</v>
      </c>
      <c r="AF2702">
        <v>0</v>
      </c>
      <c r="AG2702">
        <v>0</v>
      </c>
      <c r="AH2702" t="s">
        <v>606</v>
      </c>
      <c r="AI2702" s="1">
        <v>44529.501736111109</v>
      </c>
      <c r="AJ2702">
        <v>330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7</v>
      </c>
      <c r="AQ2702">
        <v>0</v>
      </c>
      <c r="AR2702">
        <v>0</v>
      </c>
      <c r="AS2702">
        <v>0</v>
      </c>
      <c r="AT2702" t="s">
        <v>88</v>
      </c>
      <c r="AU2702" t="s">
        <v>88</v>
      </c>
      <c r="AV2702" t="s">
        <v>88</v>
      </c>
      <c r="AW2702" t="s">
        <v>88</v>
      </c>
      <c r="AX2702" t="s">
        <v>88</v>
      </c>
      <c r="AY2702" t="s">
        <v>88</v>
      </c>
      <c r="AZ2702" t="s">
        <v>88</v>
      </c>
      <c r="BA2702" t="s">
        <v>88</v>
      </c>
      <c r="BB2702" t="s">
        <v>88</v>
      </c>
      <c r="BC2702" t="s">
        <v>88</v>
      </c>
      <c r="BD2702" t="s">
        <v>88</v>
      </c>
      <c r="BE2702" t="s">
        <v>88</v>
      </c>
    </row>
    <row r="2703" spans="1:57">
      <c r="A2703" t="s">
        <v>5595</v>
      </c>
      <c r="B2703" t="s">
        <v>80</v>
      </c>
      <c r="C2703" t="s">
        <v>5593</v>
      </c>
      <c r="D2703" t="s">
        <v>82</v>
      </c>
      <c r="E2703" s="2" t="str">
        <f>HYPERLINK("capsilon://?command=openfolder&amp;siteaddress=FAM.docvelocity-na8.net&amp;folderid=FX939790FF-9128-45B2-E323-BCBCC33D8A5F","FX211113013")</f>
        <v>FX211113013</v>
      </c>
      <c r="F2703" t="s">
        <v>19</v>
      </c>
      <c r="G2703" t="s">
        <v>19</v>
      </c>
      <c r="H2703" t="s">
        <v>83</v>
      </c>
      <c r="I2703" t="s">
        <v>5596</v>
      </c>
      <c r="J2703">
        <v>28</v>
      </c>
      <c r="K2703" t="s">
        <v>85</v>
      </c>
      <c r="L2703" t="s">
        <v>86</v>
      </c>
      <c r="M2703" t="s">
        <v>87</v>
      </c>
      <c r="N2703">
        <v>2</v>
      </c>
      <c r="O2703" s="1">
        <v>44529.485127314816</v>
      </c>
      <c r="P2703" s="1">
        <v>44529.50886574074</v>
      </c>
      <c r="Q2703">
        <v>1066</v>
      </c>
      <c r="R2703">
        <v>985</v>
      </c>
      <c r="S2703" t="b">
        <v>0</v>
      </c>
      <c r="T2703" t="s">
        <v>88</v>
      </c>
      <c r="U2703" t="b">
        <v>0</v>
      </c>
      <c r="V2703" t="s">
        <v>123</v>
      </c>
      <c r="W2703" s="1">
        <v>44529.489155092589</v>
      </c>
      <c r="X2703">
        <v>285</v>
      </c>
      <c r="Y2703">
        <v>21</v>
      </c>
      <c r="Z2703">
        <v>0</v>
      </c>
      <c r="AA2703">
        <v>21</v>
      </c>
      <c r="AB2703">
        <v>0</v>
      </c>
      <c r="AC2703">
        <v>11</v>
      </c>
      <c r="AD2703">
        <v>7</v>
      </c>
      <c r="AE2703">
        <v>0</v>
      </c>
      <c r="AF2703">
        <v>0</v>
      </c>
      <c r="AG2703">
        <v>0</v>
      </c>
      <c r="AH2703" t="s">
        <v>90</v>
      </c>
      <c r="AI2703" s="1">
        <v>44529.50886574074</v>
      </c>
      <c r="AJ2703">
        <v>700</v>
      </c>
      <c r="AK2703">
        <v>2</v>
      </c>
      <c r="AL2703">
        <v>0</v>
      </c>
      <c r="AM2703">
        <v>2</v>
      </c>
      <c r="AN2703">
        <v>0</v>
      </c>
      <c r="AO2703">
        <v>2</v>
      </c>
      <c r="AP2703">
        <v>5</v>
      </c>
      <c r="AQ2703">
        <v>0</v>
      </c>
      <c r="AR2703">
        <v>0</v>
      </c>
      <c r="AS2703">
        <v>0</v>
      </c>
      <c r="AT2703" t="s">
        <v>88</v>
      </c>
      <c r="AU2703" t="s">
        <v>88</v>
      </c>
      <c r="AV2703" t="s">
        <v>88</v>
      </c>
      <c r="AW2703" t="s">
        <v>88</v>
      </c>
      <c r="AX2703" t="s">
        <v>88</v>
      </c>
      <c r="AY2703" t="s">
        <v>88</v>
      </c>
      <c r="AZ2703" t="s">
        <v>88</v>
      </c>
      <c r="BA2703" t="s">
        <v>88</v>
      </c>
      <c r="BB2703" t="s">
        <v>88</v>
      </c>
      <c r="BC2703" t="s">
        <v>88</v>
      </c>
      <c r="BD2703" t="s">
        <v>88</v>
      </c>
      <c r="BE2703" t="s">
        <v>88</v>
      </c>
    </row>
    <row r="2704" spans="1:57">
      <c r="A2704" t="s">
        <v>5597</v>
      </c>
      <c r="B2704" t="s">
        <v>80</v>
      </c>
      <c r="C2704" t="s">
        <v>5593</v>
      </c>
      <c r="D2704" t="s">
        <v>82</v>
      </c>
      <c r="E2704" s="2" t="str">
        <f>HYPERLINK("capsilon://?command=openfolder&amp;siteaddress=FAM.docvelocity-na8.net&amp;folderid=FX939790FF-9128-45B2-E323-BCBCC33D8A5F","FX211113013")</f>
        <v>FX211113013</v>
      </c>
      <c r="F2704" t="s">
        <v>19</v>
      </c>
      <c r="G2704" t="s">
        <v>19</v>
      </c>
      <c r="H2704" t="s">
        <v>83</v>
      </c>
      <c r="I2704" t="s">
        <v>5598</v>
      </c>
      <c r="J2704">
        <v>47</v>
      </c>
      <c r="K2704" t="s">
        <v>85</v>
      </c>
      <c r="L2704" t="s">
        <v>86</v>
      </c>
      <c r="M2704" t="s">
        <v>87</v>
      </c>
      <c r="N2704">
        <v>2</v>
      </c>
      <c r="O2704" s="1">
        <v>44529.486400462964</v>
      </c>
      <c r="P2704" s="1">
        <v>44529.507164351853</v>
      </c>
      <c r="Q2704">
        <v>1098</v>
      </c>
      <c r="R2704">
        <v>696</v>
      </c>
      <c r="S2704" t="b">
        <v>0</v>
      </c>
      <c r="T2704" t="s">
        <v>88</v>
      </c>
      <c r="U2704" t="b">
        <v>0</v>
      </c>
      <c r="V2704" t="s">
        <v>393</v>
      </c>
      <c r="W2704" s="1">
        <v>44529.489490740743</v>
      </c>
      <c r="X2704">
        <v>228</v>
      </c>
      <c r="Y2704">
        <v>36</v>
      </c>
      <c r="Z2704">
        <v>0</v>
      </c>
      <c r="AA2704">
        <v>36</v>
      </c>
      <c r="AB2704">
        <v>0</v>
      </c>
      <c r="AC2704">
        <v>12</v>
      </c>
      <c r="AD2704">
        <v>11</v>
      </c>
      <c r="AE2704">
        <v>0</v>
      </c>
      <c r="AF2704">
        <v>0</v>
      </c>
      <c r="AG2704">
        <v>0</v>
      </c>
      <c r="AH2704" t="s">
        <v>606</v>
      </c>
      <c r="AI2704" s="1">
        <v>44529.507164351853</v>
      </c>
      <c r="AJ2704">
        <v>468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11</v>
      </c>
      <c r="AQ2704">
        <v>0</v>
      </c>
      <c r="AR2704">
        <v>0</v>
      </c>
      <c r="AS2704">
        <v>0</v>
      </c>
      <c r="AT2704" t="s">
        <v>88</v>
      </c>
      <c r="AU2704" t="s">
        <v>88</v>
      </c>
      <c r="AV2704" t="s">
        <v>88</v>
      </c>
      <c r="AW2704" t="s">
        <v>88</v>
      </c>
      <c r="AX2704" t="s">
        <v>88</v>
      </c>
      <c r="AY2704" t="s">
        <v>88</v>
      </c>
      <c r="AZ2704" t="s">
        <v>88</v>
      </c>
      <c r="BA2704" t="s">
        <v>88</v>
      </c>
      <c r="BB2704" t="s">
        <v>88</v>
      </c>
      <c r="BC2704" t="s">
        <v>88</v>
      </c>
      <c r="BD2704" t="s">
        <v>88</v>
      </c>
      <c r="BE2704" t="s">
        <v>88</v>
      </c>
    </row>
    <row r="2705" spans="1:57">
      <c r="A2705" t="s">
        <v>5599</v>
      </c>
      <c r="B2705" t="s">
        <v>80</v>
      </c>
      <c r="C2705" t="s">
        <v>5593</v>
      </c>
      <c r="D2705" t="s">
        <v>82</v>
      </c>
      <c r="E2705" s="2" t="str">
        <f>HYPERLINK("capsilon://?command=openfolder&amp;siteaddress=FAM.docvelocity-na8.net&amp;folderid=FX939790FF-9128-45B2-E323-BCBCC33D8A5F","FX211113013")</f>
        <v>FX211113013</v>
      </c>
      <c r="F2705" t="s">
        <v>19</v>
      </c>
      <c r="G2705" t="s">
        <v>19</v>
      </c>
      <c r="H2705" t="s">
        <v>83</v>
      </c>
      <c r="I2705" t="s">
        <v>5600</v>
      </c>
      <c r="J2705">
        <v>47</v>
      </c>
      <c r="K2705" t="s">
        <v>85</v>
      </c>
      <c r="L2705" t="s">
        <v>86</v>
      </c>
      <c r="M2705" t="s">
        <v>87</v>
      </c>
      <c r="N2705">
        <v>2</v>
      </c>
      <c r="O2705" s="1">
        <v>44529.486446759256</v>
      </c>
      <c r="P2705" s="1">
        <v>44529.507916666669</v>
      </c>
      <c r="Q2705">
        <v>1339</v>
      </c>
      <c r="R2705">
        <v>516</v>
      </c>
      <c r="S2705" t="b">
        <v>0</v>
      </c>
      <c r="T2705" t="s">
        <v>88</v>
      </c>
      <c r="U2705" t="b">
        <v>0</v>
      </c>
      <c r="V2705" t="s">
        <v>89</v>
      </c>
      <c r="W2705" s="1">
        <v>44529.489050925928</v>
      </c>
      <c r="X2705">
        <v>176</v>
      </c>
      <c r="Y2705">
        <v>36</v>
      </c>
      <c r="Z2705">
        <v>0</v>
      </c>
      <c r="AA2705">
        <v>36</v>
      </c>
      <c r="AB2705">
        <v>0</v>
      </c>
      <c r="AC2705">
        <v>14</v>
      </c>
      <c r="AD2705">
        <v>11</v>
      </c>
      <c r="AE2705">
        <v>0</v>
      </c>
      <c r="AF2705">
        <v>0</v>
      </c>
      <c r="AG2705">
        <v>0</v>
      </c>
      <c r="AH2705" t="s">
        <v>90</v>
      </c>
      <c r="AI2705" s="1">
        <v>44529.507916666669</v>
      </c>
      <c r="AJ2705">
        <v>340</v>
      </c>
      <c r="AK2705">
        <v>2</v>
      </c>
      <c r="AL2705">
        <v>0</v>
      </c>
      <c r="AM2705">
        <v>2</v>
      </c>
      <c r="AN2705">
        <v>0</v>
      </c>
      <c r="AO2705">
        <v>2</v>
      </c>
      <c r="AP2705">
        <v>9</v>
      </c>
      <c r="AQ2705">
        <v>0</v>
      </c>
      <c r="AR2705">
        <v>0</v>
      </c>
      <c r="AS2705">
        <v>0</v>
      </c>
      <c r="AT2705" t="s">
        <v>88</v>
      </c>
      <c r="AU2705" t="s">
        <v>88</v>
      </c>
      <c r="AV2705" t="s">
        <v>88</v>
      </c>
      <c r="AW2705" t="s">
        <v>88</v>
      </c>
      <c r="AX2705" t="s">
        <v>88</v>
      </c>
      <c r="AY2705" t="s">
        <v>88</v>
      </c>
      <c r="AZ2705" t="s">
        <v>88</v>
      </c>
      <c r="BA2705" t="s">
        <v>88</v>
      </c>
      <c r="BB2705" t="s">
        <v>88</v>
      </c>
      <c r="BC2705" t="s">
        <v>88</v>
      </c>
      <c r="BD2705" t="s">
        <v>88</v>
      </c>
      <c r="BE2705" t="s">
        <v>88</v>
      </c>
    </row>
    <row r="2706" spans="1:57">
      <c r="A2706" t="s">
        <v>5601</v>
      </c>
      <c r="B2706" t="s">
        <v>80</v>
      </c>
      <c r="C2706" t="s">
        <v>5593</v>
      </c>
      <c r="D2706" t="s">
        <v>82</v>
      </c>
      <c r="E2706" s="2" t="str">
        <f>HYPERLINK("capsilon://?command=openfolder&amp;siteaddress=FAM.docvelocity-na8.net&amp;folderid=FX939790FF-9128-45B2-E323-BCBCC33D8A5F","FX211113013")</f>
        <v>FX211113013</v>
      </c>
      <c r="F2706" t="s">
        <v>19</v>
      </c>
      <c r="G2706" t="s">
        <v>19</v>
      </c>
      <c r="H2706" t="s">
        <v>83</v>
      </c>
      <c r="I2706" t="s">
        <v>5602</v>
      </c>
      <c r="J2706">
        <v>28</v>
      </c>
      <c r="K2706" t="s">
        <v>85</v>
      </c>
      <c r="L2706" t="s">
        <v>86</v>
      </c>
      <c r="M2706" t="s">
        <v>87</v>
      </c>
      <c r="N2706">
        <v>2</v>
      </c>
      <c r="O2706" s="1">
        <v>44529.486840277779</v>
      </c>
      <c r="P2706" s="1">
        <v>44529.510868055557</v>
      </c>
      <c r="Q2706">
        <v>1680</v>
      </c>
      <c r="R2706">
        <v>396</v>
      </c>
      <c r="S2706" t="b">
        <v>0</v>
      </c>
      <c r="T2706" t="s">
        <v>88</v>
      </c>
      <c r="U2706" t="b">
        <v>0</v>
      </c>
      <c r="V2706" t="s">
        <v>117</v>
      </c>
      <c r="W2706" s="1">
        <v>44529.489594907405</v>
      </c>
      <c r="X2706">
        <v>77</v>
      </c>
      <c r="Y2706">
        <v>21</v>
      </c>
      <c r="Z2706">
        <v>0</v>
      </c>
      <c r="AA2706">
        <v>21</v>
      </c>
      <c r="AB2706">
        <v>0</v>
      </c>
      <c r="AC2706">
        <v>1</v>
      </c>
      <c r="AD2706">
        <v>7</v>
      </c>
      <c r="AE2706">
        <v>0</v>
      </c>
      <c r="AF2706">
        <v>0</v>
      </c>
      <c r="AG2706">
        <v>0</v>
      </c>
      <c r="AH2706" t="s">
        <v>606</v>
      </c>
      <c r="AI2706" s="1">
        <v>44529.510868055557</v>
      </c>
      <c r="AJ2706">
        <v>319</v>
      </c>
      <c r="AK2706">
        <v>1</v>
      </c>
      <c r="AL2706">
        <v>0</v>
      </c>
      <c r="AM2706">
        <v>1</v>
      </c>
      <c r="AN2706">
        <v>0</v>
      </c>
      <c r="AO2706">
        <v>1</v>
      </c>
      <c r="AP2706">
        <v>6</v>
      </c>
      <c r="AQ2706">
        <v>0</v>
      </c>
      <c r="AR2706">
        <v>0</v>
      </c>
      <c r="AS2706">
        <v>0</v>
      </c>
      <c r="AT2706" t="s">
        <v>88</v>
      </c>
      <c r="AU2706" t="s">
        <v>88</v>
      </c>
      <c r="AV2706" t="s">
        <v>88</v>
      </c>
      <c r="AW2706" t="s">
        <v>88</v>
      </c>
      <c r="AX2706" t="s">
        <v>88</v>
      </c>
      <c r="AY2706" t="s">
        <v>88</v>
      </c>
      <c r="AZ2706" t="s">
        <v>88</v>
      </c>
      <c r="BA2706" t="s">
        <v>88</v>
      </c>
      <c r="BB2706" t="s">
        <v>88</v>
      </c>
      <c r="BC2706" t="s">
        <v>88</v>
      </c>
      <c r="BD2706" t="s">
        <v>88</v>
      </c>
      <c r="BE2706" t="s">
        <v>88</v>
      </c>
    </row>
    <row r="2707" spans="1:57">
      <c r="A2707" t="s">
        <v>5603</v>
      </c>
      <c r="B2707" t="s">
        <v>80</v>
      </c>
      <c r="C2707" t="s">
        <v>5593</v>
      </c>
      <c r="D2707" t="s">
        <v>82</v>
      </c>
      <c r="E2707" s="2" t="str">
        <f>HYPERLINK("capsilon://?command=openfolder&amp;siteaddress=FAM.docvelocity-na8.net&amp;folderid=FX939790FF-9128-45B2-E323-BCBCC33D8A5F","FX211113013")</f>
        <v>FX211113013</v>
      </c>
      <c r="F2707" t="s">
        <v>19</v>
      </c>
      <c r="G2707" t="s">
        <v>19</v>
      </c>
      <c r="H2707" t="s">
        <v>83</v>
      </c>
      <c r="I2707" t="s">
        <v>5604</v>
      </c>
      <c r="J2707">
        <v>28</v>
      </c>
      <c r="K2707" t="s">
        <v>85</v>
      </c>
      <c r="L2707" t="s">
        <v>86</v>
      </c>
      <c r="M2707" t="s">
        <v>87</v>
      </c>
      <c r="N2707">
        <v>2</v>
      </c>
      <c r="O2707" s="1">
        <v>44529.487210648149</v>
      </c>
      <c r="P2707" s="1">
        <v>44529.509895833333</v>
      </c>
      <c r="Q2707">
        <v>1584</v>
      </c>
      <c r="R2707">
        <v>376</v>
      </c>
      <c r="S2707" t="b">
        <v>0</v>
      </c>
      <c r="T2707" t="s">
        <v>88</v>
      </c>
      <c r="U2707" t="b">
        <v>0</v>
      </c>
      <c r="V2707" t="s">
        <v>1625</v>
      </c>
      <c r="W2707" s="1">
        <v>44529.491331018522</v>
      </c>
      <c r="X2707">
        <v>206</v>
      </c>
      <c r="Y2707">
        <v>21</v>
      </c>
      <c r="Z2707">
        <v>0</v>
      </c>
      <c r="AA2707">
        <v>21</v>
      </c>
      <c r="AB2707">
        <v>0</v>
      </c>
      <c r="AC2707">
        <v>2</v>
      </c>
      <c r="AD2707">
        <v>7</v>
      </c>
      <c r="AE2707">
        <v>0</v>
      </c>
      <c r="AF2707">
        <v>0</v>
      </c>
      <c r="AG2707">
        <v>0</v>
      </c>
      <c r="AH2707" t="s">
        <v>90</v>
      </c>
      <c r="AI2707" s="1">
        <v>44529.509895833333</v>
      </c>
      <c r="AJ2707">
        <v>170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7</v>
      </c>
      <c r="AQ2707">
        <v>0</v>
      </c>
      <c r="AR2707">
        <v>0</v>
      </c>
      <c r="AS2707">
        <v>0</v>
      </c>
      <c r="AT2707" t="s">
        <v>88</v>
      </c>
      <c r="AU2707" t="s">
        <v>88</v>
      </c>
      <c r="AV2707" t="s">
        <v>88</v>
      </c>
      <c r="AW2707" t="s">
        <v>88</v>
      </c>
      <c r="AX2707" t="s">
        <v>88</v>
      </c>
      <c r="AY2707" t="s">
        <v>88</v>
      </c>
      <c r="AZ2707" t="s">
        <v>88</v>
      </c>
      <c r="BA2707" t="s">
        <v>88</v>
      </c>
      <c r="BB2707" t="s">
        <v>88</v>
      </c>
      <c r="BC2707" t="s">
        <v>88</v>
      </c>
      <c r="BD2707" t="s">
        <v>88</v>
      </c>
      <c r="BE2707" t="s">
        <v>88</v>
      </c>
    </row>
    <row r="2708" spans="1:57">
      <c r="A2708" t="s">
        <v>5605</v>
      </c>
      <c r="B2708" t="s">
        <v>80</v>
      </c>
      <c r="C2708" t="s">
        <v>5593</v>
      </c>
      <c r="D2708" t="s">
        <v>82</v>
      </c>
      <c r="E2708" s="2" t="str">
        <f>HYPERLINK("capsilon://?command=openfolder&amp;siteaddress=FAM.docvelocity-na8.net&amp;folderid=FX939790FF-9128-45B2-E323-BCBCC33D8A5F","FX211113013")</f>
        <v>FX211113013</v>
      </c>
      <c r="F2708" t="s">
        <v>19</v>
      </c>
      <c r="G2708" t="s">
        <v>19</v>
      </c>
      <c r="H2708" t="s">
        <v>83</v>
      </c>
      <c r="I2708" t="s">
        <v>5606</v>
      </c>
      <c r="J2708">
        <v>28</v>
      </c>
      <c r="K2708" t="s">
        <v>85</v>
      </c>
      <c r="L2708" t="s">
        <v>86</v>
      </c>
      <c r="M2708" t="s">
        <v>87</v>
      </c>
      <c r="N2708">
        <v>2</v>
      </c>
      <c r="O2708" s="1">
        <v>44529.487488425926</v>
      </c>
      <c r="P2708" s="1">
        <v>44529.518240740741</v>
      </c>
      <c r="Q2708">
        <v>1811</v>
      </c>
      <c r="R2708">
        <v>846</v>
      </c>
      <c r="S2708" t="b">
        <v>0</v>
      </c>
      <c r="T2708" t="s">
        <v>88</v>
      </c>
      <c r="U2708" t="b">
        <v>0</v>
      </c>
      <c r="V2708" t="s">
        <v>89</v>
      </c>
      <c r="W2708" s="1">
        <v>44529.493877314817</v>
      </c>
      <c r="X2708">
        <v>417</v>
      </c>
      <c r="Y2708">
        <v>21</v>
      </c>
      <c r="Z2708">
        <v>0</v>
      </c>
      <c r="AA2708">
        <v>21</v>
      </c>
      <c r="AB2708">
        <v>0</v>
      </c>
      <c r="AC2708">
        <v>14</v>
      </c>
      <c r="AD2708">
        <v>7</v>
      </c>
      <c r="AE2708">
        <v>0</v>
      </c>
      <c r="AF2708">
        <v>0</v>
      </c>
      <c r="AG2708">
        <v>0</v>
      </c>
      <c r="AH2708" t="s">
        <v>90</v>
      </c>
      <c r="AI2708" s="1">
        <v>44529.518240740741</v>
      </c>
      <c r="AJ2708">
        <v>382</v>
      </c>
      <c r="AK2708">
        <v>1</v>
      </c>
      <c r="AL2708">
        <v>0</v>
      </c>
      <c r="AM2708">
        <v>1</v>
      </c>
      <c r="AN2708">
        <v>0</v>
      </c>
      <c r="AO2708">
        <v>1</v>
      </c>
      <c r="AP2708">
        <v>6</v>
      </c>
      <c r="AQ2708">
        <v>0</v>
      </c>
      <c r="AR2708">
        <v>0</v>
      </c>
      <c r="AS2708">
        <v>0</v>
      </c>
      <c r="AT2708" t="s">
        <v>88</v>
      </c>
      <c r="AU2708" t="s">
        <v>88</v>
      </c>
      <c r="AV2708" t="s">
        <v>88</v>
      </c>
      <c r="AW2708" t="s">
        <v>88</v>
      </c>
      <c r="AX2708" t="s">
        <v>88</v>
      </c>
      <c r="AY2708" t="s">
        <v>88</v>
      </c>
      <c r="AZ2708" t="s">
        <v>88</v>
      </c>
      <c r="BA2708" t="s">
        <v>88</v>
      </c>
      <c r="BB2708" t="s">
        <v>88</v>
      </c>
      <c r="BC2708" t="s">
        <v>88</v>
      </c>
      <c r="BD2708" t="s">
        <v>88</v>
      </c>
      <c r="BE2708" t="s">
        <v>88</v>
      </c>
    </row>
    <row r="2709" spans="1:57">
      <c r="A2709" t="s">
        <v>5607</v>
      </c>
      <c r="B2709" t="s">
        <v>80</v>
      </c>
      <c r="C2709" t="s">
        <v>5593</v>
      </c>
      <c r="D2709" t="s">
        <v>82</v>
      </c>
      <c r="E2709" s="2" t="str">
        <f>HYPERLINK("capsilon://?command=openfolder&amp;siteaddress=FAM.docvelocity-na8.net&amp;folderid=FX939790FF-9128-45B2-E323-BCBCC33D8A5F","FX211113013")</f>
        <v>FX211113013</v>
      </c>
      <c r="F2709" t="s">
        <v>19</v>
      </c>
      <c r="G2709" t="s">
        <v>19</v>
      </c>
      <c r="H2709" t="s">
        <v>83</v>
      </c>
      <c r="I2709" t="s">
        <v>5608</v>
      </c>
      <c r="J2709">
        <v>28</v>
      </c>
      <c r="K2709" t="s">
        <v>85</v>
      </c>
      <c r="L2709" t="s">
        <v>86</v>
      </c>
      <c r="M2709" t="s">
        <v>87</v>
      </c>
      <c r="N2709">
        <v>2</v>
      </c>
      <c r="O2709" s="1">
        <v>44529.487581018519</v>
      </c>
      <c r="P2709" s="1">
        <v>44529.517060185186</v>
      </c>
      <c r="Q2709">
        <v>1560</v>
      </c>
      <c r="R2709">
        <v>987</v>
      </c>
      <c r="S2709" t="b">
        <v>0</v>
      </c>
      <c r="T2709" t="s">
        <v>88</v>
      </c>
      <c r="U2709" t="b">
        <v>0</v>
      </c>
      <c r="V2709" t="s">
        <v>388</v>
      </c>
      <c r="W2709" s="1">
        <v>44529.497870370367</v>
      </c>
      <c r="X2709">
        <v>756</v>
      </c>
      <c r="Y2709">
        <v>21</v>
      </c>
      <c r="Z2709">
        <v>0</v>
      </c>
      <c r="AA2709">
        <v>21</v>
      </c>
      <c r="AB2709">
        <v>0</v>
      </c>
      <c r="AC2709">
        <v>9</v>
      </c>
      <c r="AD2709">
        <v>7</v>
      </c>
      <c r="AE2709">
        <v>0</v>
      </c>
      <c r="AF2709">
        <v>0</v>
      </c>
      <c r="AG2709">
        <v>0</v>
      </c>
      <c r="AH2709" t="s">
        <v>606</v>
      </c>
      <c r="AI2709" s="1">
        <v>44529.517060185186</v>
      </c>
      <c r="AJ2709">
        <v>231</v>
      </c>
      <c r="AK2709">
        <v>1</v>
      </c>
      <c r="AL2709">
        <v>0</v>
      </c>
      <c r="AM2709">
        <v>1</v>
      </c>
      <c r="AN2709">
        <v>0</v>
      </c>
      <c r="AO2709">
        <v>1</v>
      </c>
      <c r="AP2709">
        <v>6</v>
      </c>
      <c r="AQ2709">
        <v>0</v>
      </c>
      <c r="AR2709">
        <v>0</v>
      </c>
      <c r="AS2709">
        <v>0</v>
      </c>
      <c r="AT2709" t="s">
        <v>88</v>
      </c>
      <c r="AU2709" t="s">
        <v>88</v>
      </c>
      <c r="AV2709" t="s">
        <v>88</v>
      </c>
      <c r="AW2709" t="s">
        <v>88</v>
      </c>
      <c r="AX2709" t="s">
        <v>88</v>
      </c>
      <c r="AY2709" t="s">
        <v>88</v>
      </c>
      <c r="AZ2709" t="s">
        <v>88</v>
      </c>
      <c r="BA2709" t="s">
        <v>88</v>
      </c>
      <c r="BB2709" t="s">
        <v>88</v>
      </c>
      <c r="BC2709" t="s">
        <v>88</v>
      </c>
      <c r="BD2709" t="s">
        <v>88</v>
      </c>
      <c r="BE2709" t="s">
        <v>88</v>
      </c>
    </row>
    <row r="2710" spans="1:57">
      <c r="A2710" t="s">
        <v>5609</v>
      </c>
      <c r="B2710" t="s">
        <v>80</v>
      </c>
      <c r="C2710" t="s">
        <v>5593</v>
      </c>
      <c r="D2710" t="s">
        <v>82</v>
      </c>
      <c r="E2710" s="2" t="str">
        <f>HYPERLINK("capsilon://?command=openfolder&amp;siteaddress=FAM.docvelocity-na8.net&amp;folderid=FX939790FF-9128-45B2-E323-BCBCC33D8A5F","FX211113013")</f>
        <v>FX211113013</v>
      </c>
      <c r="F2710" t="s">
        <v>19</v>
      </c>
      <c r="G2710" t="s">
        <v>19</v>
      </c>
      <c r="H2710" t="s">
        <v>83</v>
      </c>
      <c r="I2710" t="s">
        <v>5610</v>
      </c>
      <c r="J2710">
        <v>28</v>
      </c>
      <c r="K2710" t="s">
        <v>85</v>
      </c>
      <c r="L2710" t="s">
        <v>86</v>
      </c>
      <c r="M2710" t="s">
        <v>87</v>
      </c>
      <c r="N2710">
        <v>2</v>
      </c>
      <c r="O2710" s="1">
        <v>44529.488043981481</v>
      </c>
      <c r="P2710" s="1">
        <v>44529.518819444442</v>
      </c>
      <c r="Q2710">
        <v>2405</v>
      </c>
      <c r="R2710">
        <v>254</v>
      </c>
      <c r="S2710" t="b">
        <v>0</v>
      </c>
      <c r="T2710" t="s">
        <v>88</v>
      </c>
      <c r="U2710" t="b">
        <v>0</v>
      </c>
      <c r="V2710" t="s">
        <v>123</v>
      </c>
      <c r="W2710" s="1">
        <v>44529.490358796298</v>
      </c>
      <c r="X2710">
        <v>103</v>
      </c>
      <c r="Y2710">
        <v>21</v>
      </c>
      <c r="Z2710">
        <v>0</v>
      </c>
      <c r="AA2710">
        <v>21</v>
      </c>
      <c r="AB2710">
        <v>0</v>
      </c>
      <c r="AC2710">
        <v>6</v>
      </c>
      <c r="AD2710">
        <v>7</v>
      </c>
      <c r="AE2710">
        <v>0</v>
      </c>
      <c r="AF2710">
        <v>0</v>
      </c>
      <c r="AG2710">
        <v>0</v>
      </c>
      <c r="AH2710" t="s">
        <v>606</v>
      </c>
      <c r="AI2710" s="1">
        <v>44529.518819444442</v>
      </c>
      <c r="AJ2710">
        <v>151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7</v>
      </c>
      <c r="AQ2710">
        <v>0</v>
      </c>
      <c r="AR2710">
        <v>0</v>
      </c>
      <c r="AS2710">
        <v>0</v>
      </c>
      <c r="AT2710" t="s">
        <v>88</v>
      </c>
      <c r="AU2710" t="s">
        <v>88</v>
      </c>
      <c r="AV2710" t="s">
        <v>88</v>
      </c>
      <c r="AW2710" t="s">
        <v>88</v>
      </c>
      <c r="AX2710" t="s">
        <v>88</v>
      </c>
      <c r="AY2710" t="s">
        <v>88</v>
      </c>
      <c r="AZ2710" t="s">
        <v>88</v>
      </c>
      <c r="BA2710" t="s">
        <v>88</v>
      </c>
      <c r="BB2710" t="s">
        <v>88</v>
      </c>
      <c r="BC2710" t="s">
        <v>88</v>
      </c>
      <c r="BD2710" t="s">
        <v>88</v>
      </c>
      <c r="BE2710" t="s">
        <v>88</v>
      </c>
    </row>
    <row r="2711" spans="1:57">
      <c r="A2711" t="s">
        <v>5611</v>
      </c>
      <c r="B2711" t="s">
        <v>80</v>
      </c>
      <c r="C2711" t="s">
        <v>5593</v>
      </c>
      <c r="D2711" t="s">
        <v>82</v>
      </c>
      <c r="E2711" s="2" t="str">
        <f>HYPERLINK("capsilon://?command=openfolder&amp;siteaddress=FAM.docvelocity-na8.net&amp;folderid=FX939790FF-9128-45B2-E323-BCBCC33D8A5F","FX211113013")</f>
        <v>FX211113013</v>
      </c>
      <c r="F2711" t="s">
        <v>19</v>
      </c>
      <c r="G2711" t="s">
        <v>19</v>
      </c>
      <c r="H2711" t="s">
        <v>83</v>
      </c>
      <c r="I2711" t="s">
        <v>5612</v>
      </c>
      <c r="J2711">
        <v>47</v>
      </c>
      <c r="K2711" t="s">
        <v>85</v>
      </c>
      <c r="L2711" t="s">
        <v>86</v>
      </c>
      <c r="M2711" t="s">
        <v>87</v>
      </c>
      <c r="N2711">
        <v>2</v>
      </c>
      <c r="O2711" s="1">
        <v>44529.488564814812</v>
      </c>
      <c r="P2711" s="1">
        <v>44529.52103009259</v>
      </c>
      <c r="Q2711">
        <v>2131</v>
      </c>
      <c r="R2711">
        <v>674</v>
      </c>
      <c r="S2711" t="b">
        <v>0</v>
      </c>
      <c r="T2711" t="s">
        <v>88</v>
      </c>
      <c r="U2711" t="b">
        <v>0</v>
      </c>
      <c r="V2711" t="s">
        <v>1964</v>
      </c>
      <c r="W2711" s="1">
        <v>44529.49428240741</v>
      </c>
      <c r="X2711">
        <v>434</v>
      </c>
      <c r="Y2711">
        <v>36</v>
      </c>
      <c r="Z2711">
        <v>0</v>
      </c>
      <c r="AA2711">
        <v>36</v>
      </c>
      <c r="AB2711">
        <v>0</v>
      </c>
      <c r="AC2711">
        <v>18</v>
      </c>
      <c r="AD2711">
        <v>11</v>
      </c>
      <c r="AE2711">
        <v>0</v>
      </c>
      <c r="AF2711">
        <v>0</v>
      </c>
      <c r="AG2711">
        <v>0</v>
      </c>
      <c r="AH2711" t="s">
        <v>90</v>
      </c>
      <c r="AI2711" s="1">
        <v>44529.52103009259</v>
      </c>
      <c r="AJ2711">
        <v>240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11</v>
      </c>
      <c r="AQ2711">
        <v>0</v>
      </c>
      <c r="AR2711">
        <v>0</v>
      </c>
      <c r="AS2711">
        <v>0</v>
      </c>
      <c r="AT2711" t="s">
        <v>88</v>
      </c>
      <c r="AU2711" t="s">
        <v>88</v>
      </c>
      <c r="AV2711" t="s">
        <v>88</v>
      </c>
      <c r="AW2711" t="s">
        <v>88</v>
      </c>
      <c r="AX2711" t="s">
        <v>88</v>
      </c>
      <c r="AY2711" t="s">
        <v>88</v>
      </c>
      <c r="AZ2711" t="s">
        <v>88</v>
      </c>
      <c r="BA2711" t="s">
        <v>88</v>
      </c>
      <c r="BB2711" t="s">
        <v>88</v>
      </c>
      <c r="BC2711" t="s">
        <v>88</v>
      </c>
      <c r="BD2711" t="s">
        <v>88</v>
      </c>
      <c r="BE2711" t="s">
        <v>88</v>
      </c>
    </row>
    <row r="2712" spans="1:57">
      <c r="A2712" t="s">
        <v>5613</v>
      </c>
      <c r="B2712" t="s">
        <v>80</v>
      </c>
      <c r="C2712" t="s">
        <v>5593</v>
      </c>
      <c r="D2712" t="s">
        <v>82</v>
      </c>
      <c r="E2712" s="2" t="str">
        <f>HYPERLINK("capsilon://?command=openfolder&amp;siteaddress=FAM.docvelocity-na8.net&amp;folderid=FX939790FF-9128-45B2-E323-BCBCC33D8A5F","FX211113013")</f>
        <v>FX211113013</v>
      </c>
      <c r="F2712" t="s">
        <v>19</v>
      </c>
      <c r="G2712" t="s">
        <v>19</v>
      </c>
      <c r="H2712" t="s">
        <v>83</v>
      </c>
      <c r="I2712" t="s">
        <v>5614</v>
      </c>
      <c r="J2712">
        <v>28</v>
      </c>
      <c r="K2712" t="s">
        <v>85</v>
      </c>
      <c r="L2712" t="s">
        <v>86</v>
      </c>
      <c r="M2712" t="s">
        <v>87</v>
      </c>
      <c r="N2712">
        <v>2</v>
      </c>
      <c r="O2712" s="1">
        <v>44529.488946759258</v>
      </c>
      <c r="P2712" s="1">
        <v>44529.521157407406</v>
      </c>
      <c r="Q2712">
        <v>2443</v>
      </c>
      <c r="R2712">
        <v>340</v>
      </c>
      <c r="S2712" t="b">
        <v>0</v>
      </c>
      <c r="T2712" t="s">
        <v>88</v>
      </c>
      <c r="U2712" t="b">
        <v>0</v>
      </c>
      <c r="V2712" t="s">
        <v>393</v>
      </c>
      <c r="W2712" s="1">
        <v>44529.491111111114</v>
      </c>
      <c r="X2712">
        <v>139</v>
      </c>
      <c r="Y2712">
        <v>21</v>
      </c>
      <c r="Z2712">
        <v>0</v>
      </c>
      <c r="AA2712">
        <v>21</v>
      </c>
      <c r="AB2712">
        <v>0</v>
      </c>
      <c r="AC2712">
        <v>2</v>
      </c>
      <c r="AD2712">
        <v>7</v>
      </c>
      <c r="AE2712">
        <v>0</v>
      </c>
      <c r="AF2712">
        <v>0</v>
      </c>
      <c r="AG2712">
        <v>0</v>
      </c>
      <c r="AH2712" t="s">
        <v>606</v>
      </c>
      <c r="AI2712" s="1">
        <v>44529.521157407406</v>
      </c>
      <c r="AJ2712">
        <v>201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7</v>
      </c>
      <c r="AQ2712">
        <v>0</v>
      </c>
      <c r="AR2712">
        <v>0</v>
      </c>
      <c r="AS2712">
        <v>0</v>
      </c>
      <c r="AT2712" t="s">
        <v>88</v>
      </c>
      <c r="AU2712" t="s">
        <v>88</v>
      </c>
      <c r="AV2712" t="s">
        <v>88</v>
      </c>
      <c r="AW2712" t="s">
        <v>88</v>
      </c>
      <c r="AX2712" t="s">
        <v>88</v>
      </c>
      <c r="AY2712" t="s">
        <v>88</v>
      </c>
      <c r="AZ2712" t="s">
        <v>88</v>
      </c>
      <c r="BA2712" t="s">
        <v>88</v>
      </c>
      <c r="BB2712" t="s">
        <v>88</v>
      </c>
      <c r="BC2712" t="s">
        <v>88</v>
      </c>
      <c r="BD2712" t="s">
        <v>88</v>
      </c>
      <c r="BE2712" t="s">
        <v>88</v>
      </c>
    </row>
    <row r="2713" spans="1:57">
      <c r="A2713" t="s">
        <v>5615</v>
      </c>
      <c r="B2713" t="s">
        <v>80</v>
      </c>
      <c r="C2713" t="s">
        <v>5593</v>
      </c>
      <c r="D2713" t="s">
        <v>82</v>
      </c>
      <c r="E2713" s="2" t="str">
        <f>HYPERLINK("capsilon://?command=openfolder&amp;siteaddress=FAM.docvelocity-na8.net&amp;folderid=FX939790FF-9128-45B2-E323-BCBCC33D8A5F","FX211113013")</f>
        <v>FX211113013</v>
      </c>
      <c r="F2713" t="s">
        <v>19</v>
      </c>
      <c r="G2713" t="s">
        <v>19</v>
      </c>
      <c r="H2713" t="s">
        <v>83</v>
      </c>
      <c r="I2713" t="s">
        <v>5616</v>
      </c>
      <c r="J2713">
        <v>47</v>
      </c>
      <c r="K2713" t="s">
        <v>85</v>
      </c>
      <c r="L2713" t="s">
        <v>86</v>
      </c>
      <c r="M2713" t="s">
        <v>87</v>
      </c>
      <c r="N2713">
        <v>2</v>
      </c>
      <c r="O2713" s="1">
        <v>44529.488993055558</v>
      </c>
      <c r="P2713" s="1">
        <v>44529.521134259259</v>
      </c>
      <c r="Q2713">
        <v>2476</v>
      </c>
      <c r="R2713">
        <v>301</v>
      </c>
      <c r="S2713" t="b">
        <v>0</v>
      </c>
      <c r="T2713" t="s">
        <v>88</v>
      </c>
      <c r="U2713" t="b">
        <v>0</v>
      </c>
      <c r="V2713" t="s">
        <v>117</v>
      </c>
      <c r="W2713" s="1">
        <v>44529.491365740738</v>
      </c>
      <c r="X2713">
        <v>152</v>
      </c>
      <c r="Y2713">
        <v>36</v>
      </c>
      <c r="Z2713">
        <v>0</v>
      </c>
      <c r="AA2713">
        <v>36</v>
      </c>
      <c r="AB2713">
        <v>0</v>
      </c>
      <c r="AC2713">
        <v>14</v>
      </c>
      <c r="AD2713">
        <v>11</v>
      </c>
      <c r="AE2713">
        <v>0</v>
      </c>
      <c r="AF2713">
        <v>0</v>
      </c>
      <c r="AG2713">
        <v>0</v>
      </c>
      <c r="AH2713" t="s">
        <v>118</v>
      </c>
      <c r="AI2713" s="1">
        <v>44529.521134259259</v>
      </c>
      <c r="AJ2713">
        <v>149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11</v>
      </c>
      <c r="AQ2713">
        <v>0</v>
      </c>
      <c r="AR2713">
        <v>0</v>
      </c>
      <c r="AS2713">
        <v>0</v>
      </c>
      <c r="AT2713" t="s">
        <v>88</v>
      </c>
      <c r="AU2713" t="s">
        <v>88</v>
      </c>
      <c r="AV2713" t="s">
        <v>88</v>
      </c>
      <c r="AW2713" t="s">
        <v>88</v>
      </c>
      <c r="AX2713" t="s">
        <v>88</v>
      </c>
      <c r="AY2713" t="s">
        <v>88</v>
      </c>
      <c r="AZ2713" t="s">
        <v>88</v>
      </c>
      <c r="BA2713" t="s">
        <v>88</v>
      </c>
      <c r="BB2713" t="s">
        <v>88</v>
      </c>
      <c r="BC2713" t="s">
        <v>88</v>
      </c>
      <c r="BD2713" t="s">
        <v>88</v>
      </c>
      <c r="BE2713" t="s">
        <v>88</v>
      </c>
    </row>
    <row r="2714" spans="1:57">
      <c r="A2714" t="s">
        <v>5617</v>
      </c>
      <c r="B2714" t="s">
        <v>80</v>
      </c>
      <c r="C2714" t="s">
        <v>5115</v>
      </c>
      <c r="D2714" t="s">
        <v>82</v>
      </c>
      <c r="E2714" s="2" t="str">
        <f>HYPERLINK("capsilon://?command=openfolder&amp;siteaddress=FAM.docvelocity-na8.net&amp;folderid=FX83F325A5-C8B8-6995-427B-3618055251D2","FX2111127")</f>
        <v>FX2111127</v>
      </c>
      <c r="F2714" t="s">
        <v>19</v>
      </c>
      <c r="G2714" t="s">
        <v>19</v>
      </c>
      <c r="H2714" t="s">
        <v>83</v>
      </c>
      <c r="I2714" t="s">
        <v>5116</v>
      </c>
      <c r="J2714">
        <v>502</v>
      </c>
      <c r="K2714" t="s">
        <v>85</v>
      </c>
      <c r="L2714" t="s">
        <v>86</v>
      </c>
      <c r="M2714" t="s">
        <v>87</v>
      </c>
      <c r="N2714">
        <v>2</v>
      </c>
      <c r="O2714" s="1">
        <v>44502.691203703704</v>
      </c>
      <c r="P2714" s="1">
        <v>44503.398576388892</v>
      </c>
      <c r="Q2714">
        <v>51972</v>
      </c>
      <c r="R2714">
        <v>9145</v>
      </c>
      <c r="S2714" t="b">
        <v>0</v>
      </c>
      <c r="T2714" t="s">
        <v>88</v>
      </c>
      <c r="U2714" t="b">
        <v>1</v>
      </c>
      <c r="V2714" t="s">
        <v>393</v>
      </c>
      <c r="W2714" s="1">
        <v>44503.201458333337</v>
      </c>
      <c r="X2714">
        <v>4544</v>
      </c>
      <c r="Y2714">
        <v>454</v>
      </c>
      <c r="Z2714">
        <v>0</v>
      </c>
      <c r="AA2714">
        <v>454</v>
      </c>
      <c r="AB2714">
        <v>54</v>
      </c>
      <c r="AC2714">
        <v>313</v>
      </c>
      <c r="AD2714">
        <v>48</v>
      </c>
      <c r="AE2714">
        <v>0</v>
      </c>
      <c r="AF2714">
        <v>0</v>
      </c>
      <c r="AG2714">
        <v>0</v>
      </c>
      <c r="AH2714" t="s">
        <v>106</v>
      </c>
      <c r="AI2714" s="1">
        <v>44503.398576388892</v>
      </c>
      <c r="AJ2714">
        <v>4258</v>
      </c>
      <c r="AK2714">
        <v>4</v>
      </c>
      <c r="AL2714">
        <v>0</v>
      </c>
      <c r="AM2714">
        <v>4</v>
      </c>
      <c r="AN2714">
        <v>27</v>
      </c>
      <c r="AO2714">
        <v>4</v>
      </c>
      <c r="AP2714">
        <v>44</v>
      </c>
      <c r="AQ2714">
        <v>0</v>
      </c>
      <c r="AR2714">
        <v>0</v>
      </c>
      <c r="AS2714">
        <v>0</v>
      </c>
      <c r="AT2714" t="s">
        <v>88</v>
      </c>
      <c r="AU2714" t="s">
        <v>88</v>
      </c>
      <c r="AV2714" t="s">
        <v>88</v>
      </c>
      <c r="AW2714" t="s">
        <v>88</v>
      </c>
      <c r="AX2714" t="s">
        <v>88</v>
      </c>
      <c r="AY2714" t="s">
        <v>88</v>
      </c>
      <c r="AZ2714" t="s">
        <v>88</v>
      </c>
      <c r="BA2714" t="s">
        <v>88</v>
      </c>
      <c r="BB2714" t="s">
        <v>88</v>
      </c>
      <c r="BC2714" t="s">
        <v>88</v>
      </c>
      <c r="BD2714" t="s">
        <v>88</v>
      </c>
      <c r="BE2714" t="s">
        <v>88</v>
      </c>
    </row>
    <row r="2715" spans="1:57">
      <c r="A2715" t="s">
        <v>5618</v>
      </c>
      <c r="B2715" t="s">
        <v>80</v>
      </c>
      <c r="C2715" t="s">
        <v>5619</v>
      </c>
      <c r="D2715" t="s">
        <v>82</v>
      </c>
      <c r="E2715" s="2" t="str">
        <f>HYPERLINK("capsilon://?command=openfolder&amp;siteaddress=FAM.docvelocity-na8.net&amp;folderid=FX583584A4-6141-B996-148D-FADDF0977E6F","FX211113401")</f>
        <v>FX211113401</v>
      </c>
      <c r="F2715" t="s">
        <v>19</v>
      </c>
      <c r="G2715" t="s">
        <v>19</v>
      </c>
      <c r="H2715" t="s">
        <v>83</v>
      </c>
      <c r="I2715" t="s">
        <v>5620</v>
      </c>
      <c r="J2715">
        <v>28</v>
      </c>
      <c r="K2715" t="s">
        <v>85</v>
      </c>
      <c r="L2715" t="s">
        <v>86</v>
      </c>
      <c r="M2715" t="s">
        <v>87</v>
      </c>
      <c r="N2715">
        <v>2</v>
      </c>
      <c r="O2715" s="1">
        <v>44529.507106481484</v>
      </c>
      <c r="P2715" s="1">
        <v>44529.522650462961</v>
      </c>
      <c r="Q2715">
        <v>969</v>
      </c>
      <c r="R2715">
        <v>374</v>
      </c>
      <c r="S2715" t="b">
        <v>0</v>
      </c>
      <c r="T2715" t="s">
        <v>88</v>
      </c>
      <c r="U2715" t="b">
        <v>0</v>
      </c>
      <c r="V2715" t="s">
        <v>117</v>
      </c>
      <c r="W2715" s="1">
        <v>44529.509895833333</v>
      </c>
      <c r="X2715">
        <v>235</v>
      </c>
      <c r="Y2715">
        <v>21</v>
      </c>
      <c r="Z2715">
        <v>0</v>
      </c>
      <c r="AA2715">
        <v>21</v>
      </c>
      <c r="AB2715">
        <v>0</v>
      </c>
      <c r="AC2715">
        <v>12</v>
      </c>
      <c r="AD2715">
        <v>7</v>
      </c>
      <c r="AE2715">
        <v>0</v>
      </c>
      <c r="AF2715">
        <v>0</v>
      </c>
      <c r="AG2715">
        <v>0</v>
      </c>
      <c r="AH2715" t="s">
        <v>118</v>
      </c>
      <c r="AI2715" s="1">
        <v>44529.522650462961</v>
      </c>
      <c r="AJ2715">
        <v>130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7</v>
      </c>
      <c r="AQ2715">
        <v>0</v>
      </c>
      <c r="AR2715">
        <v>0</v>
      </c>
      <c r="AS2715">
        <v>0</v>
      </c>
      <c r="AT2715" t="s">
        <v>88</v>
      </c>
      <c r="AU2715" t="s">
        <v>88</v>
      </c>
      <c r="AV2715" t="s">
        <v>88</v>
      </c>
      <c r="AW2715" t="s">
        <v>88</v>
      </c>
      <c r="AX2715" t="s">
        <v>88</v>
      </c>
      <c r="AY2715" t="s">
        <v>88</v>
      </c>
      <c r="AZ2715" t="s">
        <v>88</v>
      </c>
      <c r="BA2715" t="s">
        <v>88</v>
      </c>
      <c r="BB2715" t="s">
        <v>88</v>
      </c>
      <c r="BC2715" t="s">
        <v>88</v>
      </c>
      <c r="BD2715" t="s">
        <v>88</v>
      </c>
      <c r="BE2715" t="s">
        <v>88</v>
      </c>
    </row>
    <row r="2716" spans="1:57">
      <c r="A2716" t="s">
        <v>5621</v>
      </c>
      <c r="B2716" t="s">
        <v>80</v>
      </c>
      <c r="C2716" t="s">
        <v>5619</v>
      </c>
      <c r="D2716" t="s">
        <v>82</v>
      </c>
      <c r="E2716" s="2" t="str">
        <f>HYPERLINK("capsilon://?command=openfolder&amp;siteaddress=FAM.docvelocity-na8.net&amp;folderid=FX583584A4-6141-B996-148D-FADDF0977E6F","FX211113401")</f>
        <v>FX211113401</v>
      </c>
      <c r="F2716" t="s">
        <v>19</v>
      </c>
      <c r="G2716" t="s">
        <v>19</v>
      </c>
      <c r="H2716" t="s">
        <v>83</v>
      </c>
      <c r="I2716" t="s">
        <v>5622</v>
      </c>
      <c r="J2716">
        <v>47</v>
      </c>
      <c r="K2716" t="s">
        <v>85</v>
      </c>
      <c r="L2716" t="s">
        <v>86</v>
      </c>
      <c r="M2716" t="s">
        <v>87</v>
      </c>
      <c r="N2716">
        <v>2</v>
      </c>
      <c r="O2716" s="1">
        <v>44529.508321759262</v>
      </c>
      <c r="P2716" s="1">
        <v>44529.555960648147</v>
      </c>
      <c r="Q2716">
        <v>1731</v>
      </c>
      <c r="R2716">
        <v>2385</v>
      </c>
      <c r="S2716" t="b">
        <v>0</v>
      </c>
      <c r="T2716" t="s">
        <v>88</v>
      </c>
      <c r="U2716" t="b">
        <v>0</v>
      </c>
      <c r="V2716" t="s">
        <v>123</v>
      </c>
      <c r="W2716" s="1">
        <v>44529.535879629628</v>
      </c>
      <c r="X2716">
        <v>1984</v>
      </c>
      <c r="Y2716">
        <v>49</v>
      </c>
      <c r="Z2716">
        <v>0</v>
      </c>
      <c r="AA2716">
        <v>49</v>
      </c>
      <c r="AB2716">
        <v>0</v>
      </c>
      <c r="AC2716">
        <v>32</v>
      </c>
      <c r="AD2716">
        <v>-2</v>
      </c>
      <c r="AE2716">
        <v>0</v>
      </c>
      <c r="AF2716">
        <v>0</v>
      </c>
      <c r="AG2716">
        <v>0</v>
      </c>
      <c r="AH2716" t="s">
        <v>606</v>
      </c>
      <c r="AI2716" s="1">
        <v>44529.555960648147</v>
      </c>
      <c r="AJ2716">
        <v>331</v>
      </c>
      <c r="AK2716">
        <v>1</v>
      </c>
      <c r="AL2716">
        <v>0</v>
      </c>
      <c r="AM2716">
        <v>1</v>
      </c>
      <c r="AN2716">
        <v>0</v>
      </c>
      <c r="AO2716">
        <v>1</v>
      </c>
      <c r="AP2716">
        <v>-3</v>
      </c>
      <c r="AQ2716">
        <v>0</v>
      </c>
      <c r="AR2716">
        <v>0</v>
      </c>
      <c r="AS2716">
        <v>0</v>
      </c>
      <c r="AT2716" t="s">
        <v>88</v>
      </c>
      <c r="AU2716" t="s">
        <v>88</v>
      </c>
      <c r="AV2716" t="s">
        <v>88</v>
      </c>
      <c r="AW2716" t="s">
        <v>88</v>
      </c>
      <c r="AX2716" t="s">
        <v>88</v>
      </c>
      <c r="AY2716" t="s">
        <v>88</v>
      </c>
      <c r="AZ2716" t="s">
        <v>88</v>
      </c>
      <c r="BA2716" t="s">
        <v>88</v>
      </c>
      <c r="BB2716" t="s">
        <v>88</v>
      </c>
      <c r="BC2716" t="s">
        <v>88</v>
      </c>
      <c r="BD2716" t="s">
        <v>88</v>
      </c>
      <c r="BE2716" t="s">
        <v>88</v>
      </c>
    </row>
    <row r="2717" spans="1:57">
      <c r="A2717" t="s">
        <v>5623</v>
      </c>
      <c r="B2717" t="s">
        <v>80</v>
      </c>
      <c r="C2717" t="s">
        <v>5619</v>
      </c>
      <c r="D2717" t="s">
        <v>82</v>
      </c>
      <c r="E2717" s="2" t="str">
        <f>HYPERLINK("capsilon://?command=openfolder&amp;siteaddress=FAM.docvelocity-na8.net&amp;folderid=FX583584A4-6141-B996-148D-FADDF0977E6F","FX211113401")</f>
        <v>FX211113401</v>
      </c>
      <c r="F2717" t="s">
        <v>19</v>
      </c>
      <c r="G2717" t="s">
        <v>19</v>
      </c>
      <c r="H2717" t="s">
        <v>83</v>
      </c>
      <c r="I2717" t="s">
        <v>5624</v>
      </c>
      <c r="J2717">
        <v>50</v>
      </c>
      <c r="K2717" t="s">
        <v>85</v>
      </c>
      <c r="L2717" t="s">
        <v>86</v>
      </c>
      <c r="M2717" t="s">
        <v>87</v>
      </c>
      <c r="N2717">
        <v>2</v>
      </c>
      <c r="O2717" s="1">
        <v>44529.508750000001</v>
      </c>
      <c r="P2717" s="1">
        <v>44529.526990740742</v>
      </c>
      <c r="Q2717">
        <v>845</v>
      </c>
      <c r="R2717">
        <v>731</v>
      </c>
      <c r="S2717" t="b">
        <v>0</v>
      </c>
      <c r="T2717" t="s">
        <v>88</v>
      </c>
      <c r="U2717" t="b">
        <v>0</v>
      </c>
      <c r="V2717" t="s">
        <v>1625</v>
      </c>
      <c r="W2717" s="1">
        <v>44529.51798611111</v>
      </c>
      <c r="X2717">
        <v>320</v>
      </c>
      <c r="Y2717">
        <v>44</v>
      </c>
      <c r="Z2717">
        <v>0</v>
      </c>
      <c r="AA2717">
        <v>44</v>
      </c>
      <c r="AB2717">
        <v>0</v>
      </c>
      <c r="AC2717">
        <v>27</v>
      </c>
      <c r="AD2717">
        <v>6</v>
      </c>
      <c r="AE2717">
        <v>0</v>
      </c>
      <c r="AF2717">
        <v>0</v>
      </c>
      <c r="AG2717">
        <v>0</v>
      </c>
      <c r="AH2717" t="s">
        <v>118</v>
      </c>
      <c r="AI2717" s="1">
        <v>44529.526990740742</v>
      </c>
      <c r="AJ2717">
        <v>374</v>
      </c>
      <c r="AK2717">
        <v>2</v>
      </c>
      <c r="AL2717">
        <v>0</v>
      </c>
      <c r="AM2717">
        <v>2</v>
      </c>
      <c r="AN2717">
        <v>0</v>
      </c>
      <c r="AO2717">
        <v>2</v>
      </c>
      <c r="AP2717">
        <v>4</v>
      </c>
      <c r="AQ2717">
        <v>0</v>
      </c>
      <c r="AR2717">
        <v>0</v>
      </c>
      <c r="AS2717">
        <v>0</v>
      </c>
      <c r="AT2717" t="s">
        <v>88</v>
      </c>
      <c r="AU2717" t="s">
        <v>88</v>
      </c>
      <c r="AV2717" t="s">
        <v>88</v>
      </c>
      <c r="AW2717" t="s">
        <v>88</v>
      </c>
      <c r="AX2717" t="s">
        <v>88</v>
      </c>
      <c r="AY2717" t="s">
        <v>88</v>
      </c>
      <c r="AZ2717" t="s">
        <v>88</v>
      </c>
      <c r="BA2717" t="s">
        <v>88</v>
      </c>
      <c r="BB2717" t="s">
        <v>88</v>
      </c>
      <c r="BC2717" t="s">
        <v>88</v>
      </c>
      <c r="BD2717" t="s">
        <v>88</v>
      </c>
      <c r="BE2717" t="s">
        <v>88</v>
      </c>
    </row>
    <row r="2718" spans="1:57">
      <c r="A2718" t="s">
        <v>5625</v>
      </c>
      <c r="B2718" t="s">
        <v>80</v>
      </c>
      <c r="C2718" t="s">
        <v>5626</v>
      </c>
      <c r="D2718" t="s">
        <v>82</v>
      </c>
      <c r="E2718" s="2" t="str">
        <f>HYPERLINK("capsilon://?command=openfolder&amp;siteaddress=FAM.docvelocity-na8.net&amp;folderid=FXA8316028-1FB0-7FD9-16E4-7A11AF540C08","FX21119259")</f>
        <v>FX21119259</v>
      </c>
      <c r="F2718" t="s">
        <v>19</v>
      </c>
      <c r="G2718" t="s">
        <v>19</v>
      </c>
      <c r="H2718" t="s">
        <v>83</v>
      </c>
      <c r="I2718" t="s">
        <v>5627</v>
      </c>
      <c r="J2718">
        <v>148</v>
      </c>
      <c r="K2718" t="s">
        <v>85</v>
      </c>
      <c r="L2718" t="s">
        <v>86</v>
      </c>
      <c r="M2718" t="s">
        <v>87</v>
      </c>
      <c r="N2718">
        <v>1</v>
      </c>
      <c r="O2718" s="1">
        <v>44529.516319444447</v>
      </c>
      <c r="P2718" s="1">
        <v>44529.534398148149</v>
      </c>
      <c r="Q2718">
        <v>1077</v>
      </c>
      <c r="R2718">
        <v>485</v>
      </c>
      <c r="S2718" t="b">
        <v>0</v>
      </c>
      <c r="T2718" t="s">
        <v>88</v>
      </c>
      <c r="U2718" t="b">
        <v>0</v>
      </c>
      <c r="V2718" t="s">
        <v>131</v>
      </c>
      <c r="W2718" s="1">
        <v>44529.534398148149</v>
      </c>
      <c r="X2718">
        <v>349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148</v>
      </c>
      <c r="AE2718">
        <v>136</v>
      </c>
      <c r="AF2718">
        <v>0</v>
      </c>
      <c r="AG2718">
        <v>6</v>
      </c>
      <c r="AH2718" t="s">
        <v>88</v>
      </c>
      <c r="AI2718" t="s">
        <v>88</v>
      </c>
      <c r="AJ2718" t="s">
        <v>88</v>
      </c>
      <c r="AK2718" t="s">
        <v>88</v>
      </c>
      <c r="AL2718" t="s">
        <v>88</v>
      </c>
      <c r="AM2718" t="s">
        <v>88</v>
      </c>
      <c r="AN2718" t="s">
        <v>88</v>
      </c>
      <c r="AO2718" t="s">
        <v>88</v>
      </c>
      <c r="AP2718" t="s">
        <v>88</v>
      </c>
      <c r="AQ2718" t="s">
        <v>88</v>
      </c>
      <c r="AR2718" t="s">
        <v>88</v>
      </c>
      <c r="AS2718" t="s">
        <v>88</v>
      </c>
      <c r="AT2718" t="s">
        <v>88</v>
      </c>
      <c r="AU2718" t="s">
        <v>88</v>
      </c>
      <c r="AV2718" t="s">
        <v>88</v>
      </c>
      <c r="AW2718" t="s">
        <v>88</v>
      </c>
      <c r="AX2718" t="s">
        <v>88</v>
      </c>
      <c r="AY2718" t="s">
        <v>88</v>
      </c>
      <c r="AZ2718" t="s">
        <v>88</v>
      </c>
      <c r="BA2718" t="s">
        <v>88</v>
      </c>
      <c r="BB2718" t="s">
        <v>88</v>
      </c>
      <c r="BC2718" t="s">
        <v>88</v>
      </c>
      <c r="BD2718" t="s">
        <v>88</v>
      </c>
      <c r="BE2718" t="s">
        <v>88</v>
      </c>
    </row>
    <row r="2719" spans="1:57">
      <c r="A2719" t="s">
        <v>5628</v>
      </c>
      <c r="B2719" t="s">
        <v>80</v>
      </c>
      <c r="C2719" t="s">
        <v>5629</v>
      </c>
      <c r="D2719" t="s">
        <v>82</v>
      </c>
      <c r="E2719" s="2" t="str">
        <f>HYPERLINK("capsilon://?command=openfolder&amp;siteaddress=FAM.docvelocity-na8.net&amp;folderid=FXC6B6E70F-982B-7788-3679-0141ACAE0653","FX211112373")</f>
        <v>FX211112373</v>
      </c>
      <c r="F2719" t="s">
        <v>19</v>
      </c>
      <c r="G2719" t="s">
        <v>19</v>
      </c>
      <c r="H2719" t="s">
        <v>83</v>
      </c>
      <c r="I2719" t="s">
        <v>5630</v>
      </c>
      <c r="J2719">
        <v>97</v>
      </c>
      <c r="K2719" t="s">
        <v>85</v>
      </c>
      <c r="L2719" t="s">
        <v>86</v>
      </c>
      <c r="M2719" t="s">
        <v>87</v>
      </c>
      <c r="N2719">
        <v>1</v>
      </c>
      <c r="O2719" s="1">
        <v>44529.523773148147</v>
      </c>
      <c r="P2719" s="1">
        <v>44529.540312500001</v>
      </c>
      <c r="Q2719">
        <v>865</v>
      </c>
      <c r="R2719">
        <v>564</v>
      </c>
      <c r="S2719" t="b">
        <v>0</v>
      </c>
      <c r="T2719" t="s">
        <v>88</v>
      </c>
      <c r="U2719" t="b">
        <v>0</v>
      </c>
      <c r="V2719" t="s">
        <v>131</v>
      </c>
      <c r="W2719" s="1">
        <v>44529.540312500001</v>
      </c>
      <c r="X2719">
        <v>510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97</v>
      </c>
      <c r="AE2719">
        <v>85</v>
      </c>
      <c r="AF2719">
        <v>0</v>
      </c>
      <c r="AG2719">
        <v>6</v>
      </c>
      <c r="AH2719" t="s">
        <v>88</v>
      </c>
      <c r="AI2719" t="s">
        <v>88</v>
      </c>
      <c r="AJ2719" t="s">
        <v>88</v>
      </c>
      <c r="AK2719" t="s">
        <v>88</v>
      </c>
      <c r="AL2719" t="s">
        <v>88</v>
      </c>
      <c r="AM2719" t="s">
        <v>88</v>
      </c>
      <c r="AN2719" t="s">
        <v>88</v>
      </c>
      <c r="AO2719" t="s">
        <v>88</v>
      </c>
      <c r="AP2719" t="s">
        <v>88</v>
      </c>
      <c r="AQ2719" t="s">
        <v>88</v>
      </c>
      <c r="AR2719" t="s">
        <v>88</v>
      </c>
      <c r="AS2719" t="s">
        <v>88</v>
      </c>
      <c r="AT2719" t="s">
        <v>88</v>
      </c>
      <c r="AU2719" t="s">
        <v>88</v>
      </c>
      <c r="AV2719" t="s">
        <v>88</v>
      </c>
      <c r="AW2719" t="s">
        <v>88</v>
      </c>
      <c r="AX2719" t="s">
        <v>88</v>
      </c>
      <c r="AY2719" t="s">
        <v>88</v>
      </c>
      <c r="AZ2719" t="s">
        <v>88</v>
      </c>
      <c r="BA2719" t="s">
        <v>88</v>
      </c>
      <c r="BB2719" t="s">
        <v>88</v>
      </c>
      <c r="BC2719" t="s">
        <v>88</v>
      </c>
      <c r="BD2719" t="s">
        <v>88</v>
      </c>
      <c r="BE2719" t="s">
        <v>88</v>
      </c>
    </row>
    <row r="2720" spans="1:57">
      <c r="A2720" t="s">
        <v>5631</v>
      </c>
      <c r="B2720" t="s">
        <v>80</v>
      </c>
      <c r="C2720" t="s">
        <v>2223</v>
      </c>
      <c r="D2720" t="s">
        <v>82</v>
      </c>
      <c r="E2720" s="2" t="str">
        <f>HYPERLINK("capsilon://?command=openfolder&amp;siteaddress=FAM.docvelocity-na8.net&amp;folderid=FX15B62D83-BE43-E649-F78F-A14EA9C2EF3F","FX21111252")</f>
        <v>FX21111252</v>
      </c>
      <c r="F2720" t="s">
        <v>19</v>
      </c>
      <c r="G2720" t="s">
        <v>19</v>
      </c>
      <c r="H2720" t="s">
        <v>83</v>
      </c>
      <c r="I2720" t="s">
        <v>5632</v>
      </c>
      <c r="J2720">
        <v>38</v>
      </c>
      <c r="K2720" t="s">
        <v>85</v>
      </c>
      <c r="L2720" t="s">
        <v>86</v>
      </c>
      <c r="M2720" t="s">
        <v>87</v>
      </c>
      <c r="N2720">
        <v>2</v>
      </c>
      <c r="O2720" s="1">
        <v>44529.533773148149</v>
      </c>
      <c r="P2720" s="1">
        <v>44529.556469907409</v>
      </c>
      <c r="Q2720">
        <v>1823</v>
      </c>
      <c r="R2720">
        <v>138</v>
      </c>
      <c r="S2720" t="b">
        <v>0</v>
      </c>
      <c r="T2720" t="s">
        <v>88</v>
      </c>
      <c r="U2720" t="b">
        <v>0</v>
      </c>
      <c r="V2720" t="s">
        <v>123</v>
      </c>
      <c r="W2720" s="1">
        <v>44529.536921296298</v>
      </c>
      <c r="X2720">
        <v>89</v>
      </c>
      <c r="Y2720">
        <v>0</v>
      </c>
      <c r="Z2720">
        <v>0</v>
      </c>
      <c r="AA2720">
        <v>0</v>
      </c>
      <c r="AB2720">
        <v>37</v>
      </c>
      <c r="AC2720">
        <v>0</v>
      </c>
      <c r="AD2720">
        <v>38</v>
      </c>
      <c r="AE2720">
        <v>0</v>
      </c>
      <c r="AF2720">
        <v>0</v>
      </c>
      <c r="AG2720">
        <v>0</v>
      </c>
      <c r="AH2720" t="s">
        <v>606</v>
      </c>
      <c r="AI2720" s="1">
        <v>44529.556469907409</v>
      </c>
      <c r="AJ2720">
        <v>43</v>
      </c>
      <c r="AK2720">
        <v>0</v>
      </c>
      <c r="AL2720">
        <v>0</v>
      </c>
      <c r="AM2720">
        <v>0</v>
      </c>
      <c r="AN2720">
        <v>37</v>
      </c>
      <c r="AO2720">
        <v>0</v>
      </c>
      <c r="AP2720">
        <v>38</v>
      </c>
      <c r="AQ2720">
        <v>0</v>
      </c>
      <c r="AR2720">
        <v>0</v>
      </c>
      <c r="AS2720">
        <v>0</v>
      </c>
      <c r="AT2720" t="s">
        <v>88</v>
      </c>
      <c r="AU2720" t="s">
        <v>88</v>
      </c>
      <c r="AV2720" t="s">
        <v>88</v>
      </c>
      <c r="AW2720" t="s">
        <v>88</v>
      </c>
      <c r="AX2720" t="s">
        <v>88</v>
      </c>
      <c r="AY2720" t="s">
        <v>88</v>
      </c>
      <c r="AZ2720" t="s">
        <v>88</v>
      </c>
      <c r="BA2720" t="s">
        <v>88</v>
      </c>
      <c r="BB2720" t="s">
        <v>88</v>
      </c>
      <c r="BC2720" t="s">
        <v>88</v>
      </c>
      <c r="BD2720" t="s">
        <v>88</v>
      </c>
      <c r="BE2720" t="s">
        <v>88</v>
      </c>
    </row>
    <row r="2721" spans="1:57">
      <c r="A2721" t="s">
        <v>5633</v>
      </c>
      <c r="B2721" t="s">
        <v>80</v>
      </c>
      <c r="C2721" t="s">
        <v>5626</v>
      </c>
      <c r="D2721" t="s">
        <v>82</v>
      </c>
      <c r="E2721" s="2" t="str">
        <f>HYPERLINK("capsilon://?command=openfolder&amp;siteaddress=FAM.docvelocity-na8.net&amp;folderid=FXA8316028-1FB0-7FD9-16E4-7A11AF540C08","FX21119259")</f>
        <v>FX21119259</v>
      </c>
      <c r="F2721" t="s">
        <v>19</v>
      </c>
      <c r="G2721" t="s">
        <v>19</v>
      </c>
      <c r="H2721" t="s">
        <v>83</v>
      </c>
      <c r="I2721" t="s">
        <v>5627</v>
      </c>
      <c r="J2721">
        <v>501</v>
      </c>
      <c r="K2721" t="s">
        <v>85</v>
      </c>
      <c r="L2721" t="s">
        <v>86</v>
      </c>
      <c r="M2721" t="s">
        <v>87</v>
      </c>
      <c r="N2721">
        <v>2</v>
      </c>
      <c r="O2721" s="1">
        <v>44529.536238425928</v>
      </c>
      <c r="P2721" s="1">
        <v>44529.61619212963</v>
      </c>
      <c r="Q2721">
        <v>781</v>
      </c>
      <c r="R2721">
        <v>6127</v>
      </c>
      <c r="S2721" t="b">
        <v>0</v>
      </c>
      <c r="T2721" t="s">
        <v>88</v>
      </c>
      <c r="U2721" t="b">
        <v>1</v>
      </c>
      <c r="V2721" t="s">
        <v>123</v>
      </c>
      <c r="W2721" s="1">
        <v>44529.583379629628</v>
      </c>
      <c r="X2721">
        <v>4013</v>
      </c>
      <c r="Y2721">
        <v>485</v>
      </c>
      <c r="Z2721">
        <v>0</v>
      </c>
      <c r="AA2721">
        <v>485</v>
      </c>
      <c r="AB2721">
        <v>0</v>
      </c>
      <c r="AC2721">
        <v>347</v>
      </c>
      <c r="AD2721">
        <v>16</v>
      </c>
      <c r="AE2721">
        <v>0</v>
      </c>
      <c r="AF2721">
        <v>0</v>
      </c>
      <c r="AG2721">
        <v>0</v>
      </c>
      <c r="AH2721" t="s">
        <v>118</v>
      </c>
      <c r="AI2721" s="1">
        <v>44529.61619212963</v>
      </c>
      <c r="AJ2721">
        <v>2114</v>
      </c>
      <c r="AK2721">
        <v>7</v>
      </c>
      <c r="AL2721">
        <v>0</v>
      </c>
      <c r="AM2721">
        <v>7</v>
      </c>
      <c r="AN2721">
        <v>0</v>
      </c>
      <c r="AO2721">
        <v>7</v>
      </c>
      <c r="AP2721">
        <v>9</v>
      </c>
      <c r="AQ2721">
        <v>0</v>
      </c>
      <c r="AR2721">
        <v>0</v>
      </c>
      <c r="AS2721">
        <v>0</v>
      </c>
      <c r="AT2721" t="s">
        <v>88</v>
      </c>
      <c r="AU2721" t="s">
        <v>88</v>
      </c>
      <c r="AV2721" t="s">
        <v>88</v>
      </c>
      <c r="AW2721" t="s">
        <v>88</v>
      </c>
      <c r="AX2721" t="s">
        <v>88</v>
      </c>
      <c r="AY2721" t="s">
        <v>88</v>
      </c>
      <c r="AZ2721" t="s">
        <v>88</v>
      </c>
      <c r="BA2721" t="s">
        <v>88</v>
      </c>
      <c r="BB2721" t="s">
        <v>88</v>
      </c>
      <c r="BC2721" t="s">
        <v>88</v>
      </c>
      <c r="BD2721" t="s">
        <v>88</v>
      </c>
      <c r="BE2721" t="s">
        <v>88</v>
      </c>
    </row>
    <row r="2722" spans="1:57">
      <c r="A2722" t="s">
        <v>5634</v>
      </c>
      <c r="B2722" t="s">
        <v>80</v>
      </c>
      <c r="C2722" t="s">
        <v>5629</v>
      </c>
      <c r="D2722" t="s">
        <v>82</v>
      </c>
      <c r="E2722" s="2" t="str">
        <f>HYPERLINK("capsilon://?command=openfolder&amp;siteaddress=FAM.docvelocity-na8.net&amp;folderid=FXC6B6E70F-982B-7788-3679-0141ACAE0653","FX211112373")</f>
        <v>FX211112373</v>
      </c>
      <c r="F2722" t="s">
        <v>19</v>
      </c>
      <c r="G2722" t="s">
        <v>19</v>
      </c>
      <c r="H2722" t="s">
        <v>83</v>
      </c>
      <c r="I2722" t="s">
        <v>5630</v>
      </c>
      <c r="J2722">
        <v>302</v>
      </c>
      <c r="K2722" t="s">
        <v>85</v>
      </c>
      <c r="L2722" t="s">
        <v>86</v>
      </c>
      <c r="M2722" t="s">
        <v>87</v>
      </c>
      <c r="N2722">
        <v>2</v>
      </c>
      <c r="O2722" s="1">
        <v>44529.541678240741</v>
      </c>
      <c r="P2722" s="1">
        <v>44529.596076388887</v>
      </c>
      <c r="Q2722">
        <v>1957</v>
      </c>
      <c r="R2722">
        <v>2743</v>
      </c>
      <c r="S2722" t="b">
        <v>0</v>
      </c>
      <c r="T2722" t="s">
        <v>88</v>
      </c>
      <c r="U2722" t="b">
        <v>1</v>
      </c>
      <c r="V2722" t="s">
        <v>1625</v>
      </c>
      <c r="W2722" s="1">
        <v>44529.563032407408</v>
      </c>
      <c r="X2722">
        <v>649</v>
      </c>
      <c r="Y2722">
        <v>268</v>
      </c>
      <c r="Z2722">
        <v>0</v>
      </c>
      <c r="AA2722">
        <v>268</v>
      </c>
      <c r="AB2722">
        <v>0</v>
      </c>
      <c r="AC2722">
        <v>64</v>
      </c>
      <c r="AD2722">
        <v>34</v>
      </c>
      <c r="AE2722">
        <v>0</v>
      </c>
      <c r="AF2722">
        <v>0</v>
      </c>
      <c r="AG2722">
        <v>0</v>
      </c>
      <c r="AH2722" t="s">
        <v>606</v>
      </c>
      <c r="AI2722" s="1">
        <v>44529.596076388887</v>
      </c>
      <c r="AJ2722">
        <v>2025</v>
      </c>
      <c r="AK2722">
        <v>1</v>
      </c>
      <c r="AL2722">
        <v>0</v>
      </c>
      <c r="AM2722">
        <v>1</v>
      </c>
      <c r="AN2722">
        <v>0</v>
      </c>
      <c r="AO2722">
        <v>1</v>
      </c>
      <c r="AP2722">
        <v>33</v>
      </c>
      <c r="AQ2722">
        <v>0</v>
      </c>
      <c r="AR2722">
        <v>0</v>
      </c>
      <c r="AS2722">
        <v>0</v>
      </c>
      <c r="AT2722" t="s">
        <v>88</v>
      </c>
      <c r="AU2722" t="s">
        <v>88</v>
      </c>
      <c r="AV2722" t="s">
        <v>88</v>
      </c>
      <c r="AW2722" t="s">
        <v>88</v>
      </c>
      <c r="AX2722" t="s">
        <v>88</v>
      </c>
      <c r="AY2722" t="s">
        <v>88</v>
      </c>
      <c r="AZ2722" t="s">
        <v>88</v>
      </c>
      <c r="BA2722" t="s">
        <v>88</v>
      </c>
      <c r="BB2722" t="s">
        <v>88</v>
      </c>
      <c r="BC2722" t="s">
        <v>88</v>
      </c>
      <c r="BD2722" t="s">
        <v>88</v>
      </c>
      <c r="BE2722" t="s">
        <v>88</v>
      </c>
    </row>
    <row r="2723" spans="1:57">
      <c r="A2723" t="s">
        <v>5635</v>
      </c>
      <c r="B2723" t="s">
        <v>80</v>
      </c>
      <c r="C2723" t="s">
        <v>4596</v>
      </c>
      <c r="D2723" t="s">
        <v>82</v>
      </c>
      <c r="E2723" s="2" t="str">
        <f>HYPERLINK("capsilon://?command=openfolder&amp;siteaddress=FAM.docvelocity-na8.net&amp;folderid=FX78B32F27-AF34-AF98-C67F-06FB1A1BA1C5","FX21119803")</f>
        <v>FX21119803</v>
      </c>
      <c r="F2723" t="s">
        <v>19</v>
      </c>
      <c r="G2723" t="s">
        <v>19</v>
      </c>
      <c r="H2723" t="s">
        <v>83</v>
      </c>
      <c r="I2723" t="s">
        <v>5636</v>
      </c>
      <c r="J2723">
        <v>30</v>
      </c>
      <c r="K2723" t="s">
        <v>85</v>
      </c>
      <c r="L2723" t="s">
        <v>86</v>
      </c>
      <c r="M2723" t="s">
        <v>87</v>
      </c>
      <c r="N2723">
        <v>2</v>
      </c>
      <c r="O2723" s="1">
        <v>44529.545601851853</v>
      </c>
      <c r="P2723" s="1">
        <v>44529.577557870369</v>
      </c>
      <c r="Q2723">
        <v>2395</v>
      </c>
      <c r="R2723">
        <v>366</v>
      </c>
      <c r="S2723" t="b">
        <v>0</v>
      </c>
      <c r="T2723" t="s">
        <v>88</v>
      </c>
      <c r="U2723" t="b">
        <v>0</v>
      </c>
      <c r="V2723" t="s">
        <v>1625</v>
      </c>
      <c r="W2723" s="1">
        <v>44529.563935185186</v>
      </c>
      <c r="X2723">
        <v>77</v>
      </c>
      <c r="Y2723">
        <v>9</v>
      </c>
      <c r="Z2723">
        <v>0</v>
      </c>
      <c r="AA2723">
        <v>9</v>
      </c>
      <c r="AB2723">
        <v>0</v>
      </c>
      <c r="AC2723">
        <v>7</v>
      </c>
      <c r="AD2723">
        <v>21</v>
      </c>
      <c r="AE2723">
        <v>0</v>
      </c>
      <c r="AF2723">
        <v>0</v>
      </c>
      <c r="AG2723">
        <v>0</v>
      </c>
      <c r="AH2723" t="s">
        <v>90</v>
      </c>
      <c r="AI2723" s="1">
        <v>44529.577557870369</v>
      </c>
      <c r="AJ2723">
        <v>259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21</v>
      </c>
      <c r="AQ2723">
        <v>0</v>
      </c>
      <c r="AR2723">
        <v>0</v>
      </c>
      <c r="AS2723">
        <v>0</v>
      </c>
      <c r="AT2723" t="s">
        <v>88</v>
      </c>
      <c r="AU2723" t="s">
        <v>88</v>
      </c>
      <c r="AV2723" t="s">
        <v>88</v>
      </c>
      <c r="AW2723" t="s">
        <v>88</v>
      </c>
      <c r="AX2723" t="s">
        <v>88</v>
      </c>
      <c r="AY2723" t="s">
        <v>88</v>
      </c>
      <c r="AZ2723" t="s">
        <v>88</v>
      </c>
      <c r="BA2723" t="s">
        <v>88</v>
      </c>
      <c r="BB2723" t="s">
        <v>88</v>
      </c>
      <c r="BC2723" t="s">
        <v>88</v>
      </c>
      <c r="BD2723" t="s">
        <v>88</v>
      </c>
      <c r="BE2723" t="s">
        <v>88</v>
      </c>
    </row>
    <row r="2724" spans="1:57">
      <c r="A2724" t="s">
        <v>5637</v>
      </c>
      <c r="B2724" t="s">
        <v>80</v>
      </c>
      <c r="C2724" t="s">
        <v>5118</v>
      </c>
      <c r="D2724" t="s">
        <v>82</v>
      </c>
      <c r="E2724" s="2" t="str">
        <f>HYPERLINK("capsilon://?command=openfolder&amp;siteaddress=FAM.docvelocity-na8.net&amp;folderid=FXEC9BEF2E-7AEA-1964-D5BA-8146818BD1CB","FX211112504")</f>
        <v>FX211112504</v>
      </c>
      <c r="F2724" t="s">
        <v>19</v>
      </c>
      <c r="G2724" t="s">
        <v>19</v>
      </c>
      <c r="H2724" t="s">
        <v>83</v>
      </c>
      <c r="I2724" t="s">
        <v>5638</v>
      </c>
      <c r="J2724">
        <v>30</v>
      </c>
      <c r="K2724" t="s">
        <v>85</v>
      </c>
      <c r="L2724" t="s">
        <v>86</v>
      </c>
      <c r="M2724" t="s">
        <v>87</v>
      </c>
      <c r="N2724">
        <v>2</v>
      </c>
      <c r="O2724" s="1">
        <v>44529.547442129631</v>
      </c>
      <c r="P2724" s="1">
        <v>44529.576886574076</v>
      </c>
      <c r="Q2724">
        <v>2392</v>
      </c>
      <c r="R2724">
        <v>152</v>
      </c>
      <c r="S2724" t="b">
        <v>0</v>
      </c>
      <c r="T2724" t="s">
        <v>88</v>
      </c>
      <c r="U2724" t="b">
        <v>0</v>
      </c>
      <c r="V2724" t="s">
        <v>1625</v>
      </c>
      <c r="W2724" s="1">
        <v>44529.564421296294</v>
      </c>
      <c r="X2724">
        <v>41</v>
      </c>
      <c r="Y2724">
        <v>9</v>
      </c>
      <c r="Z2724">
        <v>0</v>
      </c>
      <c r="AA2724">
        <v>9</v>
      </c>
      <c r="AB2724">
        <v>0</v>
      </c>
      <c r="AC2724">
        <v>3</v>
      </c>
      <c r="AD2724">
        <v>21</v>
      </c>
      <c r="AE2724">
        <v>0</v>
      </c>
      <c r="AF2724">
        <v>0</v>
      </c>
      <c r="AG2724">
        <v>0</v>
      </c>
      <c r="AH2724" t="s">
        <v>118</v>
      </c>
      <c r="AI2724" s="1">
        <v>44529.576886574076</v>
      </c>
      <c r="AJ2724">
        <v>111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21</v>
      </c>
      <c r="AQ2724">
        <v>0</v>
      </c>
      <c r="AR2724">
        <v>0</v>
      </c>
      <c r="AS2724">
        <v>0</v>
      </c>
      <c r="AT2724" t="s">
        <v>88</v>
      </c>
      <c r="AU2724" t="s">
        <v>88</v>
      </c>
      <c r="AV2724" t="s">
        <v>88</v>
      </c>
      <c r="AW2724" t="s">
        <v>88</v>
      </c>
      <c r="AX2724" t="s">
        <v>88</v>
      </c>
      <c r="AY2724" t="s">
        <v>88</v>
      </c>
      <c r="AZ2724" t="s">
        <v>88</v>
      </c>
      <c r="BA2724" t="s">
        <v>88</v>
      </c>
      <c r="BB2724" t="s">
        <v>88</v>
      </c>
      <c r="BC2724" t="s">
        <v>88</v>
      </c>
      <c r="BD2724" t="s">
        <v>88</v>
      </c>
      <c r="BE2724" t="s">
        <v>88</v>
      </c>
    </row>
    <row r="2725" spans="1:57">
      <c r="A2725" t="s">
        <v>5639</v>
      </c>
      <c r="B2725" t="s">
        <v>80</v>
      </c>
      <c r="C2725" t="s">
        <v>5640</v>
      </c>
      <c r="D2725" t="s">
        <v>82</v>
      </c>
      <c r="E2725" s="2" t="str">
        <f>HYPERLINK("capsilon://?command=openfolder&amp;siteaddress=FAM.docvelocity-na8.net&amp;folderid=FX7F54CD7C-BCD7-772A-912D-D2F95A461D14","FX211113707")</f>
        <v>FX211113707</v>
      </c>
      <c r="F2725" t="s">
        <v>19</v>
      </c>
      <c r="G2725" t="s">
        <v>19</v>
      </c>
      <c r="H2725" t="s">
        <v>83</v>
      </c>
      <c r="I2725" t="s">
        <v>5641</v>
      </c>
      <c r="J2725">
        <v>176</v>
      </c>
      <c r="K2725" t="s">
        <v>85</v>
      </c>
      <c r="L2725" t="s">
        <v>86</v>
      </c>
      <c r="M2725" t="s">
        <v>87</v>
      </c>
      <c r="N2725">
        <v>1</v>
      </c>
      <c r="O2725" s="1">
        <v>44529.558148148149</v>
      </c>
      <c r="P2725" s="1">
        <v>44529.725439814814</v>
      </c>
      <c r="Q2725">
        <v>13761</v>
      </c>
      <c r="R2725">
        <v>693</v>
      </c>
      <c r="S2725" t="b">
        <v>0</v>
      </c>
      <c r="T2725" t="s">
        <v>88</v>
      </c>
      <c r="U2725" t="b">
        <v>0</v>
      </c>
      <c r="V2725" t="s">
        <v>131</v>
      </c>
      <c r="W2725" s="1">
        <v>44529.725439814814</v>
      </c>
      <c r="X2725">
        <v>359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176</v>
      </c>
      <c r="AE2725">
        <v>159</v>
      </c>
      <c r="AF2725">
        <v>0</v>
      </c>
      <c r="AG2725">
        <v>6</v>
      </c>
      <c r="AH2725" t="s">
        <v>88</v>
      </c>
      <c r="AI2725" t="s">
        <v>88</v>
      </c>
      <c r="AJ2725" t="s">
        <v>88</v>
      </c>
      <c r="AK2725" t="s">
        <v>88</v>
      </c>
      <c r="AL2725" t="s">
        <v>88</v>
      </c>
      <c r="AM2725" t="s">
        <v>88</v>
      </c>
      <c r="AN2725" t="s">
        <v>88</v>
      </c>
      <c r="AO2725" t="s">
        <v>88</v>
      </c>
      <c r="AP2725" t="s">
        <v>88</v>
      </c>
      <c r="AQ2725" t="s">
        <v>88</v>
      </c>
      <c r="AR2725" t="s">
        <v>88</v>
      </c>
      <c r="AS2725" t="s">
        <v>88</v>
      </c>
      <c r="AT2725" t="s">
        <v>88</v>
      </c>
      <c r="AU2725" t="s">
        <v>88</v>
      </c>
      <c r="AV2725" t="s">
        <v>88</v>
      </c>
      <c r="AW2725" t="s">
        <v>88</v>
      </c>
      <c r="AX2725" t="s">
        <v>88</v>
      </c>
      <c r="AY2725" t="s">
        <v>88</v>
      </c>
      <c r="AZ2725" t="s">
        <v>88</v>
      </c>
      <c r="BA2725" t="s">
        <v>88</v>
      </c>
      <c r="BB2725" t="s">
        <v>88</v>
      </c>
      <c r="BC2725" t="s">
        <v>88</v>
      </c>
      <c r="BD2725" t="s">
        <v>88</v>
      </c>
      <c r="BE2725" t="s">
        <v>88</v>
      </c>
    </row>
    <row r="2726" spans="1:57">
      <c r="A2726" t="s">
        <v>5642</v>
      </c>
      <c r="B2726" t="s">
        <v>80</v>
      </c>
      <c r="C2726" t="s">
        <v>5643</v>
      </c>
      <c r="D2726" t="s">
        <v>82</v>
      </c>
      <c r="E2726" s="2" t="str">
        <f>HYPERLINK("capsilon://?command=openfolder&amp;siteaddress=FAM.docvelocity-na8.net&amp;folderid=FXED2F019E-8704-0646-627A-7E5A61714717","FX211113712")</f>
        <v>FX211113712</v>
      </c>
      <c r="F2726" t="s">
        <v>19</v>
      </c>
      <c r="G2726" t="s">
        <v>19</v>
      </c>
      <c r="H2726" t="s">
        <v>83</v>
      </c>
      <c r="I2726" t="s">
        <v>5644</v>
      </c>
      <c r="J2726">
        <v>132</v>
      </c>
      <c r="K2726" t="s">
        <v>85</v>
      </c>
      <c r="L2726" t="s">
        <v>86</v>
      </c>
      <c r="M2726" t="s">
        <v>87</v>
      </c>
      <c r="N2726">
        <v>1</v>
      </c>
      <c r="O2726" s="1">
        <v>44529.564097222225</v>
      </c>
      <c r="P2726" s="1">
        <v>44529.787106481483</v>
      </c>
      <c r="Q2726">
        <v>18496</v>
      </c>
      <c r="R2726">
        <v>772</v>
      </c>
      <c r="S2726" t="b">
        <v>0</v>
      </c>
      <c r="T2726" t="s">
        <v>88</v>
      </c>
      <c r="U2726" t="b">
        <v>0</v>
      </c>
      <c r="V2726" t="s">
        <v>131</v>
      </c>
      <c r="W2726" s="1">
        <v>44529.787106481483</v>
      </c>
      <c r="X2726">
        <v>324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132</v>
      </c>
      <c r="AE2726">
        <v>115</v>
      </c>
      <c r="AF2726">
        <v>0</v>
      </c>
      <c r="AG2726">
        <v>12</v>
      </c>
      <c r="AH2726" t="s">
        <v>88</v>
      </c>
      <c r="AI2726" t="s">
        <v>88</v>
      </c>
      <c r="AJ2726" t="s">
        <v>88</v>
      </c>
      <c r="AK2726" t="s">
        <v>88</v>
      </c>
      <c r="AL2726" t="s">
        <v>88</v>
      </c>
      <c r="AM2726" t="s">
        <v>88</v>
      </c>
      <c r="AN2726" t="s">
        <v>88</v>
      </c>
      <c r="AO2726" t="s">
        <v>88</v>
      </c>
      <c r="AP2726" t="s">
        <v>88</v>
      </c>
      <c r="AQ2726" t="s">
        <v>88</v>
      </c>
      <c r="AR2726" t="s">
        <v>88</v>
      </c>
      <c r="AS2726" t="s">
        <v>88</v>
      </c>
      <c r="AT2726" t="s">
        <v>88</v>
      </c>
      <c r="AU2726" t="s">
        <v>88</v>
      </c>
      <c r="AV2726" t="s">
        <v>88</v>
      </c>
      <c r="AW2726" t="s">
        <v>88</v>
      </c>
      <c r="AX2726" t="s">
        <v>88</v>
      </c>
      <c r="AY2726" t="s">
        <v>88</v>
      </c>
      <c r="AZ2726" t="s">
        <v>88</v>
      </c>
      <c r="BA2726" t="s">
        <v>88</v>
      </c>
      <c r="BB2726" t="s">
        <v>88</v>
      </c>
      <c r="BC2726" t="s">
        <v>88</v>
      </c>
      <c r="BD2726" t="s">
        <v>88</v>
      </c>
      <c r="BE2726" t="s">
        <v>88</v>
      </c>
    </row>
    <row r="2727" spans="1:57">
      <c r="A2727" t="s">
        <v>5645</v>
      </c>
      <c r="B2727" t="s">
        <v>80</v>
      </c>
      <c r="C2727" t="s">
        <v>5593</v>
      </c>
      <c r="D2727" t="s">
        <v>82</v>
      </c>
      <c r="E2727" s="2" t="str">
        <f>HYPERLINK("capsilon://?command=openfolder&amp;siteaddress=FAM.docvelocity-na8.net&amp;folderid=FX939790FF-9128-45B2-E323-BCBCC33D8A5F","FX211113013")</f>
        <v>FX211113013</v>
      </c>
      <c r="F2727" t="s">
        <v>19</v>
      </c>
      <c r="G2727" t="s">
        <v>19</v>
      </c>
      <c r="H2727" t="s">
        <v>83</v>
      </c>
      <c r="I2727" t="s">
        <v>5646</v>
      </c>
      <c r="J2727">
        <v>76</v>
      </c>
      <c r="K2727" t="s">
        <v>85</v>
      </c>
      <c r="L2727" t="s">
        <v>86</v>
      </c>
      <c r="M2727" t="s">
        <v>87</v>
      </c>
      <c r="N2727">
        <v>2</v>
      </c>
      <c r="O2727" s="1">
        <v>44529.566527777781</v>
      </c>
      <c r="P2727" s="1">
        <v>44529.624456018515</v>
      </c>
      <c r="Q2727">
        <v>2181</v>
      </c>
      <c r="R2727">
        <v>2824</v>
      </c>
      <c r="S2727" t="b">
        <v>0</v>
      </c>
      <c r="T2727" t="s">
        <v>88</v>
      </c>
      <c r="U2727" t="b">
        <v>0</v>
      </c>
      <c r="V2727" t="s">
        <v>1625</v>
      </c>
      <c r="W2727" s="1">
        <v>44529.587407407409</v>
      </c>
      <c r="X2727">
        <v>991</v>
      </c>
      <c r="Y2727">
        <v>212</v>
      </c>
      <c r="Z2727">
        <v>0</v>
      </c>
      <c r="AA2727">
        <v>212</v>
      </c>
      <c r="AB2727">
        <v>0</v>
      </c>
      <c r="AC2727">
        <v>130</v>
      </c>
      <c r="AD2727">
        <v>-136</v>
      </c>
      <c r="AE2727">
        <v>0</v>
      </c>
      <c r="AF2727">
        <v>0</v>
      </c>
      <c r="AG2727">
        <v>0</v>
      </c>
      <c r="AH2727" t="s">
        <v>106</v>
      </c>
      <c r="AI2727" s="1">
        <v>44529.624456018515</v>
      </c>
      <c r="AJ2727">
        <v>1779</v>
      </c>
      <c r="AK2727">
        <v>16</v>
      </c>
      <c r="AL2727">
        <v>0</v>
      </c>
      <c r="AM2727">
        <v>16</v>
      </c>
      <c r="AN2727">
        <v>0</v>
      </c>
      <c r="AO2727">
        <v>16</v>
      </c>
      <c r="AP2727">
        <v>-152</v>
      </c>
      <c r="AQ2727">
        <v>0</v>
      </c>
      <c r="AR2727">
        <v>0</v>
      </c>
      <c r="AS2727">
        <v>0</v>
      </c>
      <c r="AT2727" t="s">
        <v>88</v>
      </c>
      <c r="AU2727" t="s">
        <v>88</v>
      </c>
      <c r="AV2727" t="s">
        <v>88</v>
      </c>
      <c r="AW2727" t="s">
        <v>88</v>
      </c>
      <c r="AX2727" t="s">
        <v>88</v>
      </c>
      <c r="AY2727" t="s">
        <v>88</v>
      </c>
      <c r="AZ2727" t="s">
        <v>88</v>
      </c>
      <c r="BA2727" t="s">
        <v>88</v>
      </c>
      <c r="BB2727" t="s">
        <v>88</v>
      </c>
      <c r="BC2727" t="s">
        <v>88</v>
      </c>
      <c r="BD2727" t="s">
        <v>88</v>
      </c>
      <c r="BE2727" t="s">
        <v>88</v>
      </c>
    </row>
    <row r="2728" spans="1:57">
      <c r="A2728" t="s">
        <v>5647</v>
      </c>
      <c r="B2728" t="s">
        <v>80</v>
      </c>
      <c r="C2728" t="s">
        <v>5132</v>
      </c>
      <c r="D2728" t="s">
        <v>82</v>
      </c>
      <c r="E2728" s="2" t="str">
        <f>HYPERLINK("capsilon://?command=openfolder&amp;siteaddress=FAM.docvelocity-na8.net&amp;folderid=FXC301A80D-7EB7-76EC-3698-70148F178C20","FX211112127")</f>
        <v>FX211112127</v>
      </c>
      <c r="F2728" t="s">
        <v>19</v>
      </c>
      <c r="G2728" t="s">
        <v>19</v>
      </c>
      <c r="H2728" t="s">
        <v>83</v>
      </c>
      <c r="I2728" t="s">
        <v>5648</v>
      </c>
      <c r="J2728">
        <v>30</v>
      </c>
      <c r="K2728" t="s">
        <v>85</v>
      </c>
      <c r="L2728" t="s">
        <v>86</v>
      </c>
      <c r="M2728" t="s">
        <v>87</v>
      </c>
      <c r="N2728">
        <v>2</v>
      </c>
      <c r="O2728" s="1">
        <v>44529.566736111112</v>
      </c>
      <c r="P2728" s="1">
        <v>44529.579456018517</v>
      </c>
      <c r="Q2728">
        <v>893</v>
      </c>
      <c r="R2728">
        <v>206</v>
      </c>
      <c r="S2728" t="b">
        <v>0</v>
      </c>
      <c r="T2728" t="s">
        <v>88</v>
      </c>
      <c r="U2728" t="b">
        <v>0</v>
      </c>
      <c r="V2728" t="s">
        <v>117</v>
      </c>
      <c r="W2728" s="1">
        <v>44529.577164351853</v>
      </c>
      <c r="X2728">
        <v>43</v>
      </c>
      <c r="Y2728">
        <v>9</v>
      </c>
      <c r="Z2728">
        <v>0</v>
      </c>
      <c r="AA2728">
        <v>9</v>
      </c>
      <c r="AB2728">
        <v>0</v>
      </c>
      <c r="AC2728">
        <v>1</v>
      </c>
      <c r="AD2728">
        <v>21</v>
      </c>
      <c r="AE2728">
        <v>0</v>
      </c>
      <c r="AF2728">
        <v>0</v>
      </c>
      <c r="AG2728">
        <v>0</v>
      </c>
      <c r="AH2728" t="s">
        <v>90</v>
      </c>
      <c r="AI2728" s="1">
        <v>44529.579456018517</v>
      </c>
      <c r="AJ2728">
        <v>163</v>
      </c>
      <c r="AK2728">
        <v>1</v>
      </c>
      <c r="AL2728">
        <v>0</v>
      </c>
      <c r="AM2728">
        <v>1</v>
      </c>
      <c r="AN2728">
        <v>0</v>
      </c>
      <c r="AO2728">
        <v>3</v>
      </c>
      <c r="AP2728">
        <v>20</v>
      </c>
      <c r="AQ2728">
        <v>0</v>
      </c>
      <c r="AR2728">
        <v>0</v>
      </c>
      <c r="AS2728">
        <v>0</v>
      </c>
      <c r="AT2728" t="s">
        <v>88</v>
      </c>
      <c r="AU2728" t="s">
        <v>88</v>
      </c>
      <c r="AV2728" t="s">
        <v>88</v>
      </c>
      <c r="AW2728" t="s">
        <v>88</v>
      </c>
      <c r="AX2728" t="s">
        <v>88</v>
      </c>
      <c r="AY2728" t="s">
        <v>88</v>
      </c>
      <c r="AZ2728" t="s">
        <v>88</v>
      </c>
      <c r="BA2728" t="s">
        <v>88</v>
      </c>
      <c r="BB2728" t="s">
        <v>88</v>
      </c>
      <c r="BC2728" t="s">
        <v>88</v>
      </c>
      <c r="BD2728" t="s">
        <v>88</v>
      </c>
      <c r="BE2728" t="s">
        <v>88</v>
      </c>
    </row>
    <row r="2729" spans="1:57">
      <c r="A2729" t="s">
        <v>5649</v>
      </c>
      <c r="B2729" t="s">
        <v>80</v>
      </c>
      <c r="C2729" t="s">
        <v>5650</v>
      </c>
      <c r="D2729" t="s">
        <v>82</v>
      </c>
      <c r="E2729" s="2" t="str">
        <f>HYPERLINK("capsilon://?command=openfolder&amp;siteaddress=FAM.docvelocity-na8.net&amp;folderid=FX37B5D42B-A196-122F-C6B3-62445228208D","FX211112587")</f>
        <v>FX211112587</v>
      </c>
      <c r="F2729" t="s">
        <v>19</v>
      </c>
      <c r="G2729" t="s">
        <v>19</v>
      </c>
      <c r="H2729" t="s">
        <v>83</v>
      </c>
      <c r="I2729" t="s">
        <v>5651</v>
      </c>
      <c r="J2729">
        <v>242</v>
      </c>
      <c r="K2729" t="s">
        <v>85</v>
      </c>
      <c r="L2729" t="s">
        <v>86</v>
      </c>
      <c r="M2729" t="s">
        <v>87</v>
      </c>
      <c r="N2729">
        <v>1</v>
      </c>
      <c r="O2729" s="1">
        <v>44529.575509259259</v>
      </c>
      <c r="P2729" s="1">
        <v>44529.789120370369</v>
      </c>
      <c r="Q2729">
        <v>18124</v>
      </c>
      <c r="R2729">
        <v>332</v>
      </c>
      <c r="S2729" t="b">
        <v>0</v>
      </c>
      <c r="T2729" t="s">
        <v>88</v>
      </c>
      <c r="U2729" t="b">
        <v>0</v>
      </c>
      <c r="V2729" t="s">
        <v>131</v>
      </c>
      <c r="W2729" s="1">
        <v>44529.789120370369</v>
      </c>
      <c r="X2729">
        <v>173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242</v>
      </c>
      <c r="AE2729">
        <v>218</v>
      </c>
      <c r="AF2729">
        <v>0</v>
      </c>
      <c r="AG2729">
        <v>5</v>
      </c>
      <c r="AH2729" t="s">
        <v>88</v>
      </c>
      <c r="AI2729" t="s">
        <v>88</v>
      </c>
      <c r="AJ2729" t="s">
        <v>88</v>
      </c>
      <c r="AK2729" t="s">
        <v>88</v>
      </c>
      <c r="AL2729" t="s">
        <v>88</v>
      </c>
      <c r="AM2729" t="s">
        <v>88</v>
      </c>
      <c r="AN2729" t="s">
        <v>88</v>
      </c>
      <c r="AO2729" t="s">
        <v>88</v>
      </c>
      <c r="AP2729" t="s">
        <v>88</v>
      </c>
      <c r="AQ2729" t="s">
        <v>88</v>
      </c>
      <c r="AR2729" t="s">
        <v>88</v>
      </c>
      <c r="AS2729" t="s">
        <v>88</v>
      </c>
      <c r="AT2729" t="s">
        <v>88</v>
      </c>
      <c r="AU2729" t="s">
        <v>88</v>
      </c>
      <c r="AV2729" t="s">
        <v>88</v>
      </c>
      <c r="AW2729" t="s">
        <v>88</v>
      </c>
      <c r="AX2729" t="s">
        <v>88</v>
      </c>
      <c r="AY2729" t="s">
        <v>88</v>
      </c>
      <c r="AZ2729" t="s">
        <v>88</v>
      </c>
      <c r="BA2729" t="s">
        <v>88</v>
      </c>
      <c r="BB2729" t="s">
        <v>88</v>
      </c>
      <c r="BC2729" t="s">
        <v>88</v>
      </c>
      <c r="BD2729" t="s">
        <v>88</v>
      </c>
      <c r="BE2729" t="s">
        <v>88</v>
      </c>
    </row>
    <row r="2730" spans="1:57">
      <c r="A2730" t="s">
        <v>5652</v>
      </c>
      <c r="B2730" t="s">
        <v>80</v>
      </c>
      <c r="C2730" t="s">
        <v>5653</v>
      </c>
      <c r="D2730" t="s">
        <v>82</v>
      </c>
      <c r="E2730" s="2" t="str">
        <f>HYPERLINK("capsilon://?command=openfolder&amp;siteaddress=FAM.docvelocity-na8.net&amp;folderid=FX869CFB71-CC9B-0827-35AC-A3727C46DD1A","FX21115181")</f>
        <v>FX21115181</v>
      </c>
      <c r="F2730" t="s">
        <v>19</v>
      </c>
      <c r="G2730" t="s">
        <v>19</v>
      </c>
      <c r="H2730" t="s">
        <v>83</v>
      </c>
      <c r="I2730" t="s">
        <v>5654</v>
      </c>
      <c r="J2730">
        <v>198</v>
      </c>
      <c r="K2730" t="s">
        <v>85</v>
      </c>
      <c r="L2730" t="s">
        <v>86</v>
      </c>
      <c r="M2730" t="s">
        <v>87</v>
      </c>
      <c r="N2730">
        <v>2</v>
      </c>
      <c r="O2730" s="1">
        <v>44529.582488425927</v>
      </c>
      <c r="P2730" s="1">
        <v>44529.62327546296</v>
      </c>
      <c r="Q2730">
        <v>1273</v>
      </c>
      <c r="R2730">
        <v>2251</v>
      </c>
      <c r="S2730" t="b">
        <v>0</v>
      </c>
      <c r="T2730" t="s">
        <v>88</v>
      </c>
      <c r="U2730" t="b">
        <v>0</v>
      </c>
      <c r="V2730" t="s">
        <v>117</v>
      </c>
      <c r="W2730" s="1">
        <v>44529.602685185186</v>
      </c>
      <c r="X2730">
        <v>1588</v>
      </c>
      <c r="Y2730">
        <v>175</v>
      </c>
      <c r="Z2730">
        <v>0</v>
      </c>
      <c r="AA2730">
        <v>175</v>
      </c>
      <c r="AB2730">
        <v>0</v>
      </c>
      <c r="AC2730">
        <v>103</v>
      </c>
      <c r="AD2730">
        <v>23</v>
      </c>
      <c r="AE2730">
        <v>0</v>
      </c>
      <c r="AF2730">
        <v>0</v>
      </c>
      <c r="AG2730">
        <v>0</v>
      </c>
      <c r="AH2730" t="s">
        <v>118</v>
      </c>
      <c r="AI2730" s="1">
        <v>44529.62327546296</v>
      </c>
      <c r="AJ2730">
        <v>612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23</v>
      </c>
      <c r="AQ2730">
        <v>0</v>
      </c>
      <c r="AR2730">
        <v>0</v>
      </c>
      <c r="AS2730">
        <v>0</v>
      </c>
      <c r="AT2730" t="s">
        <v>88</v>
      </c>
      <c r="AU2730" t="s">
        <v>88</v>
      </c>
      <c r="AV2730" t="s">
        <v>88</v>
      </c>
      <c r="AW2730" t="s">
        <v>88</v>
      </c>
      <c r="AX2730" t="s">
        <v>88</v>
      </c>
      <c r="AY2730" t="s">
        <v>88</v>
      </c>
      <c r="AZ2730" t="s">
        <v>88</v>
      </c>
      <c r="BA2730" t="s">
        <v>88</v>
      </c>
      <c r="BB2730" t="s">
        <v>88</v>
      </c>
      <c r="BC2730" t="s">
        <v>88</v>
      </c>
      <c r="BD2730" t="s">
        <v>88</v>
      </c>
      <c r="BE2730" t="s">
        <v>88</v>
      </c>
    </row>
    <row r="2731" spans="1:57">
      <c r="A2731" t="s">
        <v>5655</v>
      </c>
      <c r="B2731" t="s">
        <v>80</v>
      </c>
      <c r="C2731" t="s">
        <v>5656</v>
      </c>
      <c r="D2731" t="s">
        <v>82</v>
      </c>
      <c r="E2731" s="2" t="str">
        <f>HYPERLINK("capsilon://?command=openfolder&amp;siteaddress=FAM.docvelocity-na8.net&amp;folderid=FX3CC04CB7-9D7C-0BFF-20FB-04A5A9F66244","FX211111986")</f>
        <v>FX211111986</v>
      </c>
      <c r="F2731" t="s">
        <v>19</v>
      </c>
      <c r="G2731" t="s">
        <v>19</v>
      </c>
      <c r="H2731" t="s">
        <v>83</v>
      </c>
      <c r="I2731" t="s">
        <v>5657</v>
      </c>
      <c r="J2731">
        <v>111</v>
      </c>
      <c r="K2731" t="s">
        <v>85</v>
      </c>
      <c r="L2731" t="s">
        <v>86</v>
      </c>
      <c r="M2731" t="s">
        <v>87</v>
      </c>
      <c r="N2731">
        <v>2</v>
      </c>
      <c r="O2731" s="1">
        <v>44529.587280092594</v>
      </c>
      <c r="P2731" s="1">
        <v>44529.626250000001</v>
      </c>
      <c r="Q2731">
        <v>2947</v>
      </c>
      <c r="R2731">
        <v>420</v>
      </c>
      <c r="S2731" t="b">
        <v>0</v>
      </c>
      <c r="T2731" t="s">
        <v>88</v>
      </c>
      <c r="U2731" t="b">
        <v>0</v>
      </c>
      <c r="V2731" t="s">
        <v>1625</v>
      </c>
      <c r="W2731" s="1">
        <v>44529.590254629627</v>
      </c>
      <c r="X2731">
        <v>164</v>
      </c>
      <c r="Y2731">
        <v>72</v>
      </c>
      <c r="Z2731">
        <v>0</v>
      </c>
      <c r="AA2731">
        <v>72</v>
      </c>
      <c r="AB2731">
        <v>0</v>
      </c>
      <c r="AC2731">
        <v>18</v>
      </c>
      <c r="AD2731">
        <v>39</v>
      </c>
      <c r="AE2731">
        <v>0</v>
      </c>
      <c r="AF2731">
        <v>0</v>
      </c>
      <c r="AG2731">
        <v>0</v>
      </c>
      <c r="AH2731" t="s">
        <v>118</v>
      </c>
      <c r="AI2731" s="1">
        <v>44529.626250000001</v>
      </c>
      <c r="AJ2731">
        <v>256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39</v>
      </c>
      <c r="AQ2731">
        <v>0</v>
      </c>
      <c r="AR2731">
        <v>0</v>
      </c>
      <c r="AS2731">
        <v>0</v>
      </c>
      <c r="AT2731" t="s">
        <v>88</v>
      </c>
      <c r="AU2731" t="s">
        <v>88</v>
      </c>
      <c r="AV2731" t="s">
        <v>88</v>
      </c>
      <c r="AW2731" t="s">
        <v>88</v>
      </c>
      <c r="AX2731" t="s">
        <v>88</v>
      </c>
      <c r="AY2731" t="s">
        <v>88</v>
      </c>
      <c r="AZ2731" t="s">
        <v>88</v>
      </c>
      <c r="BA2731" t="s">
        <v>88</v>
      </c>
      <c r="BB2731" t="s">
        <v>88</v>
      </c>
      <c r="BC2731" t="s">
        <v>88</v>
      </c>
      <c r="BD2731" t="s">
        <v>88</v>
      </c>
      <c r="BE2731" t="s">
        <v>88</v>
      </c>
    </row>
    <row r="2732" spans="1:57">
      <c r="A2732" t="s">
        <v>5658</v>
      </c>
      <c r="B2732" t="s">
        <v>80</v>
      </c>
      <c r="C2732" t="s">
        <v>5659</v>
      </c>
      <c r="D2732" t="s">
        <v>82</v>
      </c>
      <c r="E2732" s="2" t="str">
        <f>HYPERLINK("capsilon://?command=openfolder&amp;siteaddress=FAM.docvelocity-na8.net&amp;folderid=FX94F4CDDA-4CA6-7064-2991-08177A4C93DE","FX211113924")</f>
        <v>FX211113924</v>
      </c>
      <c r="F2732" t="s">
        <v>19</v>
      </c>
      <c r="G2732" t="s">
        <v>19</v>
      </c>
      <c r="H2732" t="s">
        <v>83</v>
      </c>
      <c r="I2732" t="s">
        <v>5660</v>
      </c>
      <c r="J2732">
        <v>32</v>
      </c>
      <c r="K2732" t="s">
        <v>85</v>
      </c>
      <c r="L2732" t="s">
        <v>86</v>
      </c>
      <c r="M2732" t="s">
        <v>87</v>
      </c>
      <c r="N2732">
        <v>1</v>
      </c>
      <c r="O2732" s="1">
        <v>44529.612280092595</v>
      </c>
      <c r="P2732" s="1">
        <v>44529.790370370371</v>
      </c>
      <c r="Q2732">
        <v>15203</v>
      </c>
      <c r="R2732">
        <v>184</v>
      </c>
      <c r="S2732" t="b">
        <v>0</v>
      </c>
      <c r="T2732" t="s">
        <v>88</v>
      </c>
      <c r="U2732" t="b">
        <v>0</v>
      </c>
      <c r="V2732" t="s">
        <v>131</v>
      </c>
      <c r="W2732" s="1">
        <v>44529.790370370371</v>
      </c>
      <c r="X2732">
        <v>107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32</v>
      </c>
      <c r="AE2732">
        <v>27</v>
      </c>
      <c r="AF2732">
        <v>0</v>
      </c>
      <c r="AG2732">
        <v>2</v>
      </c>
      <c r="AH2732" t="s">
        <v>88</v>
      </c>
      <c r="AI2732" t="s">
        <v>88</v>
      </c>
      <c r="AJ2732" t="s">
        <v>88</v>
      </c>
      <c r="AK2732" t="s">
        <v>88</v>
      </c>
      <c r="AL2732" t="s">
        <v>88</v>
      </c>
      <c r="AM2732" t="s">
        <v>88</v>
      </c>
      <c r="AN2732" t="s">
        <v>88</v>
      </c>
      <c r="AO2732" t="s">
        <v>88</v>
      </c>
      <c r="AP2732" t="s">
        <v>88</v>
      </c>
      <c r="AQ2732" t="s">
        <v>88</v>
      </c>
      <c r="AR2732" t="s">
        <v>88</v>
      </c>
      <c r="AS2732" t="s">
        <v>88</v>
      </c>
      <c r="AT2732" t="s">
        <v>88</v>
      </c>
      <c r="AU2732" t="s">
        <v>88</v>
      </c>
      <c r="AV2732" t="s">
        <v>88</v>
      </c>
      <c r="AW2732" t="s">
        <v>88</v>
      </c>
      <c r="AX2732" t="s">
        <v>88</v>
      </c>
      <c r="AY2732" t="s">
        <v>88</v>
      </c>
      <c r="AZ2732" t="s">
        <v>88</v>
      </c>
      <c r="BA2732" t="s">
        <v>88</v>
      </c>
      <c r="BB2732" t="s">
        <v>88</v>
      </c>
      <c r="BC2732" t="s">
        <v>88</v>
      </c>
      <c r="BD2732" t="s">
        <v>88</v>
      </c>
      <c r="BE2732" t="s">
        <v>88</v>
      </c>
    </row>
    <row r="2733" spans="1:57">
      <c r="A2733" t="s">
        <v>5661</v>
      </c>
      <c r="B2733" t="s">
        <v>80</v>
      </c>
      <c r="C2733" t="s">
        <v>5662</v>
      </c>
      <c r="D2733" t="s">
        <v>82</v>
      </c>
      <c r="E2733" s="2" t="str">
        <f>HYPERLINK("capsilon://?command=openfolder&amp;siteaddress=FAM.docvelocity-na8.net&amp;folderid=FXE65B68A0-035D-6EA8-9C12-94495BAD2D2B","FX211113132")</f>
        <v>FX211113132</v>
      </c>
      <c r="F2733" t="s">
        <v>19</v>
      </c>
      <c r="G2733" t="s">
        <v>19</v>
      </c>
      <c r="H2733" t="s">
        <v>83</v>
      </c>
      <c r="I2733" t="s">
        <v>5663</v>
      </c>
      <c r="J2733">
        <v>298</v>
      </c>
      <c r="K2733" t="s">
        <v>85</v>
      </c>
      <c r="L2733" t="s">
        <v>86</v>
      </c>
      <c r="M2733" t="s">
        <v>87</v>
      </c>
      <c r="N2733">
        <v>1</v>
      </c>
      <c r="O2733" s="1">
        <v>44529.616956018515</v>
      </c>
      <c r="P2733" s="1">
        <v>44530.20684027778</v>
      </c>
      <c r="Q2733">
        <v>48040</v>
      </c>
      <c r="R2733">
        <v>2926</v>
      </c>
      <c r="S2733" t="b">
        <v>0</v>
      </c>
      <c r="T2733" t="s">
        <v>88</v>
      </c>
      <c r="U2733" t="b">
        <v>0</v>
      </c>
      <c r="V2733" t="s">
        <v>388</v>
      </c>
      <c r="W2733" s="1">
        <v>44530.20684027778</v>
      </c>
      <c r="X2733">
        <v>1204</v>
      </c>
      <c r="Y2733">
        <v>52</v>
      </c>
      <c r="Z2733">
        <v>0</v>
      </c>
      <c r="AA2733">
        <v>52</v>
      </c>
      <c r="AB2733">
        <v>0</v>
      </c>
      <c r="AC2733">
        <v>34</v>
      </c>
      <c r="AD2733">
        <v>246</v>
      </c>
      <c r="AE2733">
        <v>0</v>
      </c>
      <c r="AF2733">
        <v>0</v>
      </c>
      <c r="AG2733">
        <v>14</v>
      </c>
      <c r="AH2733" t="s">
        <v>88</v>
      </c>
      <c r="AI2733" t="s">
        <v>88</v>
      </c>
      <c r="AJ2733" t="s">
        <v>88</v>
      </c>
      <c r="AK2733" t="s">
        <v>88</v>
      </c>
      <c r="AL2733" t="s">
        <v>88</v>
      </c>
      <c r="AM2733" t="s">
        <v>88</v>
      </c>
      <c r="AN2733" t="s">
        <v>88</v>
      </c>
      <c r="AO2733" t="s">
        <v>88</v>
      </c>
      <c r="AP2733" t="s">
        <v>88</v>
      </c>
      <c r="AQ2733" t="s">
        <v>88</v>
      </c>
      <c r="AR2733" t="s">
        <v>88</v>
      </c>
      <c r="AS2733" t="s">
        <v>88</v>
      </c>
      <c r="AT2733" t="s">
        <v>88</v>
      </c>
      <c r="AU2733" t="s">
        <v>88</v>
      </c>
      <c r="AV2733" t="s">
        <v>88</v>
      </c>
      <c r="AW2733" t="s">
        <v>88</v>
      </c>
      <c r="AX2733" t="s">
        <v>88</v>
      </c>
      <c r="AY2733" t="s">
        <v>88</v>
      </c>
      <c r="AZ2733" t="s">
        <v>88</v>
      </c>
      <c r="BA2733" t="s">
        <v>88</v>
      </c>
      <c r="BB2733" t="s">
        <v>88</v>
      </c>
      <c r="BC2733" t="s">
        <v>88</v>
      </c>
      <c r="BD2733" t="s">
        <v>88</v>
      </c>
      <c r="BE2733" t="s">
        <v>88</v>
      </c>
    </row>
    <row r="2734" spans="1:57">
      <c r="A2734" t="s">
        <v>5664</v>
      </c>
      <c r="B2734" t="s">
        <v>80</v>
      </c>
      <c r="C2734" t="s">
        <v>5665</v>
      </c>
      <c r="D2734" t="s">
        <v>82</v>
      </c>
      <c r="E2734" s="2" t="str">
        <f>HYPERLINK("capsilon://?command=openfolder&amp;siteaddress=FAM.docvelocity-na8.net&amp;folderid=FX9CE2D17B-AD97-25F4-4866-2E8CE8E71C3D","FX211112917")</f>
        <v>FX211112917</v>
      </c>
      <c r="F2734" t="s">
        <v>19</v>
      </c>
      <c r="G2734" t="s">
        <v>19</v>
      </c>
      <c r="H2734" t="s">
        <v>83</v>
      </c>
      <c r="I2734" t="s">
        <v>5666</v>
      </c>
      <c r="J2734">
        <v>252</v>
      </c>
      <c r="K2734" t="s">
        <v>85</v>
      </c>
      <c r="L2734" t="s">
        <v>86</v>
      </c>
      <c r="M2734" t="s">
        <v>87</v>
      </c>
      <c r="N2734">
        <v>1</v>
      </c>
      <c r="O2734" s="1">
        <v>44529.624884259261</v>
      </c>
      <c r="P2734" s="1">
        <v>44530.195416666669</v>
      </c>
      <c r="Q2734">
        <v>48529</v>
      </c>
      <c r="R2734">
        <v>765</v>
      </c>
      <c r="S2734" t="b">
        <v>0</v>
      </c>
      <c r="T2734" t="s">
        <v>88</v>
      </c>
      <c r="U2734" t="b">
        <v>0</v>
      </c>
      <c r="V2734" t="s">
        <v>5667</v>
      </c>
      <c r="W2734" s="1">
        <v>44530.195416666669</v>
      </c>
      <c r="X2734">
        <v>461</v>
      </c>
      <c r="Y2734">
        <v>104</v>
      </c>
      <c r="Z2734">
        <v>0</v>
      </c>
      <c r="AA2734">
        <v>104</v>
      </c>
      <c r="AB2734">
        <v>0</v>
      </c>
      <c r="AC2734">
        <v>0</v>
      </c>
      <c r="AD2734">
        <v>148</v>
      </c>
      <c r="AE2734">
        <v>96</v>
      </c>
      <c r="AF2734">
        <v>0</v>
      </c>
      <c r="AG2734">
        <v>10</v>
      </c>
      <c r="AH2734" t="s">
        <v>88</v>
      </c>
      <c r="AI2734" t="s">
        <v>88</v>
      </c>
      <c r="AJ2734" t="s">
        <v>88</v>
      </c>
      <c r="AK2734" t="s">
        <v>88</v>
      </c>
      <c r="AL2734" t="s">
        <v>88</v>
      </c>
      <c r="AM2734" t="s">
        <v>88</v>
      </c>
      <c r="AN2734" t="s">
        <v>88</v>
      </c>
      <c r="AO2734" t="s">
        <v>88</v>
      </c>
      <c r="AP2734" t="s">
        <v>88</v>
      </c>
      <c r="AQ2734" t="s">
        <v>88</v>
      </c>
      <c r="AR2734" t="s">
        <v>88</v>
      </c>
      <c r="AS2734" t="s">
        <v>88</v>
      </c>
      <c r="AT2734" t="s">
        <v>88</v>
      </c>
      <c r="AU2734" t="s">
        <v>88</v>
      </c>
      <c r="AV2734" t="s">
        <v>88</v>
      </c>
      <c r="AW2734" t="s">
        <v>88</v>
      </c>
      <c r="AX2734" t="s">
        <v>88</v>
      </c>
      <c r="AY2734" t="s">
        <v>88</v>
      </c>
      <c r="AZ2734" t="s">
        <v>88</v>
      </c>
      <c r="BA2734" t="s">
        <v>88</v>
      </c>
      <c r="BB2734" t="s">
        <v>88</v>
      </c>
      <c r="BC2734" t="s">
        <v>88</v>
      </c>
      <c r="BD2734" t="s">
        <v>88</v>
      </c>
      <c r="BE2734" t="s">
        <v>88</v>
      </c>
    </row>
    <row r="2735" spans="1:57">
      <c r="A2735" t="s">
        <v>5668</v>
      </c>
      <c r="B2735" t="s">
        <v>80</v>
      </c>
      <c r="C2735" t="s">
        <v>4292</v>
      </c>
      <c r="D2735" t="s">
        <v>82</v>
      </c>
      <c r="E2735" s="2" t="str">
        <f>HYPERLINK("capsilon://?command=openfolder&amp;siteaddress=FAM.docvelocity-na8.net&amp;folderid=FX1F74B4DF-6482-4018-6B95-2AC31E7F59B0","FX21119059")</f>
        <v>FX21119059</v>
      </c>
      <c r="F2735" t="s">
        <v>19</v>
      </c>
      <c r="G2735" t="s">
        <v>19</v>
      </c>
      <c r="H2735" t="s">
        <v>83</v>
      </c>
      <c r="I2735" t="s">
        <v>5669</v>
      </c>
      <c r="J2735">
        <v>28</v>
      </c>
      <c r="K2735" t="s">
        <v>85</v>
      </c>
      <c r="L2735" t="s">
        <v>86</v>
      </c>
      <c r="M2735" t="s">
        <v>87</v>
      </c>
      <c r="N2735">
        <v>2</v>
      </c>
      <c r="O2735" s="1">
        <v>44529.625173611108</v>
      </c>
      <c r="P2735" s="1">
        <v>44529.630833333336</v>
      </c>
      <c r="Q2735">
        <v>333</v>
      </c>
      <c r="R2735">
        <v>156</v>
      </c>
      <c r="S2735" t="b">
        <v>0</v>
      </c>
      <c r="T2735" t="s">
        <v>88</v>
      </c>
      <c r="U2735" t="b">
        <v>0</v>
      </c>
      <c r="V2735" t="s">
        <v>123</v>
      </c>
      <c r="W2735" s="1">
        <v>44529.627152777779</v>
      </c>
      <c r="X2735">
        <v>110</v>
      </c>
      <c r="Y2735">
        <v>0</v>
      </c>
      <c r="Z2735">
        <v>0</v>
      </c>
      <c r="AA2735">
        <v>0</v>
      </c>
      <c r="AB2735">
        <v>21</v>
      </c>
      <c r="AC2735">
        <v>0</v>
      </c>
      <c r="AD2735">
        <v>28</v>
      </c>
      <c r="AE2735">
        <v>0</v>
      </c>
      <c r="AF2735">
        <v>0</v>
      </c>
      <c r="AG2735">
        <v>0</v>
      </c>
      <c r="AH2735" t="s">
        <v>606</v>
      </c>
      <c r="AI2735" s="1">
        <v>44529.630833333336</v>
      </c>
      <c r="AJ2735">
        <v>46</v>
      </c>
      <c r="AK2735">
        <v>0</v>
      </c>
      <c r="AL2735">
        <v>0</v>
      </c>
      <c r="AM2735">
        <v>0</v>
      </c>
      <c r="AN2735">
        <v>21</v>
      </c>
      <c r="AO2735">
        <v>0</v>
      </c>
      <c r="AP2735">
        <v>28</v>
      </c>
      <c r="AQ2735">
        <v>0</v>
      </c>
      <c r="AR2735">
        <v>0</v>
      </c>
      <c r="AS2735">
        <v>0</v>
      </c>
      <c r="AT2735" t="s">
        <v>88</v>
      </c>
      <c r="AU2735" t="s">
        <v>88</v>
      </c>
      <c r="AV2735" t="s">
        <v>88</v>
      </c>
      <c r="AW2735" t="s">
        <v>88</v>
      </c>
      <c r="AX2735" t="s">
        <v>88</v>
      </c>
      <c r="AY2735" t="s">
        <v>88</v>
      </c>
      <c r="AZ2735" t="s">
        <v>88</v>
      </c>
      <c r="BA2735" t="s">
        <v>88</v>
      </c>
      <c r="BB2735" t="s">
        <v>88</v>
      </c>
      <c r="BC2735" t="s">
        <v>88</v>
      </c>
      <c r="BD2735" t="s">
        <v>88</v>
      </c>
      <c r="BE2735" t="s">
        <v>88</v>
      </c>
    </row>
    <row r="2736" spans="1:57">
      <c r="A2736" t="s">
        <v>5670</v>
      </c>
      <c r="B2736" t="s">
        <v>80</v>
      </c>
      <c r="C2736" t="s">
        <v>4292</v>
      </c>
      <c r="D2736" t="s">
        <v>82</v>
      </c>
      <c r="E2736" s="2" t="str">
        <f>HYPERLINK("capsilon://?command=openfolder&amp;siteaddress=FAM.docvelocity-na8.net&amp;folderid=FX1F74B4DF-6482-4018-6B95-2AC31E7F59B0","FX21119059")</f>
        <v>FX21119059</v>
      </c>
      <c r="F2736" t="s">
        <v>19</v>
      </c>
      <c r="G2736" t="s">
        <v>19</v>
      </c>
      <c r="H2736" t="s">
        <v>83</v>
      </c>
      <c r="I2736" t="s">
        <v>5671</v>
      </c>
      <c r="J2736">
        <v>28</v>
      </c>
      <c r="K2736" t="s">
        <v>85</v>
      </c>
      <c r="L2736" t="s">
        <v>86</v>
      </c>
      <c r="M2736" t="s">
        <v>87</v>
      </c>
      <c r="N2736">
        <v>2</v>
      </c>
      <c r="O2736" s="1">
        <v>44529.625462962962</v>
      </c>
      <c r="P2736" s="1">
        <v>44529.693912037037</v>
      </c>
      <c r="Q2736">
        <v>3795</v>
      </c>
      <c r="R2736">
        <v>2119</v>
      </c>
      <c r="S2736" t="b">
        <v>0</v>
      </c>
      <c r="T2736" t="s">
        <v>88</v>
      </c>
      <c r="U2736" t="b">
        <v>0</v>
      </c>
      <c r="V2736" t="s">
        <v>123</v>
      </c>
      <c r="W2736" s="1">
        <v>44529.664479166669</v>
      </c>
      <c r="X2736">
        <v>1055</v>
      </c>
      <c r="Y2736">
        <v>21</v>
      </c>
      <c r="Z2736">
        <v>0</v>
      </c>
      <c r="AA2736">
        <v>21</v>
      </c>
      <c r="AB2736">
        <v>0</v>
      </c>
      <c r="AC2736">
        <v>20</v>
      </c>
      <c r="AD2736">
        <v>7</v>
      </c>
      <c r="AE2736">
        <v>0</v>
      </c>
      <c r="AF2736">
        <v>0</v>
      </c>
      <c r="AG2736">
        <v>0</v>
      </c>
      <c r="AH2736" t="s">
        <v>606</v>
      </c>
      <c r="AI2736" s="1">
        <v>44529.693912037037</v>
      </c>
      <c r="AJ2736">
        <v>968</v>
      </c>
      <c r="AK2736">
        <v>1</v>
      </c>
      <c r="AL2736">
        <v>0</v>
      </c>
      <c r="AM2736">
        <v>1</v>
      </c>
      <c r="AN2736">
        <v>0</v>
      </c>
      <c r="AO2736">
        <v>1</v>
      </c>
      <c r="AP2736">
        <v>6</v>
      </c>
      <c r="AQ2736">
        <v>0</v>
      </c>
      <c r="AR2736">
        <v>0</v>
      </c>
      <c r="AS2736">
        <v>0</v>
      </c>
      <c r="AT2736" t="s">
        <v>88</v>
      </c>
      <c r="AU2736" t="s">
        <v>88</v>
      </c>
      <c r="AV2736" t="s">
        <v>88</v>
      </c>
      <c r="AW2736" t="s">
        <v>88</v>
      </c>
      <c r="AX2736" t="s">
        <v>88</v>
      </c>
      <c r="AY2736" t="s">
        <v>88</v>
      </c>
      <c r="AZ2736" t="s">
        <v>88</v>
      </c>
      <c r="BA2736" t="s">
        <v>88</v>
      </c>
      <c r="BB2736" t="s">
        <v>88</v>
      </c>
      <c r="BC2736" t="s">
        <v>88</v>
      </c>
      <c r="BD2736" t="s">
        <v>88</v>
      </c>
      <c r="BE2736" t="s">
        <v>88</v>
      </c>
    </row>
    <row r="2737" spans="1:57">
      <c r="A2737" t="s">
        <v>5672</v>
      </c>
      <c r="B2737" t="s">
        <v>80</v>
      </c>
      <c r="C2737" t="s">
        <v>4292</v>
      </c>
      <c r="D2737" t="s">
        <v>82</v>
      </c>
      <c r="E2737" s="2" t="str">
        <f>HYPERLINK("capsilon://?command=openfolder&amp;siteaddress=FAM.docvelocity-na8.net&amp;folderid=FX1F74B4DF-6482-4018-6B95-2AC31E7F59B0","FX21119059")</f>
        <v>FX21119059</v>
      </c>
      <c r="F2737" t="s">
        <v>19</v>
      </c>
      <c r="G2737" t="s">
        <v>19</v>
      </c>
      <c r="H2737" t="s">
        <v>83</v>
      </c>
      <c r="I2737" t="s">
        <v>5673</v>
      </c>
      <c r="J2737">
        <v>28</v>
      </c>
      <c r="K2737" t="s">
        <v>85</v>
      </c>
      <c r="L2737" t="s">
        <v>86</v>
      </c>
      <c r="M2737" t="s">
        <v>87</v>
      </c>
      <c r="N2737">
        <v>2</v>
      </c>
      <c r="O2737" s="1">
        <v>44529.625949074078</v>
      </c>
      <c r="P2737" s="1">
        <v>44529.686550925922</v>
      </c>
      <c r="Q2737">
        <v>4716</v>
      </c>
      <c r="R2737">
        <v>520</v>
      </c>
      <c r="S2737" t="b">
        <v>0</v>
      </c>
      <c r="T2737" t="s">
        <v>88</v>
      </c>
      <c r="U2737" t="b">
        <v>0</v>
      </c>
      <c r="V2737" t="s">
        <v>117</v>
      </c>
      <c r="W2737" s="1">
        <v>44529.646932870368</v>
      </c>
      <c r="X2737">
        <v>347</v>
      </c>
      <c r="Y2737">
        <v>21</v>
      </c>
      <c r="Z2737">
        <v>0</v>
      </c>
      <c r="AA2737">
        <v>21</v>
      </c>
      <c r="AB2737">
        <v>0</v>
      </c>
      <c r="AC2737">
        <v>18</v>
      </c>
      <c r="AD2737">
        <v>7</v>
      </c>
      <c r="AE2737">
        <v>0</v>
      </c>
      <c r="AF2737">
        <v>0</v>
      </c>
      <c r="AG2737">
        <v>0</v>
      </c>
      <c r="AH2737" t="s">
        <v>118</v>
      </c>
      <c r="AI2737" s="1">
        <v>44529.686550925922</v>
      </c>
      <c r="AJ2737">
        <v>173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7</v>
      </c>
      <c r="AQ2737">
        <v>0</v>
      </c>
      <c r="AR2737">
        <v>0</v>
      </c>
      <c r="AS2737">
        <v>0</v>
      </c>
      <c r="AT2737" t="s">
        <v>88</v>
      </c>
      <c r="AU2737" t="s">
        <v>88</v>
      </c>
      <c r="AV2737" t="s">
        <v>88</v>
      </c>
      <c r="AW2737" t="s">
        <v>88</v>
      </c>
      <c r="AX2737" t="s">
        <v>88</v>
      </c>
      <c r="AY2737" t="s">
        <v>88</v>
      </c>
      <c r="AZ2737" t="s">
        <v>88</v>
      </c>
      <c r="BA2737" t="s">
        <v>88</v>
      </c>
      <c r="BB2737" t="s">
        <v>88</v>
      </c>
      <c r="BC2737" t="s">
        <v>88</v>
      </c>
      <c r="BD2737" t="s">
        <v>88</v>
      </c>
      <c r="BE2737" t="s">
        <v>88</v>
      </c>
    </row>
    <row r="2738" spans="1:57">
      <c r="A2738" t="s">
        <v>5674</v>
      </c>
      <c r="B2738" t="s">
        <v>80</v>
      </c>
      <c r="C2738" t="s">
        <v>5675</v>
      </c>
      <c r="D2738" t="s">
        <v>82</v>
      </c>
      <c r="E2738" s="2" t="str">
        <f>HYPERLINK("capsilon://?command=openfolder&amp;siteaddress=FAM.docvelocity-na8.net&amp;folderid=FX6DDF3C5D-8F03-5DFC-774B-8145E1501B71","FX211113396")</f>
        <v>FX211113396</v>
      </c>
      <c r="F2738" t="s">
        <v>19</v>
      </c>
      <c r="G2738" t="s">
        <v>19</v>
      </c>
      <c r="H2738" t="s">
        <v>83</v>
      </c>
      <c r="I2738" t="s">
        <v>5676</v>
      </c>
      <c r="J2738">
        <v>60</v>
      </c>
      <c r="K2738" t="s">
        <v>85</v>
      </c>
      <c r="L2738" t="s">
        <v>86</v>
      </c>
      <c r="M2738" t="s">
        <v>87</v>
      </c>
      <c r="N2738">
        <v>1</v>
      </c>
      <c r="O2738" s="1">
        <v>44529.631319444445</v>
      </c>
      <c r="P2738" s="1">
        <v>44530.199178240742</v>
      </c>
      <c r="Q2738">
        <v>47905</v>
      </c>
      <c r="R2738">
        <v>1158</v>
      </c>
      <c r="S2738" t="b">
        <v>0</v>
      </c>
      <c r="T2738" t="s">
        <v>88</v>
      </c>
      <c r="U2738" t="b">
        <v>0</v>
      </c>
      <c r="V2738" t="s">
        <v>5667</v>
      </c>
      <c r="W2738" s="1">
        <v>44530.199178240742</v>
      </c>
      <c r="X2738">
        <v>324</v>
      </c>
      <c r="Y2738">
        <v>21</v>
      </c>
      <c r="Z2738">
        <v>0</v>
      </c>
      <c r="AA2738">
        <v>21</v>
      </c>
      <c r="AB2738">
        <v>0</v>
      </c>
      <c r="AC2738">
        <v>0</v>
      </c>
      <c r="AD2738">
        <v>39</v>
      </c>
      <c r="AE2738">
        <v>27</v>
      </c>
      <c r="AF2738">
        <v>0</v>
      </c>
      <c r="AG2738">
        <v>2</v>
      </c>
      <c r="AH2738" t="s">
        <v>88</v>
      </c>
      <c r="AI2738" t="s">
        <v>88</v>
      </c>
      <c r="AJ2738" t="s">
        <v>88</v>
      </c>
      <c r="AK2738" t="s">
        <v>88</v>
      </c>
      <c r="AL2738" t="s">
        <v>88</v>
      </c>
      <c r="AM2738" t="s">
        <v>88</v>
      </c>
      <c r="AN2738" t="s">
        <v>88</v>
      </c>
      <c r="AO2738" t="s">
        <v>88</v>
      </c>
      <c r="AP2738" t="s">
        <v>88</v>
      </c>
      <c r="AQ2738" t="s">
        <v>88</v>
      </c>
      <c r="AR2738" t="s">
        <v>88</v>
      </c>
      <c r="AS2738" t="s">
        <v>88</v>
      </c>
      <c r="AT2738" t="s">
        <v>88</v>
      </c>
      <c r="AU2738" t="s">
        <v>88</v>
      </c>
      <c r="AV2738" t="s">
        <v>88</v>
      </c>
      <c r="AW2738" t="s">
        <v>88</v>
      </c>
      <c r="AX2738" t="s">
        <v>88</v>
      </c>
      <c r="AY2738" t="s">
        <v>88</v>
      </c>
      <c r="AZ2738" t="s">
        <v>88</v>
      </c>
      <c r="BA2738" t="s">
        <v>88</v>
      </c>
      <c r="BB2738" t="s">
        <v>88</v>
      </c>
      <c r="BC2738" t="s">
        <v>88</v>
      </c>
      <c r="BD2738" t="s">
        <v>88</v>
      </c>
      <c r="BE2738" t="s">
        <v>88</v>
      </c>
    </row>
    <row r="2739" spans="1:57">
      <c r="A2739" t="s">
        <v>5677</v>
      </c>
      <c r="B2739" t="s">
        <v>80</v>
      </c>
      <c r="C2739" t="s">
        <v>5678</v>
      </c>
      <c r="D2739" t="s">
        <v>82</v>
      </c>
      <c r="E2739" s="2" t="str">
        <f>HYPERLINK("capsilon://?command=openfolder&amp;siteaddress=FAM.docvelocity-na8.net&amp;folderid=FX3D049CDF-5BD9-BE0E-852A-1CFB72F25FE5","FX211113529")</f>
        <v>FX211113529</v>
      </c>
      <c r="F2739" t="s">
        <v>19</v>
      </c>
      <c r="G2739" t="s">
        <v>19</v>
      </c>
      <c r="H2739" t="s">
        <v>83</v>
      </c>
      <c r="I2739" t="s">
        <v>5679</v>
      </c>
      <c r="J2739">
        <v>240</v>
      </c>
      <c r="K2739" t="s">
        <v>85</v>
      </c>
      <c r="L2739" t="s">
        <v>86</v>
      </c>
      <c r="M2739" t="s">
        <v>87</v>
      </c>
      <c r="N2739">
        <v>1</v>
      </c>
      <c r="O2739" s="1">
        <v>44529.631574074076</v>
      </c>
      <c r="P2739" s="1">
        <v>44530.259953703702</v>
      </c>
      <c r="Q2739">
        <v>52735</v>
      </c>
      <c r="R2739">
        <v>1557</v>
      </c>
      <c r="S2739" t="b">
        <v>0</v>
      </c>
      <c r="T2739" t="s">
        <v>88</v>
      </c>
      <c r="U2739" t="b">
        <v>0</v>
      </c>
      <c r="V2739" t="s">
        <v>190</v>
      </c>
      <c r="W2739" s="1">
        <v>44530.259953703702</v>
      </c>
      <c r="X2739">
        <v>742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240</v>
      </c>
      <c r="AE2739">
        <v>216</v>
      </c>
      <c r="AF2739">
        <v>0</v>
      </c>
      <c r="AG2739">
        <v>8</v>
      </c>
      <c r="AH2739" t="s">
        <v>88</v>
      </c>
      <c r="AI2739" t="s">
        <v>88</v>
      </c>
      <c r="AJ2739" t="s">
        <v>88</v>
      </c>
      <c r="AK2739" t="s">
        <v>88</v>
      </c>
      <c r="AL2739" t="s">
        <v>88</v>
      </c>
      <c r="AM2739" t="s">
        <v>88</v>
      </c>
      <c r="AN2739" t="s">
        <v>88</v>
      </c>
      <c r="AO2739" t="s">
        <v>88</v>
      </c>
      <c r="AP2739" t="s">
        <v>88</v>
      </c>
      <c r="AQ2739" t="s">
        <v>88</v>
      </c>
      <c r="AR2739" t="s">
        <v>88</v>
      </c>
      <c r="AS2739" t="s">
        <v>88</v>
      </c>
      <c r="AT2739" t="s">
        <v>88</v>
      </c>
      <c r="AU2739" t="s">
        <v>88</v>
      </c>
      <c r="AV2739" t="s">
        <v>88</v>
      </c>
      <c r="AW2739" t="s">
        <v>88</v>
      </c>
      <c r="AX2739" t="s">
        <v>88</v>
      </c>
      <c r="AY2739" t="s">
        <v>88</v>
      </c>
      <c r="AZ2739" t="s">
        <v>88</v>
      </c>
      <c r="BA2739" t="s">
        <v>88</v>
      </c>
      <c r="BB2739" t="s">
        <v>88</v>
      </c>
      <c r="BC2739" t="s">
        <v>88</v>
      </c>
      <c r="BD2739" t="s">
        <v>88</v>
      </c>
      <c r="BE2739" t="s">
        <v>88</v>
      </c>
    </row>
    <row r="2740" spans="1:57">
      <c r="A2740" t="s">
        <v>5680</v>
      </c>
      <c r="B2740" t="s">
        <v>80</v>
      </c>
      <c r="C2740" t="s">
        <v>5593</v>
      </c>
      <c r="D2740" t="s">
        <v>82</v>
      </c>
      <c r="E2740" s="2" t="str">
        <f>HYPERLINK("capsilon://?command=openfolder&amp;siteaddress=FAM.docvelocity-na8.net&amp;folderid=FX939790FF-9128-45B2-E323-BCBCC33D8A5F","FX211113013")</f>
        <v>FX211113013</v>
      </c>
      <c r="F2740" t="s">
        <v>19</v>
      </c>
      <c r="G2740" t="s">
        <v>19</v>
      </c>
      <c r="H2740" t="s">
        <v>83</v>
      </c>
      <c r="I2740" t="s">
        <v>5681</v>
      </c>
      <c r="J2740">
        <v>33</v>
      </c>
      <c r="K2740" t="s">
        <v>85</v>
      </c>
      <c r="L2740" t="s">
        <v>86</v>
      </c>
      <c r="M2740" t="s">
        <v>87</v>
      </c>
      <c r="N2740">
        <v>2</v>
      </c>
      <c r="O2740" s="1">
        <v>44529.638564814813</v>
      </c>
      <c r="P2740" s="1">
        <v>44529.688078703701</v>
      </c>
      <c r="Q2740">
        <v>4060</v>
      </c>
      <c r="R2740">
        <v>218</v>
      </c>
      <c r="S2740" t="b">
        <v>0</v>
      </c>
      <c r="T2740" t="s">
        <v>88</v>
      </c>
      <c r="U2740" t="b">
        <v>0</v>
      </c>
      <c r="V2740" t="s">
        <v>117</v>
      </c>
      <c r="W2740" s="1">
        <v>44529.648252314815</v>
      </c>
      <c r="X2740">
        <v>87</v>
      </c>
      <c r="Y2740">
        <v>9</v>
      </c>
      <c r="Z2740">
        <v>0</v>
      </c>
      <c r="AA2740">
        <v>9</v>
      </c>
      <c r="AB2740">
        <v>0</v>
      </c>
      <c r="AC2740">
        <v>1</v>
      </c>
      <c r="AD2740">
        <v>24</v>
      </c>
      <c r="AE2740">
        <v>0</v>
      </c>
      <c r="AF2740">
        <v>0</v>
      </c>
      <c r="AG2740">
        <v>0</v>
      </c>
      <c r="AH2740" t="s">
        <v>118</v>
      </c>
      <c r="AI2740" s="1">
        <v>44529.688078703701</v>
      </c>
      <c r="AJ2740">
        <v>131</v>
      </c>
      <c r="AK2740">
        <v>1</v>
      </c>
      <c r="AL2740">
        <v>0</v>
      </c>
      <c r="AM2740">
        <v>1</v>
      </c>
      <c r="AN2740">
        <v>0</v>
      </c>
      <c r="AO2740">
        <v>1</v>
      </c>
      <c r="AP2740">
        <v>23</v>
      </c>
      <c r="AQ2740">
        <v>0</v>
      </c>
      <c r="AR2740">
        <v>0</v>
      </c>
      <c r="AS2740">
        <v>0</v>
      </c>
      <c r="AT2740" t="s">
        <v>88</v>
      </c>
      <c r="AU2740" t="s">
        <v>88</v>
      </c>
      <c r="AV2740" t="s">
        <v>88</v>
      </c>
      <c r="AW2740" t="s">
        <v>88</v>
      </c>
      <c r="AX2740" t="s">
        <v>88</v>
      </c>
      <c r="AY2740" t="s">
        <v>88</v>
      </c>
      <c r="AZ2740" t="s">
        <v>88</v>
      </c>
      <c r="BA2740" t="s">
        <v>88</v>
      </c>
      <c r="BB2740" t="s">
        <v>88</v>
      </c>
      <c r="BC2740" t="s">
        <v>88</v>
      </c>
      <c r="BD2740" t="s">
        <v>88</v>
      </c>
      <c r="BE2740" t="s">
        <v>88</v>
      </c>
    </row>
    <row r="2741" spans="1:57">
      <c r="A2741" t="s">
        <v>5682</v>
      </c>
      <c r="B2741" t="s">
        <v>80</v>
      </c>
      <c r="C2741" t="s">
        <v>4292</v>
      </c>
      <c r="D2741" t="s">
        <v>82</v>
      </c>
      <c r="E2741" s="2" t="str">
        <f>HYPERLINK("capsilon://?command=openfolder&amp;siteaddress=FAM.docvelocity-na8.net&amp;folderid=FX1F74B4DF-6482-4018-6B95-2AC31E7F59B0","FX21119059")</f>
        <v>FX21119059</v>
      </c>
      <c r="F2741" t="s">
        <v>19</v>
      </c>
      <c r="G2741" t="s">
        <v>19</v>
      </c>
      <c r="H2741" t="s">
        <v>83</v>
      </c>
      <c r="I2741" t="s">
        <v>5683</v>
      </c>
      <c r="J2741">
        <v>28</v>
      </c>
      <c r="K2741" t="s">
        <v>85</v>
      </c>
      <c r="L2741" t="s">
        <v>86</v>
      </c>
      <c r="M2741" t="s">
        <v>87</v>
      </c>
      <c r="N2741">
        <v>2</v>
      </c>
      <c r="O2741" s="1">
        <v>44529.63958333333</v>
      </c>
      <c r="P2741" s="1">
        <v>44529.696122685185</v>
      </c>
      <c r="Q2741">
        <v>4234</v>
      </c>
      <c r="R2741">
        <v>651</v>
      </c>
      <c r="S2741" t="b">
        <v>0</v>
      </c>
      <c r="T2741" t="s">
        <v>88</v>
      </c>
      <c r="U2741" t="b">
        <v>0</v>
      </c>
      <c r="V2741" t="s">
        <v>1625</v>
      </c>
      <c r="W2741" s="1">
        <v>44529.689479166664</v>
      </c>
      <c r="X2741">
        <v>410</v>
      </c>
      <c r="Y2741">
        <v>21</v>
      </c>
      <c r="Z2741">
        <v>0</v>
      </c>
      <c r="AA2741">
        <v>21</v>
      </c>
      <c r="AB2741">
        <v>0</v>
      </c>
      <c r="AC2741">
        <v>18</v>
      </c>
      <c r="AD2741">
        <v>7</v>
      </c>
      <c r="AE2741">
        <v>0</v>
      </c>
      <c r="AF2741">
        <v>0</v>
      </c>
      <c r="AG2741">
        <v>0</v>
      </c>
      <c r="AH2741" t="s">
        <v>606</v>
      </c>
      <c r="AI2741" s="1">
        <v>44529.696122685185</v>
      </c>
      <c r="AJ2741">
        <v>181</v>
      </c>
      <c r="AK2741">
        <v>1</v>
      </c>
      <c r="AL2741">
        <v>0</v>
      </c>
      <c r="AM2741">
        <v>1</v>
      </c>
      <c r="AN2741">
        <v>0</v>
      </c>
      <c r="AO2741">
        <v>1</v>
      </c>
      <c r="AP2741">
        <v>6</v>
      </c>
      <c r="AQ2741">
        <v>0</v>
      </c>
      <c r="AR2741">
        <v>0</v>
      </c>
      <c r="AS2741">
        <v>0</v>
      </c>
      <c r="AT2741" t="s">
        <v>88</v>
      </c>
      <c r="AU2741" t="s">
        <v>88</v>
      </c>
      <c r="AV2741" t="s">
        <v>88</v>
      </c>
      <c r="AW2741" t="s">
        <v>88</v>
      </c>
      <c r="AX2741" t="s">
        <v>88</v>
      </c>
      <c r="AY2741" t="s">
        <v>88</v>
      </c>
      <c r="AZ2741" t="s">
        <v>88</v>
      </c>
      <c r="BA2741" t="s">
        <v>88</v>
      </c>
      <c r="BB2741" t="s">
        <v>88</v>
      </c>
      <c r="BC2741" t="s">
        <v>88</v>
      </c>
      <c r="BD2741" t="s">
        <v>88</v>
      </c>
      <c r="BE2741" t="s">
        <v>88</v>
      </c>
    </row>
    <row r="2742" spans="1:57">
      <c r="A2742" t="s">
        <v>5684</v>
      </c>
      <c r="B2742" t="s">
        <v>80</v>
      </c>
      <c r="C2742" t="s">
        <v>5252</v>
      </c>
      <c r="D2742" t="s">
        <v>82</v>
      </c>
      <c r="E2742" s="2" t="str">
        <f>HYPERLINK("capsilon://?command=openfolder&amp;siteaddress=FAM.docvelocity-na8.net&amp;folderid=FXAA5C966A-DFA8-6FB2-7CAB-0F136F026627","FX2111916")</f>
        <v>FX2111916</v>
      </c>
      <c r="F2742" t="s">
        <v>19</v>
      </c>
      <c r="G2742" t="s">
        <v>19</v>
      </c>
      <c r="H2742" t="s">
        <v>83</v>
      </c>
      <c r="I2742" t="s">
        <v>5253</v>
      </c>
      <c r="J2742">
        <v>386</v>
      </c>
      <c r="K2742" t="s">
        <v>85</v>
      </c>
      <c r="L2742" t="s">
        <v>86</v>
      </c>
      <c r="M2742" t="s">
        <v>87</v>
      </c>
      <c r="N2742">
        <v>2</v>
      </c>
      <c r="O2742" s="1">
        <v>44502.703645833331</v>
      </c>
      <c r="P2742" s="1">
        <v>44503.411203703705</v>
      </c>
      <c r="Q2742">
        <v>54512</v>
      </c>
      <c r="R2742">
        <v>6621</v>
      </c>
      <c r="S2742" t="b">
        <v>0</v>
      </c>
      <c r="T2742" t="s">
        <v>88</v>
      </c>
      <c r="U2742" t="b">
        <v>1</v>
      </c>
      <c r="V2742" t="s">
        <v>98</v>
      </c>
      <c r="W2742" s="1">
        <v>44503.200208333335</v>
      </c>
      <c r="X2742">
        <v>4088</v>
      </c>
      <c r="Y2742">
        <v>328</v>
      </c>
      <c r="Z2742">
        <v>0</v>
      </c>
      <c r="AA2742">
        <v>328</v>
      </c>
      <c r="AB2742">
        <v>0</v>
      </c>
      <c r="AC2742">
        <v>239</v>
      </c>
      <c r="AD2742">
        <v>58</v>
      </c>
      <c r="AE2742">
        <v>0</v>
      </c>
      <c r="AF2742">
        <v>0</v>
      </c>
      <c r="AG2742">
        <v>0</v>
      </c>
      <c r="AH2742" t="s">
        <v>99</v>
      </c>
      <c r="AI2742" s="1">
        <v>44503.411203703705</v>
      </c>
      <c r="AJ2742">
        <v>2464</v>
      </c>
      <c r="AK2742">
        <v>3</v>
      </c>
      <c r="AL2742">
        <v>0</v>
      </c>
      <c r="AM2742">
        <v>3</v>
      </c>
      <c r="AN2742">
        <v>21</v>
      </c>
      <c r="AO2742">
        <v>3</v>
      </c>
      <c r="AP2742">
        <v>55</v>
      </c>
      <c r="AQ2742">
        <v>0</v>
      </c>
      <c r="AR2742">
        <v>0</v>
      </c>
      <c r="AS2742">
        <v>0</v>
      </c>
      <c r="AT2742" t="s">
        <v>88</v>
      </c>
      <c r="AU2742" t="s">
        <v>88</v>
      </c>
      <c r="AV2742" t="s">
        <v>88</v>
      </c>
      <c r="AW2742" t="s">
        <v>88</v>
      </c>
      <c r="AX2742" t="s">
        <v>88</v>
      </c>
      <c r="AY2742" t="s">
        <v>88</v>
      </c>
      <c r="AZ2742" t="s">
        <v>88</v>
      </c>
      <c r="BA2742" t="s">
        <v>88</v>
      </c>
      <c r="BB2742" t="s">
        <v>88</v>
      </c>
      <c r="BC2742" t="s">
        <v>88</v>
      </c>
      <c r="BD2742" t="s">
        <v>88</v>
      </c>
      <c r="BE2742" t="s">
        <v>88</v>
      </c>
    </row>
    <row r="2743" spans="1:57">
      <c r="A2743" t="s">
        <v>5685</v>
      </c>
      <c r="B2743" t="s">
        <v>80</v>
      </c>
      <c r="C2743" t="s">
        <v>4292</v>
      </c>
      <c r="D2743" t="s">
        <v>82</v>
      </c>
      <c r="E2743" s="2" t="str">
        <f>HYPERLINK("capsilon://?command=openfolder&amp;siteaddress=FAM.docvelocity-na8.net&amp;folderid=FX1F74B4DF-6482-4018-6B95-2AC31E7F59B0","FX21119059")</f>
        <v>FX21119059</v>
      </c>
      <c r="F2743" t="s">
        <v>19</v>
      </c>
      <c r="G2743" t="s">
        <v>19</v>
      </c>
      <c r="H2743" t="s">
        <v>83</v>
      </c>
      <c r="I2743" t="s">
        <v>5686</v>
      </c>
      <c r="J2743">
        <v>28</v>
      </c>
      <c r="K2743" t="s">
        <v>85</v>
      </c>
      <c r="L2743" t="s">
        <v>86</v>
      </c>
      <c r="M2743" t="s">
        <v>87</v>
      </c>
      <c r="N2743">
        <v>2</v>
      </c>
      <c r="O2743" s="1">
        <v>44529.640104166669</v>
      </c>
      <c r="P2743" s="1">
        <v>44529.698391203703</v>
      </c>
      <c r="Q2743">
        <v>4571</v>
      </c>
      <c r="R2743">
        <v>465</v>
      </c>
      <c r="S2743" t="b">
        <v>0</v>
      </c>
      <c r="T2743" t="s">
        <v>88</v>
      </c>
      <c r="U2743" t="b">
        <v>0</v>
      </c>
      <c r="V2743" t="s">
        <v>1625</v>
      </c>
      <c r="W2743" s="1">
        <v>44529.692650462966</v>
      </c>
      <c r="X2743">
        <v>270</v>
      </c>
      <c r="Y2743">
        <v>21</v>
      </c>
      <c r="Z2743">
        <v>0</v>
      </c>
      <c r="AA2743">
        <v>21</v>
      </c>
      <c r="AB2743">
        <v>0</v>
      </c>
      <c r="AC2743">
        <v>19</v>
      </c>
      <c r="AD2743">
        <v>7</v>
      </c>
      <c r="AE2743">
        <v>0</v>
      </c>
      <c r="AF2743">
        <v>0</v>
      </c>
      <c r="AG2743">
        <v>0</v>
      </c>
      <c r="AH2743" t="s">
        <v>606</v>
      </c>
      <c r="AI2743" s="1">
        <v>44529.698391203703</v>
      </c>
      <c r="AJ2743">
        <v>195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7</v>
      </c>
      <c r="AQ2743">
        <v>0</v>
      </c>
      <c r="AR2743">
        <v>0</v>
      </c>
      <c r="AS2743">
        <v>0</v>
      </c>
      <c r="AT2743" t="s">
        <v>88</v>
      </c>
      <c r="AU2743" t="s">
        <v>88</v>
      </c>
      <c r="AV2743" t="s">
        <v>88</v>
      </c>
      <c r="AW2743" t="s">
        <v>88</v>
      </c>
      <c r="AX2743" t="s">
        <v>88</v>
      </c>
      <c r="AY2743" t="s">
        <v>88</v>
      </c>
      <c r="AZ2743" t="s">
        <v>88</v>
      </c>
      <c r="BA2743" t="s">
        <v>88</v>
      </c>
      <c r="BB2743" t="s">
        <v>88</v>
      </c>
      <c r="BC2743" t="s">
        <v>88</v>
      </c>
      <c r="BD2743" t="s">
        <v>88</v>
      </c>
      <c r="BE2743" t="s">
        <v>88</v>
      </c>
    </row>
    <row r="2744" spans="1:57">
      <c r="A2744" t="s">
        <v>5687</v>
      </c>
      <c r="B2744" t="s">
        <v>80</v>
      </c>
      <c r="C2744" t="s">
        <v>4292</v>
      </c>
      <c r="D2744" t="s">
        <v>82</v>
      </c>
      <c r="E2744" s="2" t="str">
        <f>HYPERLINK("capsilon://?command=openfolder&amp;siteaddress=FAM.docvelocity-na8.net&amp;folderid=FX1F74B4DF-6482-4018-6B95-2AC31E7F59B0","FX21119059")</f>
        <v>FX21119059</v>
      </c>
      <c r="F2744" t="s">
        <v>19</v>
      </c>
      <c r="G2744" t="s">
        <v>19</v>
      </c>
      <c r="H2744" t="s">
        <v>83</v>
      </c>
      <c r="I2744" t="s">
        <v>5688</v>
      </c>
      <c r="J2744">
        <v>28</v>
      </c>
      <c r="K2744" t="s">
        <v>85</v>
      </c>
      <c r="L2744" t="s">
        <v>86</v>
      </c>
      <c r="M2744" t="s">
        <v>87</v>
      </c>
      <c r="N2744">
        <v>2</v>
      </c>
      <c r="O2744" s="1">
        <v>44529.641250000001</v>
      </c>
      <c r="P2744" s="1">
        <v>44529.699097222219</v>
      </c>
      <c r="Q2744">
        <v>4646</v>
      </c>
      <c r="R2744">
        <v>352</v>
      </c>
      <c r="S2744" t="b">
        <v>0</v>
      </c>
      <c r="T2744" t="s">
        <v>88</v>
      </c>
      <c r="U2744" t="b">
        <v>0</v>
      </c>
      <c r="V2744" t="s">
        <v>1625</v>
      </c>
      <c r="W2744" s="1">
        <v>44529.694745370369</v>
      </c>
      <c r="X2744">
        <v>177</v>
      </c>
      <c r="Y2744">
        <v>21</v>
      </c>
      <c r="Z2744">
        <v>0</v>
      </c>
      <c r="AA2744">
        <v>21</v>
      </c>
      <c r="AB2744">
        <v>0</v>
      </c>
      <c r="AC2744">
        <v>18</v>
      </c>
      <c r="AD2744">
        <v>7</v>
      </c>
      <c r="AE2744">
        <v>0</v>
      </c>
      <c r="AF2744">
        <v>0</v>
      </c>
      <c r="AG2744">
        <v>0</v>
      </c>
      <c r="AH2744" t="s">
        <v>106</v>
      </c>
      <c r="AI2744" s="1">
        <v>44529.699097222219</v>
      </c>
      <c r="AJ2744">
        <v>175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7</v>
      </c>
      <c r="AQ2744">
        <v>0</v>
      </c>
      <c r="AR2744">
        <v>0</v>
      </c>
      <c r="AS2744">
        <v>0</v>
      </c>
      <c r="AT2744" t="s">
        <v>88</v>
      </c>
      <c r="AU2744" t="s">
        <v>88</v>
      </c>
      <c r="AV2744" t="s">
        <v>88</v>
      </c>
      <c r="AW2744" t="s">
        <v>88</v>
      </c>
      <c r="AX2744" t="s">
        <v>88</v>
      </c>
      <c r="AY2744" t="s">
        <v>88</v>
      </c>
      <c r="AZ2744" t="s">
        <v>88</v>
      </c>
      <c r="BA2744" t="s">
        <v>88</v>
      </c>
      <c r="BB2744" t="s">
        <v>88</v>
      </c>
      <c r="BC2744" t="s">
        <v>88</v>
      </c>
      <c r="BD2744" t="s">
        <v>88</v>
      </c>
      <c r="BE2744" t="s">
        <v>88</v>
      </c>
    </row>
    <row r="2745" spans="1:57">
      <c r="A2745" t="s">
        <v>5689</v>
      </c>
      <c r="B2745" t="s">
        <v>80</v>
      </c>
      <c r="C2745" t="s">
        <v>5690</v>
      </c>
      <c r="D2745" t="s">
        <v>82</v>
      </c>
      <c r="E2745" s="2" t="str">
        <f>HYPERLINK("capsilon://?command=openfolder&amp;siteaddress=FAM.docvelocity-na8.net&amp;folderid=FX9164FFF2-0BBA-DEEB-9574-31042941DFFC","FX21119157")</f>
        <v>FX21119157</v>
      </c>
      <c r="F2745" t="s">
        <v>19</v>
      </c>
      <c r="G2745" t="s">
        <v>19</v>
      </c>
      <c r="H2745" t="s">
        <v>83</v>
      </c>
      <c r="I2745" t="s">
        <v>5691</v>
      </c>
      <c r="J2745">
        <v>75</v>
      </c>
      <c r="K2745" t="s">
        <v>85</v>
      </c>
      <c r="L2745" t="s">
        <v>86</v>
      </c>
      <c r="M2745" t="s">
        <v>87</v>
      </c>
      <c r="N2745">
        <v>1</v>
      </c>
      <c r="O2745" s="1">
        <v>44529.651828703703</v>
      </c>
      <c r="P2745" s="1">
        <v>44530.202291666668</v>
      </c>
      <c r="Q2745">
        <v>47062</v>
      </c>
      <c r="R2745">
        <v>498</v>
      </c>
      <c r="S2745" t="b">
        <v>0</v>
      </c>
      <c r="T2745" t="s">
        <v>88</v>
      </c>
      <c r="U2745" t="b">
        <v>0</v>
      </c>
      <c r="V2745" t="s">
        <v>5667</v>
      </c>
      <c r="W2745" s="1">
        <v>44530.202291666668</v>
      </c>
      <c r="X2745">
        <v>146</v>
      </c>
      <c r="Y2745">
        <v>0</v>
      </c>
      <c r="Z2745">
        <v>0</v>
      </c>
      <c r="AA2745">
        <v>0</v>
      </c>
      <c r="AB2745">
        <v>0</v>
      </c>
      <c r="AC2745">
        <v>1</v>
      </c>
      <c r="AD2745">
        <v>75</v>
      </c>
      <c r="AE2745">
        <v>63</v>
      </c>
      <c r="AF2745">
        <v>0</v>
      </c>
      <c r="AG2745">
        <v>5</v>
      </c>
      <c r="AH2745" t="s">
        <v>88</v>
      </c>
      <c r="AI2745" t="s">
        <v>88</v>
      </c>
      <c r="AJ2745" t="s">
        <v>88</v>
      </c>
      <c r="AK2745" t="s">
        <v>88</v>
      </c>
      <c r="AL2745" t="s">
        <v>88</v>
      </c>
      <c r="AM2745" t="s">
        <v>88</v>
      </c>
      <c r="AN2745" t="s">
        <v>88</v>
      </c>
      <c r="AO2745" t="s">
        <v>88</v>
      </c>
      <c r="AP2745" t="s">
        <v>88</v>
      </c>
      <c r="AQ2745" t="s">
        <v>88</v>
      </c>
      <c r="AR2745" t="s">
        <v>88</v>
      </c>
      <c r="AS2745" t="s">
        <v>88</v>
      </c>
      <c r="AT2745" t="s">
        <v>88</v>
      </c>
      <c r="AU2745" t="s">
        <v>88</v>
      </c>
      <c r="AV2745" t="s">
        <v>88</v>
      </c>
      <c r="AW2745" t="s">
        <v>88</v>
      </c>
      <c r="AX2745" t="s">
        <v>88</v>
      </c>
      <c r="AY2745" t="s">
        <v>88</v>
      </c>
      <c r="AZ2745" t="s">
        <v>88</v>
      </c>
      <c r="BA2745" t="s">
        <v>88</v>
      </c>
      <c r="BB2745" t="s">
        <v>88</v>
      </c>
      <c r="BC2745" t="s">
        <v>88</v>
      </c>
      <c r="BD2745" t="s">
        <v>88</v>
      </c>
      <c r="BE2745" t="s">
        <v>88</v>
      </c>
    </row>
    <row r="2746" spans="1:57">
      <c r="A2746" t="s">
        <v>5692</v>
      </c>
      <c r="B2746" t="s">
        <v>80</v>
      </c>
      <c r="C2746" t="s">
        <v>5593</v>
      </c>
      <c r="D2746" t="s">
        <v>82</v>
      </c>
      <c r="E2746" s="2" t="str">
        <f>HYPERLINK("capsilon://?command=openfolder&amp;siteaddress=FAM.docvelocity-na8.net&amp;folderid=FX939790FF-9128-45B2-E323-BCBCC33D8A5F","FX211113013")</f>
        <v>FX211113013</v>
      </c>
      <c r="F2746" t="s">
        <v>19</v>
      </c>
      <c r="G2746" t="s">
        <v>19</v>
      </c>
      <c r="H2746" t="s">
        <v>83</v>
      </c>
      <c r="I2746" t="s">
        <v>5693</v>
      </c>
      <c r="J2746">
        <v>21</v>
      </c>
      <c r="K2746" t="s">
        <v>85</v>
      </c>
      <c r="L2746" t="s">
        <v>86</v>
      </c>
      <c r="M2746" t="s">
        <v>87</v>
      </c>
      <c r="N2746">
        <v>2</v>
      </c>
      <c r="O2746" s="1">
        <v>44529.654687499999</v>
      </c>
      <c r="P2746" s="1">
        <v>44529.698865740742</v>
      </c>
      <c r="Q2746">
        <v>3718</v>
      </c>
      <c r="R2746">
        <v>99</v>
      </c>
      <c r="S2746" t="b">
        <v>0</v>
      </c>
      <c r="T2746" t="s">
        <v>88</v>
      </c>
      <c r="U2746" t="b">
        <v>0</v>
      </c>
      <c r="V2746" t="s">
        <v>1625</v>
      </c>
      <c r="W2746" s="1">
        <v>44529.696006944447</v>
      </c>
      <c r="X2746">
        <v>58</v>
      </c>
      <c r="Y2746">
        <v>0</v>
      </c>
      <c r="Z2746">
        <v>0</v>
      </c>
      <c r="AA2746">
        <v>0</v>
      </c>
      <c r="AB2746">
        <v>9</v>
      </c>
      <c r="AC2746">
        <v>0</v>
      </c>
      <c r="AD2746">
        <v>21</v>
      </c>
      <c r="AE2746">
        <v>0</v>
      </c>
      <c r="AF2746">
        <v>0</v>
      </c>
      <c r="AG2746">
        <v>0</v>
      </c>
      <c r="AH2746" t="s">
        <v>606</v>
      </c>
      <c r="AI2746" s="1">
        <v>44529.698865740742</v>
      </c>
      <c r="AJ2746">
        <v>41</v>
      </c>
      <c r="AK2746">
        <v>0</v>
      </c>
      <c r="AL2746">
        <v>0</v>
      </c>
      <c r="AM2746">
        <v>0</v>
      </c>
      <c r="AN2746">
        <v>9</v>
      </c>
      <c r="AO2746">
        <v>0</v>
      </c>
      <c r="AP2746">
        <v>21</v>
      </c>
      <c r="AQ2746">
        <v>0</v>
      </c>
      <c r="AR2746">
        <v>0</v>
      </c>
      <c r="AS2746">
        <v>0</v>
      </c>
      <c r="AT2746" t="s">
        <v>88</v>
      </c>
      <c r="AU2746" t="s">
        <v>88</v>
      </c>
      <c r="AV2746" t="s">
        <v>88</v>
      </c>
      <c r="AW2746" t="s">
        <v>88</v>
      </c>
      <c r="AX2746" t="s">
        <v>88</v>
      </c>
      <c r="AY2746" t="s">
        <v>88</v>
      </c>
      <c r="AZ2746" t="s">
        <v>88</v>
      </c>
      <c r="BA2746" t="s">
        <v>88</v>
      </c>
      <c r="BB2746" t="s">
        <v>88</v>
      </c>
      <c r="BC2746" t="s">
        <v>88</v>
      </c>
      <c r="BD2746" t="s">
        <v>88</v>
      </c>
      <c r="BE2746" t="s">
        <v>88</v>
      </c>
    </row>
    <row r="2747" spans="1:57">
      <c r="A2747" t="s">
        <v>5694</v>
      </c>
      <c r="B2747" t="s">
        <v>80</v>
      </c>
      <c r="C2747" t="s">
        <v>5351</v>
      </c>
      <c r="D2747" t="s">
        <v>82</v>
      </c>
      <c r="E2747" s="2" t="str">
        <f>HYPERLINK("capsilon://?command=openfolder&amp;siteaddress=FAM.docvelocity-na8.net&amp;folderid=FX10B68680-0D0C-6F1B-0445-7CCB961BAC80","FX211012887")</f>
        <v>FX211012887</v>
      </c>
      <c r="F2747" t="s">
        <v>19</v>
      </c>
      <c r="G2747" t="s">
        <v>19</v>
      </c>
      <c r="H2747" t="s">
        <v>83</v>
      </c>
      <c r="I2747" t="s">
        <v>5352</v>
      </c>
      <c r="J2747">
        <v>201</v>
      </c>
      <c r="K2747" t="s">
        <v>85</v>
      </c>
      <c r="L2747" t="s">
        <v>86</v>
      </c>
      <c r="M2747" t="s">
        <v>87</v>
      </c>
      <c r="N2747">
        <v>2</v>
      </c>
      <c r="O2747" s="1">
        <v>44502.707361111112</v>
      </c>
      <c r="P2747" s="1">
        <v>44503.36042824074</v>
      </c>
      <c r="Q2747">
        <v>52765</v>
      </c>
      <c r="R2747">
        <v>3660</v>
      </c>
      <c r="S2747" t="b">
        <v>0</v>
      </c>
      <c r="T2747" t="s">
        <v>88</v>
      </c>
      <c r="U2747" t="b">
        <v>1</v>
      </c>
      <c r="V2747" t="s">
        <v>153</v>
      </c>
      <c r="W2747" s="1">
        <v>44503.20453703704</v>
      </c>
      <c r="X2747">
        <v>1571</v>
      </c>
      <c r="Y2747">
        <v>186</v>
      </c>
      <c r="Z2747">
        <v>0</v>
      </c>
      <c r="AA2747">
        <v>186</v>
      </c>
      <c r="AB2747">
        <v>32</v>
      </c>
      <c r="AC2747">
        <v>139</v>
      </c>
      <c r="AD2747">
        <v>15</v>
      </c>
      <c r="AE2747">
        <v>0</v>
      </c>
      <c r="AF2747">
        <v>0</v>
      </c>
      <c r="AG2747">
        <v>0</v>
      </c>
      <c r="AH2747" t="s">
        <v>118</v>
      </c>
      <c r="AI2747" s="1">
        <v>44503.36042824074</v>
      </c>
      <c r="AJ2747">
        <v>2036</v>
      </c>
      <c r="AK2747">
        <v>1</v>
      </c>
      <c r="AL2747">
        <v>0</v>
      </c>
      <c r="AM2747">
        <v>1</v>
      </c>
      <c r="AN2747">
        <v>32</v>
      </c>
      <c r="AO2747">
        <v>1</v>
      </c>
      <c r="AP2747">
        <v>14</v>
      </c>
      <c r="AQ2747">
        <v>0</v>
      </c>
      <c r="AR2747">
        <v>0</v>
      </c>
      <c r="AS2747">
        <v>0</v>
      </c>
      <c r="AT2747" t="s">
        <v>88</v>
      </c>
      <c r="AU2747" t="s">
        <v>88</v>
      </c>
      <c r="AV2747" t="s">
        <v>88</v>
      </c>
      <c r="AW2747" t="s">
        <v>88</v>
      </c>
      <c r="AX2747" t="s">
        <v>88</v>
      </c>
      <c r="AY2747" t="s">
        <v>88</v>
      </c>
      <c r="AZ2747" t="s">
        <v>88</v>
      </c>
      <c r="BA2747" t="s">
        <v>88</v>
      </c>
      <c r="BB2747" t="s">
        <v>88</v>
      </c>
      <c r="BC2747" t="s">
        <v>88</v>
      </c>
      <c r="BD2747" t="s">
        <v>88</v>
      </c>
      <c r="BE2747" t="s">
        <v>88</v>
      </c>
    </row>
    <row r="2748" spans="1:57">
      <c r="A2748" t="s">
        <v>5695</v>
      </c>
      <c r="B2748" t="s">
        <v>80</v>
      </c>
      <c r="C2748" t="s">
        <v>5593</v>
      </c>
      <c r="D2748" t="s">
        <v>82</v>
      </c>
      <c r="E2748" s="2" t="str">
        <f>HYPERLINK("capsilon://?command=openfolder&amp;siteaddress=FAM.docvelocity-na8.net&amp;folderid=FX939790FF-9128-45B2-E323-BCBCC33D8A5F","FX211113013")</f>
        <v>FX211113013</v>
      </c>
      <c r="F2748" t="s">
        <v>19</v>
      </c>
      <c r="G2748" t="s">
        <v>19</v>
      </c>
      <c r="H2748" t="s">
        <v>83</v>
      </c>
      <c r="I2748" t="s">
        <v>5696</v>
      </c>
      <c r="J2748">
        <v>21</v>
      </c>
      <c r="K2748" t="s">
        <v>85</v>
      </c>
      <c r="L2748" t="s">
        <v>86</v>
      </c>
      <c r="M2748" t="s">
        <v>87</v>
      </c>
      <c r="N2748">
        <v>2</v>
      </c>
      <c r="O2748" s="1">
        <v>44529.657847222225</v>
      </c>
      <c r="P2748" s="1">
        <v>44529.699270833335</v>
      </c>
      <c r="Q2748">
        <v>3498</v>
      </c>
      <c r="R2748">
        <v>81</v>
      </c>
      <c r="S2748" t="b">
        <v>0</v>
      </c>
      <c r="T2748" t="s">
        <v>88</v>
      </c>
      <c r="U2748" t="b">
        <v>0</v>
      </c>
      <c r="V2748" t="s">
        <v>1625</v>
      </c>
      <c r="W2748" s="1">
        <v>44529.696562500001</v>
      </c>
      <c r="X2748">
        <v>47</v>
      </c>
      <c r="Y2748">
        <v>0</v>
      </c>
      <c r="Z2748">
        <v>0</v>
      </c>
      <c r="AA2748">
        <v>0</v>
      </c>
      <c r="AB2748">
        <v>9</v>
      </c>
      <c r="AC2748">
        <v>0</v>
      </c>
      <c r="AD2748">
        <v>21</v>
      </c>
      <c r="AE2748">
        <v>0</v>
      </c>
      <c r="AF2748">
        <v>0</v>
      </c>
      <c r="AG2748">
        <v>0</v>
      </c>
      <c r="AH2748" t="s">
        <v>606</v>
      </c>
      <c r="AI2748" s="1">
        <v>44529.699270833335</v>
      </c>
      <c r="AJ2748">
        <v>34</v>
      </c>
      <c r="AK2748">
        <v>0</v>
      </c>
      <c r="AL2748">
        <v>0</v>
      </c>
      <c r="AM2748">
        <v>0</v>
      </c>
      <c r="AN2748">
        <v>9</v>
      </c>
      <c r="AO2748">
        <v>0</v>
      </c>
      <c r="AP2748">
        <v>21</v>
      </c>
      <c r="AQ2748">
        <v>0</v>
      </c>
      <c r="AR2748">
        <v>0</v>
      </c>
      <c r="AS2748">
        <v>0</v>
      </c>
      <c r="AT2748" t="s">
        <v>88</v>
      </c>
      <c r="AU2748" t="s">
        <v>88</v>
      </c>
      <c r="AV2748" t="s">
        <v>88</v>
      </c>
      <c r="AW2748" t="s">
        <v>88</v>
      </c>
      <c r="AX2748" t="s">
        <v>88</v>
      </c>
      <c r="AY2748" t="s">
        <v>88</v>
      </c>
      <c r="AZ2748" t="s">
        <v>88</v>
      </c>
      <c r="BA2748" t="s">
        <v>88</v>
      </c>
      <c r="BB2748" t="s">
        <v>88</v>
      </c>
      <c r="BC2748" t="s">
        <v>88</v>
      </c>
      <c r="BD2748" t="s">
        <v>88</v>
      </c>
      <c r="BE2748" t="s">
        <v>88</v>
      </c>
    </row>
    <row r="2749" spans="1:57">
      <c r="A2749" t="s">
        <v>5697</v>
      </c>
      <c r="B2749" t="s">
        <v>80</v>
      </c>
      <c r="C2749" t="s">
        <v>5698</v>
      </c>
      <c r="D2749" t="s">
        <v>82</v>
      </c>
      <c r="E2749" s="2" t="str">
        <f>HYPERLINK("capsilon://?command=openfolder&amp;siteaddress=FAM.docvelocity-na8.net&amp;folderid=FX9CA435FF-5B59-86FE-8665-48AA042231B2","FX21117843")</f>
        <v>FX21117843</v>
      </c>
      <c r="F2749" t="s">
        <v>19</v>
      </c>
      <c r="G2749" t="s">
        <v>19</v>
      </c>
      <c r="H2749" t="s">
        <v>83</v>
      </c>
      <c r="I2749" t="s">
        <v>5699</v>
      </c>
      <c r="J2749">
        <v>61</v>
      </c>
      <c r="K2749" t="s">
        <v>85</v>
      </c>
      <c r="L2749" t="s">
        <v>86</v>
      </c>
      <c r="M2749" t="s">
        <v>87</v>
      </c>
      <c r="N2749">
        <v>2</v>
      </c>
      <c r="O2749" s="1">
        <v>44529.661724537036</v>
      </c>
      <c r="P2749" s="1">
        <v>44529.702164351853</v>
      </c>
      <c r="Q2749">
        <v>3021</v>
      </c>
      <c r="R2749">
        <v>473</v>
      </c>
      <c r="S2749" t="b">
        <v>0</v>
      </c>
      <c r="T2749" t="s">
        <v>88</v>
      </c>
      <c r="U2749" t="b">
        <v>0</v>
      </c>
      <c r="V2749" t="s">
        <v>1625</v>
      </c>
      <c r="W2749" s="1">
        <v>44529.698993055557</v>
      </c>
      <c r="X2749">
        <v>209</v>
      </c>
      <c r="Y2749">
        <v>62</v>
      </c>
      <c r="Z2749">
        <v>0</v>
      </c>
      <c r="AA2749">
        <v>62</v>
      </c>
      <c r="AB2749">
        <v>0</v>
      </c>
      <c r="AC2749">
        <v>37</v>
      </c>
      <c r="AD2749">
        <v>-1</v>
      </c>
      <c r="AE2749">
        <v>0</v>
      </c>
      <c r="AF2749">
        <v>0</v>
      </c>
      <c r="AG2749">
        <v>0</v>
      </c>
      <c r="AH2749" t="s">
        <v>106</v>
      </c>
      <c r="AI2749" s="1">
        <v>44529.702164351853</v>
      </c>
      <c r="AJ2749">
        <v>264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-1</v>
      </c>
      <c r="AQ2749">
        <v>0</v>
      </c>
      <c r="AR2749">
        <v>0</v>
      </c>
      <c r="AS2749">
        <v>0</v>
      </c>
      <c r="AT2749" t="s">
        <v>88</v>
      </c>
      <c r="AU2749" t="s">
        <v>88</v>
      </c>
      <c r="AV2749" t="s">
        <v>88</v>
      </c>
      <c r="AW2749" t="s">
        <v>88</v>
      </c>
      <c r="AX2749" t="s">
        <v>88</v>
      </c>
      <c r="AY2749" t="s">
        <v>88</v>
      </c>
      <c r="AZ2749" t="s">
        <v>88</v>
      </c>
      <c r="BA2749" t="s">
        <v>88</v>
      </c>
      <c r="BB2749" t="s">
        <v>88</v>
      </c>
      <c r="BC2749" t="s">
        <v>88</v>
      </c>
      <c r="BD2749" t="s">
        <v>88</v>
      </c>
      <c r="BE2749" t="s">
        <v>88</v>
      </c>
    </row>
    <row r="2750" spans="1:57">
      <c r="A2750" t="s">
        <v>5700</v>
      </c>
      <c r="B2750" t="s">
        <v>80</v>
      </c>
      <c r="C2750" t="s">
        <v>5698</v>
      </c>
      <c r="D2750" t="s">
        <v>82</v>
      </c>
      <c r="E2750" s="2" t="str">
        <f>HYPERLINK("capsilon://?command=openfolder&amp;siteaddress=FAM.docvelocity-na8.net&amp;folderid=FX9CA435FF-5B59-86FE-8665-48AA042231B2","FX21117843")</f>
        <v>FX21117843</v>
      </c>
      <c r="F2750" t="s">
        <v>19</v>
      </c>
      <c r="G2750" t="s">
        <v>19</v>
      </c>
      <c r="H2750" t="s">
        <v>83</v>
      </c>
      <c r="I2750" t="s">
        <v>5701</v>
      </c>
      <c r="J2750">
        <v>28</v>
      </c>
      <c r="K2750" t="s">
        <v>85</v>
      </c>
      <c r="L2750" t="s">
        <v>86</v>
      </c>
      <c r="M2750" t="s">
        <v>87</v>
      </c>
      <c r="N2750">
        <v>2</v>
      </c>
      <c r="O2750" s="1">
        <v>44529.6640162037</v>
      </c>
      <c r="P2750" s="1">
        <v>44529.703912037039</v>
      </c>
      <c r="Q2750">
        <v>3225</v>
      </c>
      <c r="R2750">
        <v>222</v>
      </c>
      <c r="S2750" t="b">
        <v>0</v>
      </c>
      <c r="T2750" t="s">
        <v>88</v>
      </c>
      <c r="U2750" t="b">
        <v>0</v>
      </c>
      <c r="V2750" t="s">
        <v>1625</v>
      </c>
      <c r="W2750" s="1">
        <v>44529.699826388889</v>
      </c>
      <c r="X2750">
        <v>72</v>
      </c>
      <c r="Y2750">
        <v>21</v>
      </c>
      <c r="Z2750">
        <v>0</v>
      </c>
      <c r="AA2750">
        <v>21</v>
      </c>
      <c r="AB2750">
        <v>0</v>
      </c>
      <c r="AC2750">
        <v>3</v>
      </c>
      <c r="AD2750">
        <v>7</v>
      </c>
      <c r="AE2750">
        <v>0</v>
      </c>
      <c r="AF2750">
        <v>0</v>
      </c>
      <c r="AG2750">
        <v>0</v>
      </c>
      <c r="AH2750" t="s">
        <v>106</v>
      </c>
      <c r="AI2750" s="1">
        <v>44529.703912037039</v>
      </c>
      <c r="AJ2750">
        <v>150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7</v>
      </c>
      <c r="AQ2750">
        <v>0</v>
      </c>
      <c r="AR2750">
        <v>0</v>
      </c>
      <c r="AS2750">
        <v>0</v>
      </c>
      <c r="AT2750" t="s">
        <v>88</v>
      </c>
      <c r="AU2750" t="s">
        <v>88</v>
      </c>
      <c r="AV2750" t="s">
        <v>88</v>
      </c>
      <c r="AW2750" t="s">
        <v>88</v>
      </c>
      <c r="AX2750" t="s">
        <v>88</v>
      </c>
      <c r="AY2750" t="s">
        <v>88</v>
      </c>
      <c r="AZ2750" t="s">
        <v>88</v>
      </c>
      <c r="BA2750" t="s">
        <v>88</v>
      </c>
      <c r="BB2750" t="s">
        <v>88</v>
      </c>
      <c r="BC2750" t="s">
        <v>88</v>
      </c>
      <c r="BD2750" t="s">
        <v>88</v>
      </c>
      <c r="BE2750" t="s">
        <v>88</v>
      </c>
    </row>
    <row r="2751" spans="1:57">
      <c r="A2751" t="s">
        <v>5702</v>
      </c>
      <c r="B2751" t="s">
        <v>80</v>
      </c>
      <c r="C2751" t="s">
        <v>5356</v>
      </c>
      <c r="D2751" t="s">
        <v>82</v>
      </c>
      <c r="E2751" s="2" t="str">
        <f>HYPERLINK("capsilon://?command=openfolder&amp;siteaddress=FAM.docvelocity-na8.net&amp;folderid=FX558D7616-D152-B002-8458-95797030F4F9","FX211012613")</f>
        <v>FX211012613</v>
      </c>
      <c r="F2751" t="s">
        <v>19</v>
      </c>
      <c r="G2751" t="s">
        <v>19</v>
      </c>
      <c r="H2751" t="s">
        <v>83</v>
      </c>
      <c r="I2751" t="s">
        <v>5394</v>
      </c>
      <c r="J2751">
        <v>196</v>
      </c>
      <c r="K2751" t="s">
        <v>85</v>
      </c>
      <c r="L2751" t="s">
        <v>86</v>
      </c>
      <c r="M2751" t="s">
        <v>87</v>
      </c>
      <c r="N2751">
        <v>2</v>
      </c>
      <c r="O2751" s="1">
        <v>44502.70888888889</v>
      </c>
      <c r="P2751" s="1">
        <v>44503.372731481482</v>
      </c>
      <c r="Q2751">
        <v>55425</v>
      </c>
      <c r="R2751">
        <v>1931</v>
      </c>
      <c r="S2751" t="b">
        <v>0</v>
      </c>
      <c r="T2751" t="s">
        <v>88</v>
      </c>
      <c r="U2751" t="b">
        <v>1</v>
      </c>
      <c r="V2751" t="s">
        <v>89</v>
      </c>
      <c r="W2751" s="1">
        <v>44503.201469907406</v>
      </c>
      <c r="X2751">
        <v>857</v>
      </c>
      <c r="Y2751">
        <v>180</v>
      </c>
      <c r="Z2751">
        <v>0</v>
      </c>
      <c r="AA2751">
        <v>180</v>
      </c>
      <c r="AB2751">
        <v>0</v>
      </c>
      <c r="AC2751">
        <v>133</v>
      </c>
      <c r="AD2751">
        <v>16</v>
      </c>
      <c r="AE2751">
        <v>0</v>
      </c>
      <c r="AF2751">
        <v>0</v>
      </c>
      <c r="AG2751">
        <v>0</v>
      </c>
      <c r="AH2751" t="s">
        <v>118</v>
      </c>
      <c r="AI2751" s="1">
        <v>44503.372731481482</v>
      </c>
      <c r="AJ2751">
        <v>1063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16</v>
      </c>
      <c r="AQ2751">
        <v>0</v>
      </c>
      <c r="AR2751">
        <v>0</v>
      </c>
      <c r="AS2751">
        <v>0</v>
      </c>
      <c r="AT2751" t="s">
        <v>88</v>
      </c>
      <c r="AU2751" t="s">
        <v>88</v>
      </c>
      <c r="AV2751" t="s">
        <v>88</v>
      </c>
      <c r="AW2751" t="s">
        <v>88</v>
      </c>
      <c r="AX2751" t="s">
        <v>88</v>
      </c>
      <c r="AY2751" t="s">
        <v>88</v>
      </c>
      <c r="AZ2751" t="s">
        <v>88</v>
      </c>
      <c r="BA2751" t="s">
        <v>88</v>
      </c>
      <c r="BB2751" t="s">
        <v>88</v>
      </c>
      <c r="BC2751" t="s">
        <v>88</v>
      </c>
      <c r="BD2751" t="s">
        <v>88</v>
      </c>
      <c r="BE2751" t="s">
        <v>88</v>
      </c>
    </row>
    <row r="2752" spans="1:57">
      <c r="A2752" t="s">
        <v>5703</v>
      </c>
      <c r="B2752" t="s">
        <v>80</v>
      </c>
      <c r="C2752" t="s">
        <v>5698</v>
      </c>
      <c r="D2752" t="s">
        <v>82</v>
      </c>
      <c r="E2752" s="2" t="str">
        <f>HYPERLINK("capsilon://?command=openfolder&amp;siteaddress=FAM.docvelocity-na8.net&amp;folderid=FX9CA435FF-5B59-86FE-8665-48AA042231B2","FX21117843")</f>
        <v>FX21117843</v>
      </c>
      <c r="F2752" t="s">
        <v>19</v>
      </c>
      <c r="G2752" t="s">
        <v>19</v>
      </c>
      <c r="H2752" t="s">
        <v>83</v>
      </c>
      <c r="I2752" t="s">
        <v>5704</v>
      </c>
      <c r="J2752">
        <v>28</v>
      </c>
      <c r="K2752" t="s">
        <v>85</v>
      </c>
      <c r="L2752" t="s">
        <v>86</v>
      </c>
      <c r="M2752" t="s">
        <v>87</v>
      </c>
      <c r="N2752">
        <v>2</v>
      </c>
      <c r="O2752" s="1">
        <v>44529.665358796294</v>
      </c>
      <c r="P2752" s="1">
        <v>44529.70548611111</v>
      </c>
      <c r="Q2752">
        <v>3194</v>
      </c>
      <c r="R2752">
        <v>273</v>
      </c>
      <c r="S2752" t="b">
        <v>0</v>
      </c>
      <c r="T2752" t="s">
        <v>88</v>
      </c>
      <c r="U2752" t="b">
        <v>0</v>
      </c>
      <c r="V2752" t="s">
        <v>1625</v>
      </c>
      <c r="W2752" s="1">
        <v>44529.701458333337</v>
      </c>
      <c r="X2752">
        <v>138</v>
      </c>
      <c r="Y2752">
        <v>21</v>
      </c>
      <c r="Z2752">
        <v>0</v>
      </c>
      <c r="AA2752">
        <v>21</v>
      </c>
      <c r="AB2752">
        <v>0</v>
      </c>
      <c r="AC2752">
        <v>9</v>
      </c>
      <c r="AD2752">
        <v>7</v>
      </c>
      <c r="AE2752">
        <v>0</v>
      </c>
      <c r="AF2752">
        <v>0</v>
      </c>
      <c r="AG2752">
        <v>0</v>
      </c>
      <c r="AH2752" t="s">
        <v>106</v>
      </c>
      <c r="AI2752" s="1">
        <v>44529.70548611111</v>
      </c>
      <c r="AJ2752">
        <v>135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7</v>
      </c>
      <c r="AQ2752">
        <v>0</v>
      </c>
      <c r="AR2752">
        <v>0</v>
      </c>
      <c r="AS2752">
        <v>0</v>
      </c>
      <c r="AT2752" t="s">
        <v>88</v>
      </c>
      <c r="AU2752" t="s">
        <v>88</v>
      </c>
      <c r="AV2752" t="s">
        <v>88</v>
      </c>
      <c r="AW2752" t="s">
        <v>88</v>
      </c>
      <c r="AX2752" t="s">
        <v>88</v>
      </c>
      <c r="AY2752" t="s">
        <v>88</v>
      </c>
      <c r="AZ2752" t="s">
        <v>88</v>
      </c>
      <c r="BA2752" t="s">
        <v>88</v>
      </c>
      <c r="BB2752" t="s">
        <v>88</v>
      </c>
      <c r="BC2752" t="s">
        <v>88</v>
      </c>
      <c r="BD2752" t="s">
        <v>88</v>
      </c>
      <c r="BE2752" t="s">
        <v>88</v>
      </c>
    </row>
    <row r="2753" spans="1:57">
      <c r="A2753" t="s">
        <v>5705</v>
      </c>
      <c r="B2753" t="s">
        <v>80</v>
      </c>
      <c r="C2753" t="s">
        <v>5698</v>
      </c>
      <c r="D2753" t="s">
        <v>82</v>
      </c>
      <c r="E2753" s="2" t="str">
        <f>HYPERLINK("capsilon://?command=openfolder&amp;siteaddress=FAM.docvelocity-na8.net&amp;folderid=FX9CA435FF-5B59-86FE-8665-48AA042231B2","FX21117843")</f>
        <v>FX21117843</v>
      </c>
      <c r="F2753" t="s">
        <v>19</v>
      </c>
      <c r="G2753" t="s">
        <v>19</v>
      </c>
      <c r="H2753" t="s">
        <v>83</v>
      </c>
      <c r="I2753" t="s">
        <v>5706</v>
      </c>
      <c r="J2753">
        <v>28</v>
      </c>
      <c r="K2753" t="s">
        <v>85</v>
      </c>
      <c r="L2753" t="s">
        <v>86</v>
      </c>
      <c r="M2753" t="s">
        <v>87</v>
      </c>
      <c r="N2753">
        <v>2</v>
      </c>
      <c r="O2753" s="1">
        <v>44529.667349537034</v>
      </c>
      <c r="P2753" s="1">
        <v>44529.70721064815</v>
      </c>
      <c r="Q2753">
        <v>3168</v>
      </c>
      <c r="R2753">
        <v>276</v>
      </c>
      <c r="S2753" t="b">
        <v>0</v>
      </c>
      <c r="T2753" t="s">
        <v>88</v>
      </c>
      <c r="U2753" t="b">
        <v>0</v>
      </c>
      <c r="V2753" t="s">
        <v>1625</v>
      </c>
      <c r="W2753" s="1">
        <v>44529.702939814815</v>
      </c>
      <c r="X2753">
        <v>128</v>
      </c>
      <c r="Y2753">
        <v>21</v>
      </c>
      <c r="Z2753">
        <v>0</v>
      </c>
      <c r="AA2753">
        <v>21</v>
      </c>
      <c r="AB2753">
        <v>0</v>
      </c>
      <c r="AC2753">
        <v>3</v>
      </c>
      <c r="AD2753">
        <v>7</v>
      </c>
      <c r="AE2753">
        <v>0</v>
      </c>
      <c r="AF2753">
        <v>0</v>
      </c>
      <c r="AG2753">
        <v>0</v>
      </c>
      <c r="AH2753" t="s">
        <v>106</v>
      </c>
      <c r="AI2753" s="1">
        <v>44529.70721064815</v>
      </c>
      <c r="AJ2753">
        <v>148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7</v>
      </c>
      <c r="AQ2753">
        <v>0</v>
      </c>
      <c r="AR2753">
        <v>0</v>
      </c>
      <c r="AS2753">
        <v>0</v>
      </c>
      <c r="AT2753" t="s">
        <v>88</v>
      </c>
      <c r="AU2753" t="s">
        <v>88</v>
      </c>
      <c r="AV2753" t="s">
        <v>88</v>
      </c>
      <c r="AW2753" t="s">
        <v>88</v>
      </c>
      <c r="AX2753" t="s">
        <v>88</v>
      </c>
      <c r="AY2753" t="s">
        <v>88</v>
      </c>
      <c r="AZ2753" t="s">
        <v>88</v>
      </c>
      <c r="BA2753" t="s">
        <v>88</v>
      </c>
      <c r="BB2753" t="s">
        <v>88</v>
      </c>
      <c r="BC2753" t="s">
        <v>88</v>
      </c>
      <c r="BD2753" t="s">
        <v>88</v>
      </c>
      <c r="BE2753" t="s">
        <v>88</v>
      </c>
    </row>
    <row r="2754" spans="1:57">
      <c r="A2754" t="s">
        <v>5707</v>
      </c>
      <c r="B2754" t="s">
        <v>80</v>
      </c>
      <c r="C2754" t="s">
        <v>5698</v>
      </c>
      <c r="D2754" t="s">
        <v>82</v>
      </c>
      <c r="E2754" s="2" t="str">
        <f>HYPERLINK("capsilon://?command=openfolder&amp;siteaddress=FAM.docvelocity-na8.net&amp;folderid=FX9CA435FF-5B59-86FE-8665-48AA042231B2","FX21117843")</f>
        <v>FX21117843</v>
      </c>
      <c r="F2754" t="s">
        <v>19</v>
      </c>
      <c r="G2754" t="s">
        <v>19</v>
      </c>
      <c r="H2754" t="s">
        <v>83</v>
      </c>
      <c r="I2754" t="s">
        <v>5708</v>
      </c>
      <c r="J2754">
        <v>37</v>
      </c>
      <c r="K2754" t="s">
        <v>85</v>
      </c>
      <c r="L2754" t="s">
        <v>86</v>
      </c>
      <c r="M2754" t="s">
        <v>87</v>
      </c>
      <c r="N2754">
        <v>2</v>
      </c>
      <c r="O2754" s="1">
        <v>44529.669930555552</v>
      </c>
      <c r="P2754" s="1">
        <v>44529.733622685184</v>
      </c>
      <c r="Q2754">
        <v>4172</v>
      </c>
      <c r="R2754">
        <v>1331</v>
      </c>
      <c r="S2754" t="b">
        <v>0</v>
      </c>
      <c r="T2754" t="s">
        <v>88</v>
      </c>
      <c r="U2754" t="b">
        <v>0</v>
      </c>
      <c r="V2754" t="s">
        <v>1625</v>
      </c>
      <c r="W2754" s="1">
        <v>44529.708749999998</v>
      </c>
      <c r="X2754">
        <v>350</v>
      </c>
      <c r="Y2754">
        <v>72</v>
      </c>
      <c r="Z2754">
        <v>0</v>
      </c>
      <c r="AA2754">
        <v>72</v>
      </c>
      <c r="AB2754">
        <v>0</v>
      </c>
      <c r="AC2754">
        <v>58</v>
      </c>
      <c r="AD2754">
        <v>-35</v>
      </c>
      <c r="AE2754">
        <v>0</v>
      </c>
      <c r="AF2754">
        <v>0</v>
      </c>
      <c r="AG2754">
        <v>0</v>
      </c>
      <c r="AH2754" t="s">
        <v>606</v>
      </c>
      <c r="AI2754" s="1">
        <v>44529.733622685184</v>
      </c>
      <c r="AJ2754">
        <v>95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-35</v>
      </c>
      <c r="AQ2754">
        <v>0</v>
      </c>
      <c r="AR2754">
        <v>0</v>
      </c>
      <c r="AS2754">
        <v>0</v>
      </c>
      <c r="AT2754" t="s">
        <v>88</v>
      </c>
      <c r="AU2754" t="s">
        <v>88</v>
      </c>
      <c r="AV2754" t="s">
        <v>88</v>
      </c>
      <c r="AW2754" t="s">
        <v>88</v>
      </c>
      <c r="AX2754" t="s">
        <v>88</v>
      </c>
      <c r="AY2754" t="s">
        <v>88</v>
      </c>
      <c r="AZ2754" t="s">
        <v>88</v>
      </c>
      <c r="BA2754" t="s">
        <v>88</v>
      </c>
      <c r="BB2754" t="s">
        <v>88</v>
      </c>
      <c r="BC2754" t="s">
        <v>88</v>
      </c>
      <c r="BD2754" t="s">
        <v>88</v>
      </c>
      <c r="BE2754" t="s">
        <v>88</v>
      </c>
    </row>
    <row r="2755" spans="1:57">
      <c r="A2755" t="s">
        <v>5709</v>
      </c>
      <c r="B2755" t="s">
        <v>80</v>
      </c>
      <c r="C2755" t="s">
        <v>5698</v>
      </c>
      <c r="D2755" t="s">
        <v>82</v>
      </c>
      <c r="E2755" s="2" t="str">
        <f>HYPERLINK("capsilon://?command=openfolder&amp;siteaddress=FAM.docvelocity-na8.net&amp;folderid=FX9CA435FF-5B59-86FE-8665-48AA042231B2","FX21117843")</f>
        <v>FX21117843</v>
      </c>
      <c r="F2755" t="s">
        <v>19</v>
      </c>
      <c r="G2755" t="s">
        <v>19</v>
      </c>
      <c r="H2755" t="s">
        <v>83</v>
      </c>
      <c r="I2755" t="s">
        <v>5710</v>
      </c>
      <c r="J2755">
        <v>37</v>
      </c>
      <c r="K2755" t="s">
        <v>85</v>
      </c>
      <c r="L2755" t="s">
        <v>86</v>
      </c>
      <c r="M2755" t="s">
        <v>87</v>
      </c>
      <c r="N2755">
        <v>2</v>
      </c>
      <c r="O2755" s="1">
        <v>44529.670381944445</v>
      </c>
      <c r="P2755" s="1">
        <v>44529.73846064815</v>
      </c>
      <c r="Q2755">
        <v>5136</v>
      </c>
      <c r="R2755">
        <v>746</v>
      </c>
      <c r="S2755" t="b">
        <v>0</v>
      </c>
      <c r="T2755" t="s">
        <v>88</v>
      </c>
      <c r="U2755" t="b">
        <v>0</v>
      </c>
      <c r="V2755" t="s">
        <v>1625</v>
      </c>
      <c r="W2755" s="1">
        <v>44529.711921296293</v>
      </c>
      <c r="X2755">
        <v>271</v>
      </c>
      <c r="Y2755">
        <v>72</v>
      </c>
      <c r="Z2755">
        <v>0</v>
      </c>
      <c r="AA2755">
        <v>72</v>
      </c>
      <c r="AB2755">
        <v>0</v>
      </c>
      <c r="AC2755">
        <v>57</v>
      </c>
      <c r="AD2755">
        <v>-35</v>
      </c>
      <c r="AE2755">
        <v>0</v>
      </c>
      <c r="AF2755">
        <v>0</v>
      </c>
      <c r="AG2755">
        <v>0</v>
      </c>
      <c r="AH2755" t="s">
        <v>606</v>
      </c>
      <c r="AI2755" s="1">
        <v>44529.73846064815</v>
      </c>
      <c r="AJ2755">
        <v>417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-35</v>
      </c>
      <c r="AQ2755">
        <v>0</v>
      </c>
      <c r="AR2755">
        <v>0</v>
      </c>
      <c r="AS2755">
        <v>0</v>
      </c>
      <c r="AT2755" t="s">
        <v>88</v>
      </c>
      <c r="AU2755" t="s">
        <v>88</v>
      </c>
      <c r="AV2755" t="s">
        <v>88</v>
      </c>
      <c r="AW2755" t="s">
        <v>88</v>
      </c>
      <c r="AX2755" t="s">
        <v>88</v>
      </c>
      <c r="AY2755" t="s">
        <v>88</v>
      </c>
      <c r="AZ2755" t="s">
        <v>88</v>
      </c>
      <c r="BA2755" t="s">
        <v>88</v>
      </c>
      <c r="BB2755" t="s">
        <v>88</v>
      </c>
      <c r="BC2755" t="s">
        <v>88</v>
      </c>
      <c r="BD2755" t="s">
        <v>88</v>
      </c>
      <c r="BE2755" t="s">
        <v>88</v>
      </c>
    </row>
    <row r="2756" spans="1:57">
      <c r="A2756" t="s">
        <v>5711</v>
      </c>
      <c r="B2756" t="s">
        <v>80</v>
      </c>
      <c r="C2756" t="s">
        <v>5698</v>
      </c>
      <c r="D2756" t="s">
        <v>82</v>
      </c>
      <c r="E2756" s="2" t="str">
        <f>HYPERLINK("capsilon://?command=openfolder&amp;siteaddress=FAM.docvelocity-na8.net&amp;folderid=FX9CA435FF-5B59-86FE-8665-48AA042231B2","FX21117843")</f>
        <v>FX21117843</v>
      </c>
      <c r="F2756" t="s">
        <v>19</v>
      </c>
      <c r="G2756" t="s">
        <v>19</v>
      </c>
      <c r="H2756" t="s">
        <v>83</v>
      </c>
      <c r="I2756" t="s">
        <v>5712</v>
      </c>
      <c r="J2756">
        <v>32</v>
      </c>
      <c r="K2756" t="s">
        <v>85</v>
      </c>
      <c r="L2756" t="s">
        <v>86</v>
      </c>
      <c r="M2756" t="s">
        <v>87</v>
      </c>
      <c r="N2756">
        <v>2</v>
      </c>
      <c r="O2756" s="1">
        <v>44529.678194444445</v>
      </c>
      <c r="P2756" s="1">
        <v>44529.742951388886</v>
      </c>
      <c r="Q2756">
        <v>4989</v>
      </c>
      <c r="R2756">
        <v>606</v>
      </c>
      <c r="S2756" t="b">
        <v>0</v>
      </c>
      <c r="T2756" t="s">
        <v>88</v>
      </c>
      <c r="U2756" t="b">
        <v>0</v>
      </c>
      <c r="V2756" t="s">
        <v>1625</v>
      </c>
      <c r="W2756" s="1">
        <v>44529.714108796295</v>
      </c>
      <c r="X2756">
        <v>188</v>
      </c>
      <c r="Y2756">
        <v>72</v>
      </c>
      <c r="Z2756">
        <v>0</v>
      </c>
      <c r="AA2756">
        <v>72</v>
      </c>
      <c r="AB2756">
        <v>0</v>
      </c>
      <c r="AC2756">
        <v>50</v>
      </c>
      <c r="AD2756">
        <v>-40</v>
      </c>
      <c r="AE2756">
        <v>0</v>
      </c>
      <c r="AF2756">
        <v>0</v>
      </c>
      <c r="AG2756">
        <v>0</v>
      </c>
      <c r="AH2756" t="s">
        <v>606</v>
      </c>
      <c r="AI2756" s="1">
        <v>44529.742951388886</v>
      </c>
      <c r="AJ2756">
        <v>384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-40</v>
      </c>
      <c r="AQ2756">
        <v>0</v>
      </c>
      <c r="AR2756">
        <v>0</v>
      </c>
      <c r="AS2756">
        <v>0</v>
      </c>
      <c r="AT2756" t="s">
        <v>88</v>
      </c>
      <c r="AU2756" t="s">
        <v>88</v>
      </c>
      <c r="AV2756" t="s">
        <v>88</v>
      </c>
      <c r="AW2756" t="s">
        <v>88</v>
      </c>
      <c r="AX2756" t="s">
        <v>88</v>
      </c>
      <c r="AY2756" t="s">
        <v>88</v>
      </c>
      <c r="AZ2756" t="s">
        <v>88</v>
      </c>
      <c r="BA2756" t="s">
        <v>88</v>
      </c>
      <c r="BB2756" t="s">
        <v>88</v>
      </c>
      <c r="BC2756" t="s">
        <v>88</v>
      </c>
      <c r="BD2756" t="s">
        <v>88</v>
      </c>
      <c r="BE2756" t="s">
        <v>88</v>
      </c>
    </row>
    <row r="2757" spans="1:57">
      <c r="A2757" t="s">
        <v>5713</v>
      </c>
      <c r="B2757" t="s">
        <v>80</v>
      </c>
      <c r="C2757" t="s">
        <v>1829</v>
      </c>
      <c r="D2757" t="s">
        <v>82</v>
      </c>
      <c r="E2757" s="2" t="str">
        <f>HYPERLINK("capsilon://?command=openfolder&amp;siteaddress=FAM.docvelocity-na8.net&amp;folderid=FX8008CA1E-0646-A841-7D65-FFCADB4ABF9E","FX21112876")</f>
        <v>FX21112876</v>
      </c>
      <c r="F2757" t="s">
        <v>19</v>
      </c>
      <c r="G2757" t="s">
        <v>19</v>
      </c>
      <c r="H2757" t="s">
        <v>83</v>
      </c>
      <c r="I2757" t="s">
        <v>5714</v>
      </c>
      <c r="J2757">
        <v>167</v>
      </c>
      <c r="K2757" t="s">
        <v>85</v>
      </c>
      <c r="L2757" t="s">
        <v>86</v>
      </c>
      <c r="M2757" t="s">
        <v>87</v>
      </c>
      <c r="N2757">
        <v>1</v>
      </c>
      <c r="O2757" s="1">
        <v>44529.680833333332</v>
      </c>
      <c r="P2757" s="1">
        <v>44530.265879629631</v>
      </c>
      <c r="Q2757">
        <v>49318</v>
      </c>
      <c r="R2757">
        <v>1230</v>
      </c>
      <c r="S2757" t="b">
        <v>0</v>
      </c>
      <c r="T2757" t="s">
        <v>88</v>
      </c>
      <c r="U2757" t="b">
        <v>0</v>
      </c>
      <c r="V2757" t="s">
        <v>190</v>
      </c>
      <c r="W2757" s="1">
        <v>44530.265879629631</v>
      </c>
      <c r="X2757">
        <v>511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167</v>
      </c>
      <c r="AE2757">
        <v>143</v>
      </c>
      <c r="AF2757">
        <v>0</v>
      </c>
      <c r="AG2757">
        <v>8</v>
      </c>
      <c r="AH2757" t="s">
        <v>88</v>
      </c>
      <c r="AI2757" t="s">
        <v>88</v>
      </c>
      <c r="AJ2757" t="s">
        <v>88</v>
      </c>
      <c r="AK2757" t="s">
        <v>88</v>
      </c>
      <c r="AL2757" t="s">
        <v>88</v>
      </c>
      <c r="AM2757" t="s">
        <v>88</v>
      </c>
      <c r="AN2757" t="s">
        <v>88</v>
      </c>
      <c r="AO2757" t="s">
        <v>88</v>
      </c>
      <c r="AP2757" t="s">
        <v>88</v>
      </c>
      <c r="AQ2757" t="s">
        <v>88</v>
      </c>
      <c r="AR2757" t="s">
        <v>88</v>
      </c>
      <c r="AS2757" t="s">
        <v>88</v>
      </c>
      <c r="AT2757" t="s">
        <v>88</v>
      </c>
      <c r="AU2757" t="s">
        <v>88</v>
      </c>
      <c r="AV2757" t="s">
        <v>88</v>
      </c>
      <c r="AW2757" t="s">
        <v>88</v>
      </c>
      <c r="AX2757" t="s">
        <v>88</v>
      </c>
      <c r="AY2757" t="s">
        <v>88</v>
      </c>
      <c r="AZ2757" t="s">
        <v>88</v>
      </c>
      <c r="BA2757" t="s">
        <v>88</v>
      </c>
      <c r="BB2757" t="s">
        <v>88</v>
      </c>
      <c r="BC2757" t="s">
        <v>88</v>
      </c>
      <c r="BD2757" t="s">
        <v>88</v>
      </c>
      <c r="BE2757" t="s">
        <v>88</v>
      </c>
    </row>
    <row r="2758" spans="1:57">
      <c r="A2758" t="s">
        <v>5715</v>
      </c>
      <c r="B2758" t="s">
        <v>80</v>
      </c>
      <c r="C2758" t="s">
        <v>5626</v>
      </c>
      <c r="D2758" t="s">
        <v>82</v>
      </c>
      <c r="E2758" s="2" t="str">
        <f>HYPERLINK("capsilon://?command=openfolder&amp;siteaddress=FAM.docvelocity-na8.net&amp;folderid=FXA8316028-1FB0-7FD9-16E4-7A11AF540C08","FX21119259")</f>
        <v>FX21119259</v>
      </c>
      <c r="F2758" t="s">
        <v>19</v>
      </c>
      <c r="G2758" t="s">
        <v>19</v>
      </c>
      <c r="H2758" t="s">
        <v>83</v>
      </c>
      <c r="I2758" t="s">
        <v>5716</v>
      </c>
      <c r="J2758">
        <v>30</v>
      </c>
      <c r="K2758" t="s">
        <v>85</v>
      </c>
      <c r="L2758" t="s">
        <v>86</v>
      </c>
      <c r="M2758" t="s">
        <v>87</v>
      </c>
      <c r="N2758">
        <v>2</v>
      </c>
      <c r="O2758" s="1">
        <v>44529.683055555557</v>
      </c>
      <c r="P2758" s="1">
        <v>44529.744942129626</v>
      </c>
      <c r="Q2758">
        <v>5133</v>
      </c>
      <c r="R2758">
        <v>214</v>
      </c>
      <c r="S2758" t="b">
        <v>0</v>
      </c>
      <c r="T2758" t="s">
        <v>88</v>
      </c>
      <c r="U2758" t="b">
        <v>0</v>
      </c>
      <c r="V2758" t="s">
        <v>1625</v>
      </c>
      <c r="W2758" s="1">
        <v>44529.715081018519</v>
      </c>
      <c r="X2758">
        <v>43</v>
      </c>
      <c r="Y2758">
        <v>9</v>
      </c>
      <c r="Z2758">
        <v>0</v>
      </c>
      <c r="AA2758">
        <v>9</v>
      </c>
      <c r="AB2758">
        <v>0</v>
      </c>
      <c r="AC2758">
        <v>3</v>
      </c>
      <c r="AD2758">
        <v>21</v>
      </c>
      <c r="AE2758">
        <v>0</v>
      </c>
      <c r="AF2758">
        <v>0</v>
      </c>
      <c r="AG2758">
        <v>0</v>
      </c>
      <c r="AH2758" t="s">
        <v>606</v>
      </c>
      <c r="AI2758" s="1">
        <v>44529.744942129626</v>
      </c>
      <c r="AJ2758">
        <v>171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21</v>
      </c>
      <c r="AQ2758">
        <v>0</v>
      </c>
      <c r="AR2758">
        <v>0</v>
      </c>
      <c r="AS2758">
        <v>0</v>
      </c>
      <c r="AT2758" t="s">
        <v>88</v>
      </c>
      <c r="AU2758" t="s">
        <v>88</v>
      </c>
      <c r="AV2758" t="s">
        <v>88</v>
      </c>
      <c r="AW2758" t="s">
        <v>88</v>
      </c>
      <c r="AX2758" t="s">
        <v>88</v>
      </c>
      <c r="AY2758" t="s">
        <v>88</v>
      </c>
      <c r="AZ2758" t="s">
        <v>88</v>
      </c>
      <c r="BA2758" t="s">
        <v>88</v>
      </c>
      <c r="BB2758" t="s">
        <v>88</v>
      </c>
      <c r="BC2758" t="s">
        <v>88</v>
      </c>
      <c r="BD2758" t="s">
        <v>88</v>
      </c>
      <c r="BE2758" t="s">
        <v>88</v>
      </c>
    </row>
    <row r="2759" spans="1:57">
      <c r="A2759" t="s">
        <v>5717</v>
      </c>
      <c r="B2759" t="s">
        <v>80</v>
      </c>
      <c r="C2759" t="s">
        <v>5718</v>
      </c>
      <c r="D2759" t="s">
        <v>82</v>
      </c>
      <c r="E2759" s="2" t="str">
        <f>HYPERLINK("capsilon://?command=openfolder&amp;siteaddress=FAM.docvelocity-na8.net&amp;folderid=FX151B799D-5B34-5BC7-AF89-7C08C516C73C","FX211112900")</f>
        <v>FX211112900</v>
      </c>
      <c r="F2759" t="s">
        <v>19</v>
      </c>
      <c r="G2759" t="s">
        <v>19</v>
      </c>
      <c r="H2759" t="s">
        <v>83</v>
      </c>
      <c r="I2759" t="s">
        <v>5719</v>
      </c>
      <c r="J2759">
        <v>56</v>
      </c>
      <c r="K2759" t="s">
        <v>85</v>
      </c>
      <c r="L2759" t="s">
        <v>86</v>
      </c>
      <c r="M2759" t="s">
        <v>87</v>
      </c>
      <c r="N2759">
        <v>1</v>
      </c>
      <c r="O2759" s="1">
        <v>44529.695011574076</v>
      </c>
      <c r="P2759" s="1">
        <v>44530.289687500001</v>
      </c>
      <c r="Q2759">
        <v>49643</v>
      </c>
      <c r="R2759">
        <v>1737</v>
      </c>
      <c r="S2759" t="b">
        <v>0</v>
      </c>
      <c r="T2759" t="s">
        <v>88</v>
      </c>
      <c r="U2759" t="b">
        <v>0</v>
      </c>
      <c r="V2759" t="s">
        <v>190</v>
      </c>
      <c r="W2759" s="1">
        <v>44530.289687500001</v>
      </c>
      <c r="X2759">
        <v>1080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56</v>
      </c>
      <c r="AE2759">
        <v>42</v>
      </c>
      <c r="AF2759">
        <v>0</v>
      </c>
      <c r="AG2759">
        <v>15</v>
      </c>
      <c r="AH2759" t="s">
        <v>88</v>
      </c>
      <c r="AI2759" t="s">
        <v>88</v>
      </c>
      <c r="AJ2759" t="s">
        <v>88</v>
      </c>
      <c r="AK2759" t="s">
        <v>88</v>
      </c>
      <c r="AL2759" t="s">
        <v>88</v>
      </c>
      <c r="AM2759" t="s">
        <v>88</v>
      </c>
      <c r="AN2759" t="s">
        <v>88</v>
      </c>
      <c r="AO2759" t="s">
        <v>88</v>
      </c>
      <c r="AP2759" t="s">
        <v>88</v>
      </c>
      <c r="AQ2759" t="s">
        <v>88</v>
      </c>
      <c r="AR2759" t="s">
        <v>88</v>
      </c>
      <c r="AS2759" t="s">
        <v>88</v>
      </c>
      <c r="AT2759" t="s">
        <v>88</v>
      </c>
      <c r="AU2759" t="s">
        <v>88</v>
      </c>
      <c r="AV2759" t="s">
        <v>88</v>
      </c>
      <c r="AW2759" t="s">
        <v>88</v>
      </c>
      <c r="AX2759" t="s">
        <v>88</v>
      </c>
      <c r="AY2759" t="s">
        <v>88</v>
      </c>
      <c r="AZ2759" t="s">
        <v>88</v>
      </c>
      <c r="BA2759" t="s">
        <v>88</v>
      </c>
      <c r="BB2759" t="s">
        <v>88</v>
      </c>
      <c r="BC2759" t="s">
        <v>88</v>
      </c>
      <c r="BD2759" t="s">
        <v>88</v>
      </c>
      <c r="BE2759" t="s">
        <v>88</v>
      </c>
    </row>
    <row r="2760" spans="1:57">
      <c r="A2760" t="s">
        <v>5720</v>
      </c>
      <c r="B2760" t="s">
        <v>80</v>
      </c>
      <c r="C2760" t="s">
        <v>5721</v>
      </c>
      <c r="D2760" t="s">
        <v>82</v>
      </c>
      <c r="E2760" s="2" t="str">
        <f>HYPERLINK("capsilon://?command=openfolder&amp;siteaddress=FAM.docvelocity-na8.net&amp;folderid=FXB6822EF6-BCBC-35E9-C0BF-D202C7C911A0","FX211113985")</f>
        <v>FX211113985</v>
      </c>
      <c r="F2760" t="s">
        <v>19</v>
      </c>
      <c r="G2760" t="s">
        <v>19</v>
      </c>
      <c r="H2760" t="s">
        <v>83</v>
      </c>
      <c r="I2760" t="s">
        <v>5722</v>
      </c>
      <c r="J2760">
        <v>28</v>
      </c>
      <c r="K2760" t="s">
        <v>85</v>
      </c>
      <c r="L2760" t="s">
        <v>86</v>
      </c>
      <c r="M2760" t="s">
        <v>87</v>
      </c>
      <c r="N2760">
        <v>2</v>
      </c>
      <c r="O2760" s="1">
        <v>44529.717928240738</v>
      </c>
      <c r="P2760" s="1">
        <v>44529.842372685183</v>
      </c>
      <c r="Q2760">
        <v>10507</v>
      </c>
      <c r="R2760">
        <v>245</v>
      </c>
      <c r="S2760" t="b">
        <v>0</v>
      </c>
      <c r="T2760" t="s">
        <v>88</v>
      </c>
      <c r="U2760" t="b">
        <v>0</v>
      </c>
      <c r="V2760" t="s">
        <v>117</v>
      </c>
      <c r="W2760" s="1">
        <v>44529.745856481481</v>
      </c>
      <c r="X2760">
        <v>137</v>
      </c>
      <c r="Y2760">
        <v>21</v>
      </c>
      <c r="Z2760">
        <v>0</v>
      </c>
      <c r="AA2760">
        <v>21</v>
      </c>
      <c r="AB2760">
        <v>0</v>
      </c>
      <c r="AC2760">
        <v>5</v>
      </c>
      <c r="AD2760">
        <v>7</v>
      </c>
      <c r="AE2760">
        <v>0</v>
      </c>
      <c r="AF2760">
        <v>0</v>
      </c>
      <c r="AG2760">
        <v>0</v>
      </c>
      <c r="AH2760" t="s">
        <v>118</v>
      </c>
      <c r="AI2760" s="1">
        <v>44529.842372685183</v>
      </c>
      <c r="AJ2760">
        <v>108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7</v>
      </c>
      <c r="AQ2760">
        <v>0</v>
      </c>
      <c r="AR2760">
        <v>0</v>
      </c>
      <c r="AS2760">
        <v>0</v>
      </c>
      <c r="AT2760" t="s">
        <v>88</v>
      </c>
      <c r="AU2760" t="s">
        <v>88</v>
      </c>
      <c r="AV2760" t="s">
        <v>88</v>
      </c>
      <c r="AW2760" t="s">
        <v>88</v>
      </c>
      <c r="AX2760" t="s">
        <v>88</v>
      </c>
      <c r="AY2760" t="s">
        <v>88</v>
      </c>
      <c r="AZ2760" t="s">
        <v>88</v>
      </c>
      <c r="BA2760" t="s">
        <v>88</v>
      </c>
      <c r="BB2760" t="s">
        <v>88</v>
      </c>
      <c r="BC2760" t="s">
        <v>88</v>
      </c>
      <c r="BD2760" t="s">
        <v>88</v>
      </c>
      <c r="BE2760" t="s">
        <v>88</v>
      </c>
    </row>
    <row r="2761" spans="1:57">
      <c r="A2761" t="s">
        <v>5723</v>
      </c>
      <c r="B2761" t="s">
        <v>80</v>
      </c>
      <c r="C2761" t="s">
        <v>5721</v>
      </c>
      <c r="D2761" t="s">
        <v>82</v>
      </c>
      <c r="E2761" s="2" t="str">
        <f>HYPERLINK("capsilon://?command=openfolder&amp;siteaddress=FAM.docvelocity-na8.net&amp;folderid=FXB6822EF6-BCBC-35E9-C0BF-D202C7C911A0","FX211113985")</f>
        <v>FX211113985</v>
      </c>
      <c r="F2761" t="s">
        <v>19</v>
      </c>
      <c r="G2761" t="s">
        <v>19</v>
      </c>
      <c r="H2761" t="s">
        <v>83</v>
      </c>
      <c r="I2761" t="s">
        <v>5724</v>
      </c>
      <c r="J2761">
        <v>212</v>
      </c>
      <c r="K2761" t="s">
        <v>85</v>
      </c>
      <c r="L2761" t="s">
        <v>86</v>
      </c>
      <c r="M2761" t="s">
        <v>87</v>
      </c>
      <c r="N2761">
        <v>2</v>
      </c>
      <c r="O2761" s="1">
        <v>44529.719166666669</v>
      </c>
      <c r="P2761" s="1">
        <v>44530.170590277776</v>
      </c>
      <c r="Q2761">
        <v>37802</v>
      </c>
      <c r="R2761">
        <v>1201</v>
      </c>
      <c r="S2761" t="b">
        <v>0</v>
      </c>
      <c r="T2761" t="s">
        <v>88</v>
      </c>
      <c r="U2761" t="b">
        <v>0</v>
      </c>
      <c r="V2761" t="s">
        <v>117</v>
      </c>
      <c r="W2761" s="1">
        <v>44529.757824074077</v>
      </c>
      <c r="X2761">
        <v>550</v>
      </c>
      <c r="Y2761">
        <v>204</v>
      </c>
      <c r="Z2761">
        <v>0</v>
      </c>
      <c r="AA2761">
        <v>204</v>
      </c>
      <c r="AB2761">
        <v>0</v>
      </c>
      <c r="AC2761">
        <v>56</v>
      </c>
      <c r="AD2761">
        <v>8</v>
      </c>
      <c r="AE2761">
        <v>0</v>
      </c>
      <c r="AF2761">
        <v>0</v>
      </c>
      <c r="AG2761">
        <v>0</v>
      </c>
      <c r="AH2761" t="s">
        <v>1043</v>
      </c>
      <c r="AI2761" s="1">
        <v>44530.170590277776</v>
      </c>
      <c r="AJ2761">
        <v>600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8</v>
      </c>
      <c r="AQ2761">
        <v>0</v>
      </c>
      <c r="AR2761">
        <v>0</v>
      </c>
      <c r="AS2761">
        <v>0</v>
      </c>
      <c r="AT2761" t="s">
        <v>88</v>
      </c>
      <c r="AU2761" t="s">
        <v>88</v>
      </c>
      <c r="AV2761" t="s">
        <v>88</v>
      </c>
      <c r="AW2761" t="s">
        <v>88</v>
      </c>
      <c r="AX2761" t="s">
        <v>88</v>
      </c>
      <c r="AY2761" t="s">
        <v>88</v>
      </c>
      <c r="AZ2761" t="s">
        <v>88</v>
      </c>
      <c r="BA2761" t="s">
        <v>88</v>
      </c>
      <c r="BB2761" t="s">
        <v>88</v>
      </c>
      <c r="BC2761" t="s">
        <v>88</v>
      </c>
      <c r="BD2761" t="s">
        <v>88</v>
      </c>
      <c r="BE2761" t="s">
        <v>88</v>
      </c>
    </row>
    <row r="2762" spans="1:57">
      <c r="A2762" t="s">
        <v>5725</v>
      </c>
      <c r="B2762" t="s">
        <v>80</v>
      </c>
      <c r="C2762" t="s">
        <v>5721</v>
      </c>
      <c r="D2762" t="s">
        <v>82</v>
      </c>
      <c r="E2762" s="2" t="str">
        <f>HYPERLINK("capsilon://?command=openfolder&amp;siteaddress=FAM.docvelocity-na8.net&amp;folderid=FXB6822EF6-BCBC-35E9-C0BF-D202C7C911A0","FX211113985")</f>
        <v>FX211113985</v>
      </c>
      <c r="F2762" t="s">
        <v>19</v>
      </c>
      <c r="G2762" t="s">
        <v>19</v>
      </c>
      <c r="H2762" t="s">
        <v>83</v>
      </c>
      <c r="I2762" t="s">
        <v>5726</v>
      </c>
      <c r="J2762">
        <v>38</v>
      </c>
      <c r="K2762" t="s">
        <v>85</v>
      </c>
      <c r="L2762" t="s">
        <v>86</v>
      </c>
      <c r="M2762" t="s">
        <v>87</v>
      </c>
      <c r="N2762">
        <v>2</v>
      </c>
      <c r="O2762" s="1">
        <v>44529.719340277778</v>
      </c>
      <c r="P2762" s="1">
        <v>44530.172303240739</v>
      </c>
      <c r="Q2762">
        <v>38879</v>
      </c>
      <c r="R2762">
        <v>257</v>
      </c>
      <c r="S2762" t="b">
        <v>0</v>
      </c>
      <c r="T2762" t="s">
        <v>88</v>
      </c>
      <c r="U2762" t="b">
        <v>0</v>
      </c>
      <c r="V2762" t="s">
        <v>435</v>
      </c>
      <c r="W2762" s="1">
        <v>44529.758275462962</v>
      </c>
      <c r="X2762">
        <v>109</v>
      </c>
      <c r="Y2762">
        <v>37</v>
      </c>
      <c r="Z2762">
        <v>0</v>
      </c>
      <c r="AA2762">
        <v>37</v>
      </c>
      <c r="AB2762">
        <v>0</v>
      </c>
      <c r="AC2762">
        <v>23</v>
      </c>
      <c r="AD2762">
        <v>1</v>
      </c>
      <c r="AE2762">
        <v>0</v>
      </c>
      <c r="AF2762">
        <v>0</v>
      </c>
      <c r="AG2762">
        <v>0</v>
      </c>
      <c r="AH2762" t="s">
        <v>1043</v>
      </c>
      <c r="AI2762" s="1">
        <v>44530.172303240739</v>
      </c>
      <c r="AJ2762">
        <v>148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1</v>
      </c>
      <c r="AQ2762">
        <v>0</v>
      </c>
      <c r="AR2762">
        <v>0</v>
      </c>
      <c r="AS2762">
        <v>0</v>
      </c>
      <c r="AT2762" t="s">
        <v>88</v>
      </c>
      <c r="AU2762" t="s">
        <v>88</v>
      </c>
      <c r="AV2762" t="s">
        <v>88</v>
      </c>
      <c r="AW2762" t="s">
        <v>88</v>
      </c>
      <c r="AX2762" t="s">
        <v>88</v>
      </c>
      <c r="AY2762" t="s">
        <v>88</v>
      </c>
      <c r="AZ2762" t="s">
        <v>88</v>
      </c>
      <c r="BA2762" t="s">
        <v>88</v>
      </c>
      <c r="BB2762" t="s">
        <v>88</v>
      </c>
      <c r="BC2762" t="s">
        <v>88</v>
      </c>
      <c r="BD2762" t="s">
        <v>88</v>
      </c>
      <c r="BE2762" t="s">
        <v>88</v>
      </c>
    </row>
    <row r="2763" spans="1:57">
      <c r="A2763" t="s">
        <v>5727</v>
      </c>
      <c r="B2763" t="s">
        <v>80</v>
      </c>
      <c r="C2763" t="s">
        <v>5721</v>
      </c>
      <c r="D2763" t="s">
        <v>82</v>
      </c>
      <c r="E2763" s="2" t="str">
        <f>HYPERLINK("capsilon://?command=openfolder&amp;siteaddress=FAM.docvelocity-na8.net&amp;folderid=FXB6822EF6-BCBC-35E9-C0BF-D202C7C911A0","FX211113985")</f>
        <v>FX211113985</v>
      </c>
      <c r="F2763" t="s">
        <v>19</v>
      </c>
      <c r="G2763" t="s">
        <v>19</v>
      </c>
      <c r="H2763" t="s">
        <v>83</v>
      </c>
      <c r="I2763" t="s">
        <v>5728</v>
      </c>
      <c r="J2763">
        <v>32</v>
      </c>
      <c r="K2763" t="s">
        <v>85</v>
      </c>
      <c r="L2763" t="s">
        <v>86</v>
      </c>
      <c r="M2763" t="s">
        <v>87</v>
      </c>
      <c r="N2763">
        <v>1</v>
      </c>
      <c r="O2763" s="1">
        <v>44529.720717592594</v>
      </c>
      <c r="P2763" s="1">
        <v>44530.212789351855</v>
      </c>
      <c r="Q2763">
        <v>41738</v>
      </c>
      <c r="R2763">
        <v>777</v>
      </c>
      <c r="S2763" t="b">
        <v>0</v>
      </c>
      <c r="T2763" t="s">
        <v>88</v>
      </c>
      <c r="U2763" t="b">
        <v>0</v>
      </c>
      <c r="V2763" t="s">
        <v>5667</v>
      </c>
      <c r="W2763" s="1">
        <v>44530.212789351855</v>
      </c>
      <c r="X2763">
        <v>231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32</v>
      </c>
      <c r="AE2763">
        <v>27</v>
      </c>
      <c r="AF2763">
        <v>0</v>
      </c>
      <c r="AG2763">
        <v>3</v>
      </c>
      <c r="AH2763" t="s">
        <v>88</v>
      </c>
      <c r="AI2763" t="s">
        <v>88</v>
      </c>
      <c r="AJ2763" t="s">
        <v>88</v>
      </c>
      <c r="AK2763" t="s">
        <v>88</v>
      </c>
      <c r="AL2763" t="s">
        <v>88</v>
      </c>
      <c r="AM2763" t="s">
        <v>88</v>
      </c>
      <c r="AN2763" t="s">
        <v>88</v>
      </c>
      <c r="AO2763" t="s">
        <v>88</v>
      </c>
      <c r="AP2763" t="s">
        <v>88</v>
      </c>
      <c r="AQ2763" t="s">
        <v>88</v>
      </c>
      <c r="AR2763" t="s">
        <v>88</v>
      </c>
      <c r="AS2763" t="s">
        <v>88</v>
      </c>
      <c r="AT2763" t="s">
        <v>88</v>
      </c>
      <c r="AU2763" t="s">
        <v>88</v>
      </c>
      <c r="AV2763" t="s">
        <v>88</v>
      </c>
      <c r="AW2763" t="s">
        <v>88</v>
      </c>
      <c r="AX2763" t="s">
        <v>88</v>
      </c>
      <c r="AY2763" t="s">
        <v>88</v>
      </c>
      <c r="AZ2763" t="s">
        <v>88</v>
      </c>
      <c r="BA2763" t="s">
        <v>88</v>
      </c>
      <c r="BB2763" t="s">
        <v>88</v>
      </c>
      <c r="BC2763" t="s">
        <v>88</v>
      </c>
      <c r="BD2763" t="s">
        <v>88</v>
      </c>
      <c r="BE2763" t="s">
        <v>88</v>
      </c>
    </row>
    <row r="2764" spans="1:57">
      <c r="A2764" t="s">
        <v>5729</v>
      </c>
      <c r="B2764" t="s">
        <v>80</v>
      </c>
      <c r="C2764" t="s">
        <v>5640</v>
      </c>
      <c r="D2764" t="s">
        <v>82</v>
      </c>
      <c r="E2764" s="2" t="str">
        <f>HYPERLINK("capsilon://?command=openfolder&amp;siteaddress=FAM.docvelocity-na8.net&amp;folderid=FX7F54CD7C-BCD7-772A-912D-D2F95A461D14","FX211113707")</f>
        <v>FX211113707</v>
      </c>
      <c r="F2764" t="s">
        <v>19</v>
      </c>
      <c r="G2764" t="s">
        <v>19</v>
      </c>
      <c r="H2764" t="s">
        <v>83</v>
      </c>
      <c r="I2764" t="s">
        <v>5641</v>
      </c>
      <c r="J2764">
        <v>341</v>
      </c>
      <c r="K2764" t="s">
        <v>85</v>
      </c>
      <c r="L2764" t="s">
        <v>86</v>
      </c>
      <c r="M2764" t="s">
        <v>87</v>
      </c>
      <c r="N2764">
        <v>2</v>
      </c>
      <c r="O2764" s="1">
        <v>44529.729756944442</v>
      </c>
      <c r="P2764" s="1">
        <v>44529.83021990741</v>
      </c>
      <c r="Q2764">
        <v>5289</v>
      </c>
      <c r="R2764">
        <v>3391</v>
      </c>
      <c r="S2764" t="b">
        <v>0</v>
      </c>
      <c r="T2764" t="s">
        <v>88</v>
      </c>
      <c r="U2764" t="b">
        <v>1</v>
      </c>
      <c r="V2764" t="s">
        <v>435</v>
      </c>
      <c r="W2764" s="1">
        <v>44529.746840277781</v>
      </c>
      <c r="X2764">
        <v>1102</v>
      </c>
      <c r="Y2764">
        <v>352</v>
      </c>
      <c r="Z2764">
        <v>0</v>
      </c>
      <c r="AA2764">
        <v>352</v>
      </c>
      <c r="AB2764">
        <v>0</v>
      </c>
      <c r="AC2764">
        <v>148</v>
      </c>
      <c r="AD2764">
        <v>-11</v>
      </c>
      <c r="AE2764">
        <v>0</v>
      </c>
      <c r="AF2764">
        <v>0</v>
      </c>
      <c r="AG2764">
        <v>0</v>
      </c>
      <c r="AH2764" t="s">
        <v>606</v>
      </c>
      <c r="AI2764" s="1">
        <v>44529.83021990741</v>
      </c>
      <c r="AJ2764">
        <v>2258</v>
      </c>
      <c r="AK2764">
        <v>4</v>
      </c>
      <c r="AL2764">
        <v>0</v>
      </c>
      <c r="AM2764">
        <v>4</v>
      </c>
      <c r="AN2764">
        <v>0</v>
      </c>
      <c r="AO2764">
        <v>7</v>
      </c>
      <c r="AP2764">
        <v>-15</v>
      </c>
      <c r="AQ2764">
        <v>0</v>
      </c>
      <c r="AR2764">
        <v>0</v>
      </c>
      <c r="AS2764">
        <v>0</v>
      </c>
      <c r="AT2764" t="s">
        <v>88</v>
      </c>
      <c r="AU2764" t="s">
        <v>88</v>
      </c>
      <c r="AV2764" t="s">
        <v>88</v>
      </c>
      <c r="AW2764" t="s">
        <v>88</v>
      </c>
      <c r="AX2764" t="s">
        <v>88</v>
      </c>
      <c r="AY2764" t="s">
        <v>88</v>
      </c>
      <c r="AZ2764" t="s">
        <v>88</v>
      </c>
      <c r="BA2764" t="s">
        <v>88</v>
      </c>
      <c r="BB2764" t="s">
        <v>88</v>
      </c>
      <c r="BC2764" t="s">
        <v>88</v>
      </c>
      <c r="BD2764" t="s">
        <v>88</v>
      </c>
      <c r="BE2764" t="s">
        <v>88</v>
      </c>
    </row>
    <row r="2765" spans="1:57">
      <c r="A2765" t="s">
        <v>5730</v>
      </c>
      <c r="B2765" t="s">
        <v>80</v>
      </c>
      <c r="C2765" t="s">
        <v>5731</v>
      </c>
      <c r="D2765" t="s">
        <v>82</v>
      </c>
      <c r="E2765" s="2" t="str">
        <f>HYPERLINK("capsilon://?command=openfolder&amp;siteaddress=FAM.docvelocity-na8.net&amp;folderid=FX38E50F27-63C3-D7F0-70FF-0D1003EC8E3E","FX211112637")</f>
        <v>FX211112637</v>
      </c>
      <c r="F2765" t="s">
        <v>19</v>
      </c>
      <c r="G2765" t="s">
        <v>19</v>
      </c>
      <c r="H2765" t="s">
        <v>83</v>
      </c>
      <c r="I2765" t="s">
        <v>5732</v>
      </c>
      <c r="J2765">
        <v>260</v>
      </c>
      <c r="K2765" t="s">
        <v>85</v>
      </c>
      <c r="L2765" t="s">
        <v>86</v>
      </c>
      <c r="M2765" t="s">
        <v>87</v>
      </c>
      <c r="N2765">
        <v>1</v>
      </c>
      <c r="O2765" s="1">
        <v>44529.730347222219</v>
      </c>
      <c r="P2765" s="1">
        <v>44530.295254629629</v>
      </c>
      <c r="Q2765">
        <v>47865</v>
      </c>
      <c r="R2765">
        <v>943</v>
      </c>
      <c r="S2765" t="b">
        <v>0</v>
      </c>
      <c r="T2765" t="s">
        <v>88</v>
      </c>
      <c r="U2765" t="b">
        <v>0</v>
      </c>
      <c r="V2765" t="s">
        <v>190</v>
      </c>
      <c r="W2765" s="1">
        <v>44530.295254629629</v>
      </c>
      <c r="X2765">
        <v>525</v>
      </c>
      <c r="Y2765">
        <v>0</v>
      </c>
      <c r="Z2765">
        <v>0</v>
      </c>
      <c r="AA2765">
        <v>0</v>
      </c>
      <c r="AB2765">
        <v>0</v>
      </c>
      <c r="AC2765">
        <v>1</v>
      </c>
      <c r="AD2765">
        <v>260</v>
      </c>
      <c r="AE2765">
        <v>229</v>
      </c>
      <c r="AF2765">
        <v>0</v>
      </c>
      <c r="AG2765">
        <v>13</v>
      </c>
      <c r="AH2765" t="s">
        <v>88</v>
      </c>
      <c r="AI2765" t="s">
        <v>88</v>
      </c>
      <c r="AJ2765" t="s">
        <v>88</v>
      </c>
      <c r="AK2765" t="s">
        <v>88</v>
      </c>
      <c r="AL2765" t="s">
        <v>88</v>
      </c>
      <c r="AM2765" t="s">
        <v>88</v>
      </c>
      <c r="AN2765" t="s">
        <v>88</v>
      </c>
      <c r="AO2765" t="s">
        <v>88</v>
      </c>
      <c r="AP2765" t="s">
        <v>88</v>
      </c>
      <c r="AQ2765" t="s">
        <v>88</v>
      </c>
      <c r="AR2765" t="s">
        <v>88</v>
      </c>
      <c r="AS2765" t="s">
        <v>88</v>
      </c>
      <c r="AT2765" t="s">
        <v>88</v>
      </c>
      <c r="AU2765" t="s">
        <v>88</v>
      </c>
      <c r="AV2765" t="s">
        <v>88</v>
      </c>
      <c r="AW2765" t="s">
        <v>88</v>
      </c>
      <c r="AX2765" t="s">
        <v>88</v>
      </c>
      <c r="AY2765" t="s">
        <v>88</v>
      </c>
      <c r="AZ2765" t="s">
        <v>88</v>
      </c>
      <c r="BA2765" t="s">
        <v>88</v>
      </c>
      <c r="BB2765" t="s">
        <v>88</v>
      </c>
      <c r="BC2765" t="s">
        <v>88</v>
      </c>
      <c r="BD2765" t="s">
        <v>88</v>
      </c>
      <c r="BE2765" t="s">
        <v>88</v>
      </c>
    </row>
    <row r="2766" spans="1:57">
      <c r="A2766" t="s">
        <v>5733</v>
      </c>
      <c r="B2766" t="s">
        <v>80</v>
      </c>
      <c r="C2766" t="s">
        <v>5734</v>
      </c>
      <c r="D2766" t="s">
        <v>82</v>
      </c>
      <c r="E2766" s="2" t="str">
        <f>HYPERLINK("capsilon://?command=openfolder&amp;siteaddress=FAM.docvelocity-na8.net&amp;folderid=FX10205C9A-6681-E590-F350-56F90281BD2C","FX211114065")</f>
        <v>FX211114065</v>
      </c>
      <c r="F2766" t="s">
        <v>19</v>
      </c>
      <c r="G2766" t="s">
        <v>19</v>
      </c>
      <c r="H2766" t="s">
        <v>83</v>
      </c>
      <c r="I2766" t="s">
        <v>5735</v>
      </c>
      <c r="J2766">
        <v>171</v>
      </c>
      <c r="K2766" t="s">
        <v>85</v>
      </c>
      <c r="L2766" t="s">
        <v>86</v>
      </c>
      <c r="M2766" t="s">
        <v>87</v>
      </c>
      <c r="N2766">
        <v>1</v>
      </c>
      <c r="O2766" s="1">
        <v>44529.741875</v>
      </c>
      <c r="P2766" s="1">
        <v>44530.30064814815</v>
      </c>
      <c r="Q2766">
        <v>47532</v>
      </c>
      <c r="R2766">
        <v>746</v>
      </c>
      <c r="S2766" t="b">
        <v>0</v>
      </c>
      <c r="T2766" t="s">
        <v>88</v>
      </c>
      <c r="U2766" t="b">
        <v>0</v>
      </c>
      <c r="V2766" t="s">
        <v>190</v>
      </c>
      <c r="W2766" s="1">
        <v>44530.30064814815</v>
      </c>
      <c r="X2766">
        <v>380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171</v>
      </c>
      <c r="AE2766">
        <v>147</v>
      </c>
      <c r="AF2766">
        <v>0</v>
      </c>
      <c r="AG2766">
        <v>8</v>
      </c>
      <c r="AH2766" t="s">
        <v>88</v>
      </c>
      <c r="AI2766" t="s">
        <v>88</v>
      </c>
      <c r="AJ2766" t="s">
        <v>88</v>
      </c>
      <c r="AK2766" t="s">
        <v>88</v>
      </c>
      <c r="AL2766" t="s">
        <v>88</v>
      </c>
      <c r="AM2766" t="s">
        <v>88</v>
      </c>
      <c r="AN2766" t="s">
        <v>88</v>
      </c>
      <c r="AO2766" t="s">
        <v>88</v>
      </c>
      <c r="AP2766" t="s">
        <v>88</v>
      </c>
      <c r="AQ2766" t="s">
        <v>88</v>
      </c>
      <c r="AR2766" t="s">
        <v>88</v>
      </c>
      <c r="AS2766" t="s">
        <v>88</v>
      </c>
      <c r="AT2766" t="s">
        <v>88</v>
      </c>
      <c r="AU2766" t="s">
        <v>88</v>
      </c>
      <c r="AV2766" t="s">
        <v>88</v>
      </c>
      <c r="AW2766" t="s">
        <v>88</v>
      </c>
      <c r="AX2766" t="s">
        <v>88</v>
      </c>
      <c r="AY2766" t="s">
        <v>88</v>
      </c>
      <c r="AZ2766" t="s">
        <v>88</v>
      </c>
      <c r="BA2766" t="s">
        <v>88</v>
      </c>
      <c r="BB2766" t="s">
        <v>88</v>
      </c>
      <c r="BC2766" t="s">
        <v>88</v>
      </c>
      <c r="BD2766" t="s">
        <v>88</v>
      </c>
      <c r="BE2766" t="s">
        <v>88</v>
      </c>
    </row>
    <row r="2767" spans="1:57">
      <c r="A2767" t="s">
        <v>5736</v>
      </c>
      <c r="B2767" t="s">
        <v>80</v>
      </c>
      <c r="C2767" t="s">
        <v>5737</v>
      </c>
      <c r="D2767" t="s">
        <v>82</v>
      </c>
      <c r="E2767" s="2" t="str">
        <f>HYPERLINK("capsilon://?command=openfolder&amp;siteaddress=FAM.docvelocity-na8.net&amp;folderid=FX33761776-D592-1CE9-04A9-2A4EFDF5F9DE","FX211113000")</f>
        <v>FX211113000</v>
      </c>
      <c r="F2767" t="s">
        <v>19</v>
      </c>
      <c r="G2767" t="s">
        <v>19</v>
      </c>
      <c r="H2767" t="s">
        <v>83</v>
      </c>
      <c r="I2767" t="s">
        <v>5738</v>
      </c>
      <c r="J2767">
        <v>98</v>
      </c>
      <c r="K2767" t="s">
        <v>85</v>
      </c>
      <c r="L2767" t="s">
        <v>86</v>
      </c>
      <c r="M2767" t="s">
        <v>87</v>
      </c>
      <c r="N2767">
        <v>1</v>
      </c>
      <c r="O2767" s="1">
        <v>44529.743969907409</v>
      </c>
      <c r="P2767" s="1">
        <v>44530.306840277779</v>
      </c>
      <c r="Q2767">
        <v>47869</v>
      </c>
      <c r="R2767">
        <v>763</v>
      </c>
      <c r="S2767" t="b">
        <v>0</v>
      </c>
      <c r="T2767" t="s">
        <v>88</v>
      </c>
      <c r="U2767" t="b">
        <v>0</v>
      </c>
      <c r="V2767" t="s">
        <v>190</v>
      </c>
      <c r="W2767" s="1">
        <v>44530.306840277779</v>
      </c>
      <c r="X2767">
        <v>512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98</v>
      </c>
      <c r="AE2767">
        <v>88</v>
      </c>
      <c r="AF2767">
        <v>0</v>
      </c>
      <c r="AG2767">
        <v>14</v>
      </c>
      <c r="AH2767" t="s">
        <v>88</v>
      </c>
      <c r="AI2767" t="s">
        <v>88</v>
      </c>
      <c r="AJ2767" t="s">
        <v>88</v>
      </c>
      <c r="AK2767" t="s">
        <v>88</v>
      </c>
      <c r="AL2767" t="s">
        <v>88</v>
      </c>
      <c r="AM2767" t="s">
        <v>88</v>
      </c>
      <c r="AN2767" t="s">
        <v>88</v>
      </c>
      <c r="AO2767" t="s">
        <v>88</v>
      </c>
      <c r="AP2767" t="s">
        <v>88</v>
      </c>
      <c r="AQ2767" t="s">
        <v>88</v>
      </c>
      <c r="AR2767" t="s">
        <v>88</v>
      </c>
      <c r="AS2767" t="s">
        <v>88</v>
      </c>
      <c r="AT2767" t="s">
        <v>88</v>
      </c>
      <c r="AU2767" t="s">
        <v>88</v>
      </c>
      <c r="AV2767" t="s">
        <v>88</v>
      </c>
      <c r="AW2767" t="s">
        <v>88</v>
      </c>
      <c r="AX2767" t="s">
        <v>88</v>
      </c>
      <c r="AY2767" t="s">
        <v>88</v>
      </c>
      <c r="AZ2767" t="s">
        <v>88</v>
      </c>
      <c r="BA2767" t="s">
        <v>88</v>
      </c>
      <c r="BB2767" t="s">
        <v>88</v>
      </c>
      <c r="BC2767" t="s">
        <v>88</v>
      </c>
      <c r="BD2767" t="s">
        <v>88</v>
      </c>
      <c r="BE2767" t="s">
        <v>88</v>
      </c>
    </row>
    <row r="2768" spans="1:57">
      <c r="A2768" t="s">
        <v>5739</v>
      </c>
      <c r="B2768" t="s">
        <v>80</v>
      </c>
      <c r="C2768" t="s">
        <v>5740</v>
      </c>
      <c r="D2768" t="s">
        <v>82</v>
      </c>
      <c r="E2768" s="2" t="str">
        <f>HYPERLINK("capsilon://?command=openfolder&amp;siteaddress=FAM.docvelocity-na8.net&amp;folderid=FX294A5DCF-6160-69A2-D424-96EB2CE89B17","FX211113152")</f>
        <v>FX211113152</v>
      </c>
      <c r="F2768" t="s">
        <v>19</v>
      </c>
      <c r="G2768" t="s">
        <v>19</v>
      </c>
      <c r="H2768" t="s">
        <v>83</v>
      </c>
      <c r="I2768" t="s">
        <v>5741</v>
      </c>
      <c r="J2768">
        <v>69</v>
      </c>
      <c r="K2768" t="s">
        <v>85</v>
      </c>
      <c r="L2768" t="s">
        <v>86</v>
      </c>
      <c r="M2768" t="s">
        <v>87</v>
      </c>
      <c r="N2768">
        <v>1</v>
      </c>
      <c r="O2768" s="1">
        <v>44529.747071759259</v>
      </c>
      <c r="P2768" s="1">
        <v>44530.31145833333</v>
      </c>
      <c r="Q2768">
        <v>48218</v>
      </c>
      <c r="R2768">
        <v>545</v>
      </c>
      <c r="S2768" t="b">
        <v>0</v>
      </c>
      <c r="T2768" t="s">
        <v>88</v>
      </c>
      <c r="U2768" t="b">
        <v>0</v>
      </c>
      <c r="V2768" t="s">
        <v>190</v>
      </c>
      <c r="W2768" s="1">
        <v>44530.31145833333</v>
      </c>
      <c r="X2768">
        <v>364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69</v>
      </c>
      <c r="AE2768">
        <v>57</v>
      </c>
      <c r="AF2768">
        <v>0</v>
      </c>
      <c r="AG2768">
        <v>7</v>
      </c>
      <c r="AH2768" t="s">
        <v>88</v>
      </c>
      <c r="AI2768" t="s">
        <v>88</v>
      </c>
      <c r="AJ2768" t="s">
        <v>88</v>
      </c>
      <c r="AK2768" t="s">
        <v>88</v>
      </c>
      <c r="AL2768" t="s">
        <v>88</v>
      </c>
      <c r="AM2768" t="s">
        <v>88</v>
      </c>
      <c r="AN2768" t="s">
        <v>88</v>
      </c>
      <c r="AO2768" t="s">
        <v>88</v>
      </c>
      <c r="AP2768" t="s">
        <v>88</v>
      </c>
      <c r="AQ2768" t="s">
        <v>88</v>
      </c>
      <c r="AR2768" t="s">
        <v>88</v>
      </c>
      <c r="AS2768" t="s">
        <v>88</v>
      </c>
      <c r="AT2768" t="s">
        <v>88</v>
      </c>
      <c r="AU2768" t="s">
        <v>88</v>
      </c>
      <c r="AV2768" t="s">
        <v>88</v>
      </c>
      <c r="AW2768" t="s">
        <v>88</v>
      </c>
      <c r="AX2768" t="s">
        <v>88</v>
      </c>
      <c r="AY2768" t="s">
        <v>88</v>
      </c>
      <c r="AZ2768" t="s">
        <v>88</v>
      </c>
      <c r="BA2768" t="s">
        <v>88</v>
      </c>
      <c r="BB2768" t="s">
        <v>88</v>
      </c>
      <c r="BC2768" t="s">
        <v>88</v>
      </c>
      <c r="BD2768" t="s">
        <v>88</v>
      </c>
      <c r="BE2768" t="s">
        <v>88</v>
      </c>
    </row>
    <row r="2769" spans="1:57">
      <c r="A2769" t="s">
        <v>5742</v>
      </c>
      <c r="B2769" t="s">
        <v>80</v>
      </c>
      <c r="C2769" t="s">
        <v>5743</v>
      </c>
      <c r="D2769" t="s">
        <v>82</v>
      </c>
      <c r="E2769" s="2" t="str">
        <f>HYPERLINK("capsilon://?command=openfolder&amp;siteaddress=FAM.docvelocity-na8.net&amp;folderid=FXE24005CB-7192-A9DD-540C-EA7F5BDED5F7","FX21119309")</f>
        <v>FX21119309</v>
      </c>
      <c r="F2769" t="s">
        <v>19</v>
      </c>
      <c r="G2769" t="s">
        <v>19</v>
      </c>
      <c r="H2769" t="s">
        <v>83</v>
      </c>
      <c r="I2769" t="s">
        <v>5744</v>
      </c>
      <c r="J2769">
        <v>132</v>
      </c>
      <c r="K2769" t="s">
        <v>85</v>
      </c>
      <c r="L2769" t="s">
        <v>86</v>
      </c>
      <c r="M2769" t="s">
        <v>87</v>
      </c>
      <c r="N2769">
        <v>2</v>
      </c>
      <c r="O2769" s="1">
        <v>44529.747754629629</v>
      </c>
      <c r="P2769" s="1">
        <v>44530.177453703705</v>
      </c>
      <c r="Q2769">
        <v>35978</v>
      </c>
      <c r="R2769">
        <v>1148</v>
      </c>
      <c r="S2769" t="b">
        <v>0</v>
      </c>
      <c r="T2769" t="s">
        <v>88</v>
      </c>
      <c r="U2769" t="b">
        <v>0</v>
      </c>
      <c r="V2769" t="s">
        <v>117</v>
      </c>
      <c r="W2769" s="1">
        <v>44529.776967592596</v>
      </c>
      <c r="X2769">
        <v>644</v>
      </c>
      <c r="Y2769">
        <v>104</v>
      </c>
      <c r="Z2769">
        <v>0</v>
      </c>
      <c r="AA2769">
        <v>104</v>
      </c>
      <c r="AB2769">
        <v>0</v>
      </c>
      <c r="AC2769">
        <v>78</v>
      </c>
      <c r="AD2769">
        <v>28</v>
      </c>
      <c r="AE2769">
        <v>0</v>
      </c>
      <c r="AF2769">
        <v>0</v>
      </c>
      <c r="AG2769">
        <v>0</v>
      </c>
      <c r="AH2769" t="s">
        <v>1043</v>
      </c>
      <c r="AI2769" s="1">
        <v>44530.177453703705</v>
      </c>
      <c r="AJ2769">
        <v>444</v>
      </c>
      <c r="AK2769">
        <v>2</v>
      </c>
      <c r="AL2769">
        <v>0</v>
      </c>
      <c r="AM2769">
        <v>2</v>
      </c>
      <c r="AN2769">
        <v>0</v>
      </c>
      <c r="AO2769">
        <v>1</v>
      </c>
      <c r="AP2769">
        <v>26</v>
      </c>
      <c r="AQ2769">
        <v>0</v>
      </c>
      <c r="AR2769">
        <v>0</v>
      </c>
      <c r="AS2769">
        <v>0</v>
      </c>
      <c r="AT2769" t="s">
        <v>88</v>
      </c>
      <c r="AU2769" t="s">
        <v>88</v>
      </c>
      <c r="AV2769" t="s">
        <v>88</v>
      </c>
      <c r="AW2769" t="s">
        <v>88</v>
      </c>
      <c r="AX2769" t="s">
        <v>88</v>
      </c>
      <c r="AY2769" t="s">
        <v>88</v>
      </c>
      <c r="AZ2769" t="s">
        <v>88</v>
      </c>
      <c r="BA2769" t="s">
        <v>88</v>
      </c>
      <c r="BB2769" t="s">
        <v>88</v>
      </c>
      <c r="BC2769" t="s">
        <v>88</v>
      </c>
      <c r="BD2769" t="s">
        <v>88</v>
      </c>
      <c r="BE2769" t="s">
        <v>88</v>
      </c>
    </row>
    <row r="2770" spans="1:57">
      <c r="A2770" t="s">
        <v>5745</v>
      </c>
      <c r="B2770" t="s">
        <v>80</v>
      </c>
      <c r="C2770" t="s">
        <v>5743</v>
      </c>
      <c r="D2770" t="s">
        <v>82</v>
      </c>
      <c r="E2770" s="2" t="str">
        <f>HYPERLINK("capsilon://?command=openfolder&amp;siteaddress=FAM.docvelocity-na8.net&amp;folderid=FXE24005CB-7192-A9DD-540C-EA7F5BDED5F7","FX21119309")</f>
        <v>FX21119309</v>
      </c>
      <c r="F2770" t="s">
        <v>19</v>
      </c>
      <c r="G2770" t="s">
        <v>19</v>
      </c>
      <c r="H2770" t="s">
        <v>83</v>
      </c>
      <c r="I2770" t="s">
        <v>5746</v>
      </c>
      <c r="J2770">
        <v>28</v>
      </c>
      <c r="K2770" t="s">
        <v>85</v>
      </c>
      <c r="L2770" t="s">
        <v>86</v>
      </c>
      <c r="M2770" t="s">
        <v>87</v>
      </c>
      <c r="N2770">
        <v>2</v>
      </c>
      <c r="O2770" s="1">
        <v>44529.748333333337</v>
      </c>
      <c r="P2770" s="1">
        <v>44530.180879629632</v>
      </c>
      <c r="Q2770">
        <v>33979</v>
      </c>
      <c r="R2770">
        <v>3393</v>
      </c>
      <c r="S2770" t="b">
        <v>0</v>
      </c>
      <c r="T2770" t="s">
        <v>88</v>
      </c>
      <c r="U2770" t="b">
        <v>0</v>
      </c>
      <c r="V2770" t="s">
        <v>218</v>
      </c>
      <c r="W2770" s="1">
        <v>44529.806840277779</v>
      </c>
      <c r="X2770">
        <v>3097</v>
      </c>
      <c r="Y2770">
        <v>21</v>
      </c>
      <c r="Z2770">
        <v>0</v>
      </c>
      <c r="AA2770">
        <v>21</v>
      </c>
      <c r="AB2770">
        <v>0</v>
      </c>
      <c r="AC2770">
        <v>18</v>
      </c>
      <c r="AD2770">
        <v>7</v>
      </c>
      <c r="AE2770">
        <v>0</v>
      </c>
      <c r="AF2770">
        <v>0</v>
      </c>
      <c r="AG2770">
        <v>0</v>
      </c>
      <c r="AH2770" t="s">
        <v>1043</v>
      </c>
      <c r="AI2770" s="1">
        <v>44530.180879629632</v>
      </c>
      <c r="AJ2770">
        <v>296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7</v>
      </c>
      <c r="AQ2770">
        <v>0</v>
      </c>
      <c r="AR2770">
        <v>0</v>
      </c>
      <c r="AS2770">
        <v>0</v>
      </c>
      <c r="AT2770" t="s">
        <v>88</v>
      </c>
      <c r="AU2770" t="s">
        <v>88</v>
      </c>
      <c r="AV2770" t="s">
        <v>88</v>
      </c>
      <c r="AW2770" t="s">
        <v>88</v>
      </c>
      <c r="AX2770" t="s">
        <v>88</v>
      </c>
      <c r="AY2770" t="s">
        <v>88</v>
      </c>
      <c r="AZ2770" t="s">
        <v>88</v>
      </c>
      <c r="BA2770" t="s">
        <v>88</v>
      </c>
      <c r="BB2770" t="s">
        <v>88</v>
      </c>
      <c r="BC2770" t="s">
        <v>88</v>
      </c>
      <c r="BD2770" t="s">
        <v>88</v>
      </c>
      <c r="BE2770" t="s">
        <v>88</v>
      </c>
    </row>
    <row r="2771" spans="1:57">
      <c r="A2771" t="s">
        <v>5747</v>
      </c>
      <c r="B2771" t="s">
        <v>80</v>
      </c>
      <c r="C2771" t="s">
        <v>5743</v>
      </c>
      <c r="D2771" t="s">
        <v>82</v>
      </c>
      <c r="E2771" s="2" t="str">
        <f>HYPERLINK("capsilon://?command=openfolder&amp;siteaddress=FAM.docvelocity-na8.net&amp;folderid=FXE24005CB-7192-A9DD-540C-EA7F5BDED5F7","FX21119309")</f>
        <v>FX21119309</v>
      </c>
      <c r="F2771" t="s">
        <v>19</v>
      </c>
      <c r="G2771" t="s">
        <v>19</v>
      </c>
      <c r="H2771" t="s">
        <v>83</v>
      </c>
      <c r="I2771" t="s">
        <v>5748</v>
      </c>
      <c r="J2771">
        <v>60</v>
      </c>
      <c r="K2771" t="s">
        <v>85</v>
      </c>
      <c r="L2771" t="s">
        <v>86</v>
      </c>
      <c r="M2771" t="s">
        <v>87</v>
      </c>
      <c r="N2771">
        <v>1</v>
      </c>
      <c r="O2771" s="1">
        <v>44529.748888888891</v>
      </c>
      <c r="P2771" s="1">
        <v>44530.313854166663</v>
      </c>
      <c r="Q2771">
        <v>48488</v>
      </c>
      <c r="R2771">
        <v>325</v>
      </c>
      <c r="S2771" t="b">
        <v>0</v>
      </c>
      <c r="T2771" t="s">
        <v>88</v>
      </c>
      <c r="U2771" t="b">
        <v>0</v>
      </c>
      <c r="V2771" t="s">
        <v>190</v>
      </c>
      <c r="W2771" s="1">
        <v>44530.313854166663</v>
      </c>
      <c r="X2771">
        <v>181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60</v>
      </c>
      <c r="AE2771">
        <v>48</v>
      </c>
      <c r="AF2771">
        <v>0</v>
      </c>
      <c r="AG2771">
        <v>6</v>
      </c>
      <c r="AH2771" t="s">
        <v>88</v>
      </c>
      <c r="AI2771" t="s">
        <v>88</v>
      </c>
      <c r="AJ2771" t="s">
        <v>88</v>
      </c>
      <c r="AK2771" t="s">
        <v>88</v>
      </c>
      <c r="AL2771" t="s">
        <v>88</v>
      </c>
      <c r="AM2771" t="s">
        <v>88</v>
      </c>
      <c r="AN2771" t="s">
        <v>88</v>
      </c>
      <c r="AO2771" t="s">
        <v>88</v>
      </c>
      <c r="AP2771" t="s">
        <v>88</v>
      </c>
      <c r="AQ2771" t="s">
        <v>88</v>
      </c>
      <c r="AR2771" t="s">
        <v>88</v>
      </c>
      <c r="AS2771" t="s">
        <v>88</v>
      </c>
      <c r="AT2771" t="s">
        <v>88</v>
      </c>
      <c r="AU2771" t="s">
        <v>88</v>
      </c>
      <c r="AV2771" t="s">
        <v>88</v>
      </c>
      <c r="AW2771" t="s">
        <v>88</v>
      </c>
      <c r="AX2771" t="s">
        <v>88</v>
      </c>
      <c r="AY2771" t="s">
        <v>88</v>
      </c>
      <c r="AZ2771" t="s">
        <v>88</v>
      </c>
      <c r="BA2771" t="s">
        <v>88</v>
      </c>
      <c r="BB2771" t="s">
        <v>88</v>
      </c>
      <c r="BC2771" t="s">
        <v>88</v>
      </c>
      <c r="BD2771" t="s">
        <v>88</v>
      </c>
      <c r="BE2771" t="s">
        <v>88</v>
      </c>
    </row>
    <row r="2772" spans="1:57">
      <c r="A2772" t="s">
        <v>5749</v>
      </c>
      <c r="B2772" t="s">
        <v>80</v>
      </c>
      <c r="C2772" t="s">
        <v>5743</v>
      </c>
      <c r="D2772" t="s">
        <v>82</v>
      </c>
      <c r="E2772" s="2" t="str">
        <f>HYPERLINK("capsilon://?command=openfolder&amp;siteaddress=FAM.docvelocity-na8.net&amp;folderid=FXE24005CB-7192-A9DD-540C-EA7F5BDED5F7","FX21119309")</f>
        <v>FX21119309</v>
      </c>
      <c r="F2772" t="s">
        <v>19</v>
      </c>
      <c r="G2772" t="s">
        <v>19</v>
      </c>
      <c r="H2772" t="s">
        <v>83</v>
      </c>
      <c r="I2772" t="s">
        <v>5750</v>
      </c>
      <c r="J2772">
        <v>28</v>
      </c>
      <c r="K2772" t="s">
        <v>85</v>
      </c>
      <c r="L2772" t="s">
        <v>86</v>
      </c>
      <c r="M2772" t="s">
        <v>87</v>
      </c>
      <c r="N2772">
        <v>2</v>
      </c>
      <c r="O2772" s="1">
        <v>44529.749074074076</v>
      </c>
      <c r="P2772" s="1">
        <v>44530.182291666664</v>
      </c>
      <c r="Q2772">
        <v>37093</v>
      </c>
      <c r="R2772">
        <v>337</v>
      </c>
      <c r="S2772" t="b">
        <v>0</v>
      </c>
      <c r="T2772" t="s">
        <v>88</v>
      </c>
      <c r="U2772" t="b">
        <v>0</v>
      </c>
      <c r="V2772" t="s">
        <v>117</v>
      </c>
      <c r="W2772" s="1">
        <v>44529.779606481483</v>
      </c>
      <c r="X2772">
        <v>216</v>
      </c>
      <c r="Y2772">
        <v>21</v>
      </c>
      <c r="Z2772">
        <v>0</v>
      </c>
      <c r="AA2772">
        <v>21</v>
      </c>
      <c r="AB2772">
        <v>0</v>
      </c>
      <c r="AC2772">
        <v>16</v>
      </c>
      <c r="AD2772">
        <v>7</v>
      </c>
      <c r="AE2772">
        <v>0</v>
      </c>
      <c r="AF2772">
        <v>0</v>
      </c>
      <c r="AG2772">
        <v>0</v>
      </c>
      <c r="AH2772" t="s">
        <v>1043</v>
      </c>
      <c r="AI2772" s="1">
        <v>44530.182291666664</v>
      </c>
      <c r="AJ2772">
        <v>121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7</v>
      </c>
      <c r="AQ2772">
        <v>0</v>
      </c>
      <c r="AR2772">
        <v>0</v>
      </c>
      <c r="AS2772">
        <v>0</v>
      </c>
      <c r="AT2772" t="s">
        <v>88</v>
      </c>
      <c r="AU2772" t="s">
        <v>88</v>
      </c>
      <c r="AV2772" t="s">
        <v>88</v>
      </c>
      <c r="AW2772" t="s">
        <v>88</v>
      </c>
      <c r="AX2772" t="s">
        <v>88</v>
      </c>
      <c r="AY2772" t="s">
        <v>88</v>
      </c>
      <c r="AZ2772" t="s">
        <v>88</v>
      </c>
      <c r="BA2772" t="s">
        <v>88</v>
      </c>
      <c r="BB2772" t="s">
        <v>88</v>
      </c>
      <c r="BC2772" t="s">
        <v>88</v>
      </c>
      <c r="BD2772" t="s">
        <v>88</v>
      </c>
      <c r="BE2772" t="s">
        <v>88</v>
      </c>
    </row>
    <row r="2773" spans="1:57">
      <c r="A2773" t="s">
        <v>5751</v>
      </c>
      <c r="B2773" t="s">
        <v>80</v>
      </c>
      <c r="C2773" t="s">
        <v>5752</v>
      </c>
      <c r="D2773" t="s">
        <v>82</v>
      </c>
      <c r="E2773" s="2" t="str">
        <f>HYPERLINK("capsilon://?command=openfolder&amp;siteaddress=FAM.docvelocity-na8.net&amp;folderid=FX89E21E90-01BE-CF3E-DE41-A69E01EFBC40","FX211114031")</f>
        <v>FX211114031</v>
      </c>
      <c r="F2773" t="s">
        <v>19</v>
      </c>
      <c r="G2773" t="s">
        <v>19</v>
      </c>
      <c r="H2773" t="s">
        <v>83</v>
      </c>
      <c r="I2773" t="s">
        <v>5753</v>
      </c>
      <c r="J2773">
        <v>269</v>
      </c>
      <c r="K2773" t="s">
        <v>85</v>
      </c>
      <c r="L2773" t="s">
        <v>86</v>
      </c>
      <c r="M2773" t="s">
        <v>87</v>
      </c>
      <c r="N2773">
        <v>1</v>
      </c>
      <c r="O2773" s="1">
        <v>44529.757280092592</v>
      </c>
      <c r="P2773" s="1">
        <v>44530.323449074072</v>
      </c>
      <c r="Q2773">
        <v>47765</v>
      </c>
      <c r="R2773">
        <v>1152</v>
      </c>
      <c r="S2773" t="b">
        <v>0</v>
      </c>
      <c r="T2773" t="s">
        <v>88</v>
      </c>
      <c r="U2773" t="b">
        <v>0</v>
      </c>
      <c r="V2773" t="s">
        <v>190</v>
      </c>
      <c r="W2773" s="1">
        <v>44530.323449074072</v>
      </c>
      <c r="X2773">
        <v>804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269</v>
      </c>
      <c r="AE2773">
        <v>256</v>
      </c>
      <c r="AF2773">
        <v>0</v>
      </c>
      <c r="AG2773">
        <v>5</v>
      </c>
      <c r="AH2773" t="s">
        <v>88</v>
      </c>
      <c r="AI2773" t="s">
        <v>88</v>
      </c>
      <c r="AJ2773" t="s">
        <v>88</v>
      </c>
      <c r="AK2773" t="s">
        <v>88</v>
      </c>
      <c r="AL2773" t="s">
        <v>88</v>
      </c>
      <c r="AM2773" t="s">
        <v>88</v>
      </c>
      <c r="AN2773" t="s">
        <v>88</v>
      </c>
      <c r="AO2773" t="s">
        <v>88</v>
      </c>
      <c r="AP2773" t="s">
        <v>88</v>
      </c>
      <c r="AQ2773" t="s">
        <v>88</v>
      </c>
      <c r="AR2773" t="s">
        <v>88</v>
      </c>
      <c r="AS2773" t="s">
        <v>88</v>
      </c>
      <c r="AT2773" t="s">
        <v>88</v>
      </c>
      <c r="AU2773" t="s">
        <v>88</v>
      </c>
      <c r="AV2773" t="s">
        <v>88</v>
      </c>
      <c r="AW2773" t="s">
        <v>88</v>
      </c>
      <c r="AX2773" t="s">
        <v>88</v>
      </c>
      <c r="AY2773" t="s">
        <v>88</v>
      </c>
      <c r="AZ2773" t="s">
        <v>88</v>
      </c>
      <c r="BA2773" t="s">
        <v>88</v>
      </c>
      <c r="BB2773" t="s">
        <v>88</v>
      </c>
      <c r="BC2773" t="s">
        <v>88</v>
      </c>
      <c r="BD2773" t="s">
        <v>88</v>
      </c>
      <c r="BE2773" t="s">
        <v>88</v>
      </c>
    </row>
    <row r="2774" spans="1:57">
      <c r="A2774" t="s">
        <v>5754</v>
      </c>
      <c r="B2774" t="s">
        <v>80</v>
      </c>
      <c r="C2774" t="s">
        <v>5755</v>
      </c>
      <c r="D2774" t="s">
        <v>82</v>
      </c>
      <c r="E2774" s="2" t="str">
        <f>HYPERLINK("capsilon://?command=openfolder&amp;siteaddress=FAM.docvelocity-na8.net&amp;folderid=FX3FD72418-23C2-9F41-A3AD-55FD6FF17482","FX21119710")</f>
        <v>FX21119710</v>
      </c>
      <c r="F2774" t="s">
        <v>19</v>
      </c>
      <c r="G2774" t="s">
        <v>19</v>
      </c>
      <c r="H2774" t="s">
        <v>83</v>
      </c>
      <c r="I2774" t="s">
        <v>5756</v>
      </c>
      <c r="J2774">
        <v>42</v>
      </c>
      <c r="K2774" t="s">
        <v>85</v>
      </c>
      <c r="L2774" t="s">
        <v>86</v>
      </c>
      <c r="M2774" t="s">
        <v>87</v>
      </c>
      <c r="N2774">
        <v>2</v>
      </c>
      <c r="O2774" s="1">
        <v>44529.779097222221</v>
      </c>
      <c r="P2774" s="1">
        <v>44530.183703703704</v>
      </c>
      <c r="Q2774">
        <v>34576</v>
      </c>
      <c r="R2774">
        <v>382</v>
      </c>
      <c r="S2774" t="b">
        <v>0</v>
      </c>
      <c r="T2774" t="s">
        <v>88</v>
      </c>
      <c r="U2774" t="b">
        <v>0</v>
      </c>
      <c r="V2774" t="s">
        <v>117</v>
      </c>
      <c r="W2774" s="1">
        <v>44529.782905092594</v>
      </c>
      <c r="X2774">
        <v>261</v>
      </c>
      <c r="Y2774">
        <v>9</v>
      </c>
      <c r="Z2774">
        <v>0</v>
      </c>
      <c r="AA2774">
        <v>9</v>
      </c>
      <c r="AB2774">
        <v>0</v>
      </c>
      <c r="AC2774">
        <v>1</v>
      </c>
      <c r="AD2774">
        <v>33</v>
      </c>
      <c r="AE2774">
        <v>0</v>
      </c>
      <c r="AF2774">
        <v>0</v>
      </c>
      <c r="AG2774">
        <v>0</v>
      </c>
      <c r="AH2774" t="s">
        <v>1043</v>
      </c>
      <c r="AI2774" s="1">
        <v>44530.183703703704</v>
      </c>
      <c r="AJ2774">
        <v>121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33</v>
      </c>
      <c r="AQ2774">
        <v>0</v>
      </c>
      <c r="AR2774">
        <v>0</v>
      </c>
      <c r="AS2774">
        <v>0</v>
      </c>
      <c r="AT2774" t="s">
        <v>88</v>
      </c>
      <c r="AU2774" t="s">
        <v>88</v>
      </c>
      <c r="AV2774" t="s">
        <v>88</v>
      </c>
      <c r="AW2774" t="s">
        <v>88</v>
      </c>
      <c r="AX2774" t="s">
        <v>88</v>
      </c>
      <c r="AY2774" t="s">
        <v>88</v>
      </c>
      <c r="AZ2774" t="s">
        <v>88</v>
      </c>
      <c r="BA2774" t="s">
        <v>88</v>
      </c>
      <c r="BB2774" t="s">
        <v>88</v>
      </c>
      <c r="BC2774" t="s">
        <v>88</v>
      </c>
      <c r="BD2774" t="s">
        <v>88</v>
      </c>
      <c r="BE2774" t="s">
        <v>88</v>
      </c>
    </row>
    <row r="2775" spans="1:57">
      <c r="A2775" t="s">
        <v>5757</v>
      </c>
      <c r="B2775" t="s">
        <v>80</v>
      </c>
      <c r="C2775" t="s">
        <v>5643</v>
      </c>
      <c r="D2775" t="s">
        <v>82</v>
      </c>
      <c r="E2775" s="2" t="str">
        <f>HYPERLINK("capsilon://?command=openfolder&amp;siteaddress=FAM.docvelocity-na8.net&amp;folderid=FXED2F019E-8704-0646-627A-7E5A61714717","FX211113712")</f>
        <v>FX211113712</v>
      </c>
      <c r="F2775" t="s">
        <v>19</v>
      </c>
      <c r="G2775" t="s">
        <v>19</v>
      </c>
      <c r="H2775" t="s">
        <v>83</v>
      </c>
      <c r="I2775" t="s">
        <v>5644</v>
      </c>
      <c r="J2775">
        <v>492</v>
      </c>
      <c r="K2775" t="s">
        <v>85</v>
      </c>
      <c r="L2775" t="s">
        <v>86</v>
      </c>
      <c r="M2775" t="s">
        <v>87</v>
      </c>
      <c r="N2775">
        <v>2</v>
      </c>
      <c r="O2775" s="1">
        <v>44529.789537037039</v>
      </c>
      <c r="P2775" s="1">
        <v>44530.197442129633</v>
      </c>
      <c r="Q2775">
        <v>28110</v>
      </c>
      <c r="R2775">
        <v>7133</v>
      </c>
      <c r="S2775" t="b">
        <v>0</v>
      </c>
      <c r="T2775" t="s">
        <v>88</v>
      </c>
      <c r="U2775" t="b">
        <v>1</v>
      </c>
      <c r="V2775" t="s">
        <v>435</v>
      </c>
      <c r="W2775" s="1">
        <v>44529.84547453704</v>
      </c>
      <c r="X2775">
        <v>3232</v>
      </c>
      <c r="Y2775">
        <v>695</v>
      </c>
      <c r="Z2775">
        <v>0</v>
      </c>
      <c r="AA2775">
        <v>695</v>
      </c>
      <c r="AB2775">
        <v>42</v>
      </c>
      <c r="AC2775">
        <v>483</v>
      </c>
      <c r="AD2775">
        <v>-203</v>
      </c>
      <c r="AE2775">
        <v>0</v>
      </c>
      <c r="AF2775">
        <v>0</v>
      </c>
      <c r="AG2775">
        <v>0</v>
      </c>
      <c r="AH2775" t="s">
        <v>99</v>
      </c>
      <c r="AI2775" s="1">
        <v>44530.197442129633</v>
      </c>
      <c r="AJ2775">
        <v>3837</v>
      </c>
      <c r="AK2775">
        <v>33</v>
      </c>
      <c r="AL2775">
        <v>0</v>
      </c>
      <c r="AM2775">
        <v>33</v>
      </c>
      <c r="AN2775">
        <v>42</v>
      </c>
      <c r="AO2775">
        <v>33</v>
      </c>
      <c r="AP2775">
        <v>-236</v>
      </c>
      <c r="AQ2775">
        <v>0</v>
      </c>
      <c r="AR2775">
        <v>0</v>
      </c>
      <c r="AS2775">
        <v>0</v>
      </c>
      <c r="AT2775" t="s">
        <v>88</v>
      </c>
      <c r="AU2775" t="s">
        <v>88</v>
      </c>
      <c r="AV2775" t="s">
        <v>88</v>
      </c>
      <c r="AW2775" t="s">
        <v>88</v>
      </c>
      <c r="AX2775" t="s">
        <v>88</v>
      </c>
      <c r="AY2775" t="s">
        <v>88</v>
      </c>
      <c r="AZ2775" t="s">
        <v>88</v>
      </c>
      <c r="BA2775" t="s">
        <v>88</v>
      </c>
      <c r="BB2775" t="s">
        <v>88</v>
      </c>
      <c r="BC2775" t="s">
        <v>88</v>
      </c>
      <c r="BD2775" t="s">
        <v>88</v>
      </c>
      <c r="BE2775" t="s">
        <v>88</v>
      </c>
    </row>
    <row r="2776" spans="1:57">
      <c r="A2776" t="s">
        <v>5758</v>
      </c>
      <c r="B2776" t="s">
        <v>80</v>
      </c>
      <c r="C2776" t="s">
        <v>5650</v>
      </c>
      <c r="D2776" t="s">
        <v>82</v>
      </c>
      <c r="E2776" s="2" t="str">
        <f>HYPERLINK("capsilon://?command=openfolder&amp;siteaddress=FAM.docvelocity-na8.net&amp;folderid=FX37B5D42B-A196-122F-C6B3-62445228208D","FX211112587")</f>
        <v>FX211112587</v>
      </c>
      <c r="F2776" t="s">
        <v>19</v>
      </c>
      <c r="G2776" t="s">
        <v>19</v>
      </c>
      <c r="H2776" t="s">
        <v>83</v>
      </c>
      <c r="I2776" t="s">
        <v>5651</v>
      </c>
      <c r="J2776">
        <v>270</v>
      </c>
      <c r="K2776" t="s">
        <v>85</v>
      </c>
      <c r="L2776" t="s">
        <v>86</v>
      </c>
      <c r="M2776" t="s">
        <v>87</v>
      </c>
      <c r="N2776">
        <v>2</v>
      </c>
      <c r="O2776" s="1">
        <v>44529.791331018518</v>
      </c>
      <c r="P2776" s="1">
        <v>44529.847592592596</v>
      </c>
      <c r="Q2776">
        <v>3069</v>
      </c>
      <c r="R2776">
        <v>1792</v>
      </c>
      <c r="S2776" t="b">
        <v>0</v>
      </c>
      <c r="T2776" t="s">
        <v>88</v>
      </c>
      <c r="U2776" t="b">
        <v>1</v>
      </c>
      <c r="V2776" t="s">
        <v>131</v>
      </c>
      <c r="W2776" s="1">
        <v>44529.805960648147</v>
      </c>
      <c r="X2776">
        <v>854</v>
      </c>
      <c r="Y2776">
        <v>233</v>
      </c>
      <c r="Z2776">
        <v>0</v>
      </c>
      <c r="AA2776">
        <v>233</v>
      </c>
      <c r="AB2776">
        <v>0</v>
      </c>
      <c r="AC2776">
        <v>97</v>
      </c>
      <c r="AD2776">
        <v>37</v>
      </c>
      <c r="AE2776">
        <v>0</v>
      </c>
      <c r="AF2776">
        <v>0</v>
      </c>
      <c r="AG2776">
        <v>0</v>
      </c>
      <c r="AH2776" t="s">
        <v>106</v>
      </c>
      <c r="AI2776" s="1">
        <v>44529.847592592596</v>
      </c>
      <c r="AJ2776">
        <v>915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37</v>
      </c>
      <c r="AQ2776">
        <v>0</v>
      </c>
      <c r="AR2776">
        <v>0</v>
      </c>
      <c r="AS2776">
        <v>0</v>
      </c>
      <c r="AT2776" t="s">
        <v>88</v>
      </c>
      <c r="AU2776" t="s">
        <v>88</v>
      </c>
      <c r="AV2776" t="s">
        <v>88</v>
      </c>
      <c r="AW2776" t="s">
        <v>88</v>
      </c>
      <c r="AX2776" t="s">
        <v>88</v>
      </c>
      <c r="AY2776" t="s">
        <v>88</v>
      </c>
      <c r="AZ2776" t="s">
        <v>88</v>
      </c>
      <c r="BA2776" t="s">
        <v>88</v>
      </c>
      <c r="BB2776" t="s">
        <v>88</v>
      </c>
      <c r="BC2776" t="s">
        <v>88</v>
      </c>
      <c r="BD2776" t="s">
        <v>88</v>
      </c>
      <c r="BE2776" t="s">
        <v>88</v>
      </c>
    </row>
    <row r="2777" spans="1:57">
      <c r="A2777" t="s">
        <v>5759</v>
      </c>
      <c r="B2777" t="s">
        <v>80</v>
      </c>
      <c r="C2777" t="s">
        <v>5760</v>
      </c>
      <c r="D2777" t="s">
        <v>82</v>
      </c>
      <c r="E2777" s="2" t="str">
        <f>HYPERLINK("capsilon://?command=openfolder&amp;siteaddress=FAM.docvelocity-na8.net&amp;folderid=FX374DE7E6-B7BA-8507-372C-BAFE79230A7D","FX211113453")</f>
        <v>FX211113453</v>
      </c>
      <c r="F2777" t="s">
        <v>19</v>
      </c>
      <c r="G2777" t="s">
        <v>19</v>
      </c>
      <c r="H2777" t="s">
        <v>83</v>
      </c>
      <c r="I2777" t="s">
        <v>5761</v>
      </c>
      <c r="J2777">
        <v>28</v>
      </c>
      <c r="K2777" t="s">
        <v>85</v>
      </c>
      <c r="L2777" t="s">
        <v>86</v>
      </c>
      <c r="M2777" t="s">
        <v>87</v>
      </c>
      <c r="N2777">
        <v>2</v>
      </c>
      <c r="O2777" s="1">
        <v>44529.792395833334</v>
      </c>
      <c r="P2777" s="1">
        <v>44530.18608796296</v>
      </c>
      <c r="Q2777">
        <v>33648</v>
      </c>
      <c r="R2777">
        <v>367</v>
      </c>
      <c r="S2777" t="b">
        <v>0</v>
      </c>
      <c r="T2777" t="s">
        <v>88</v>
      </c>
      <c r="U2777" t="b">
        <v>0</v>
      </c>
      <c r="V2777" t="s">
        <v>218</v>
      </c>
      <c r="W2777" s="1">
        <v>44529.824988425928</v>
      </c>
      <c r="X2777">
        <v>162</v>
      </c>
      <c r="Y2777">
        <v>21</v>
      </c>
      <c r="Z2777">
        <v>0</v>
      </c>
      <c r="AA2777">
        <v>21</v>
      </c>
      <c r="AB2777">
        <v>0</v>
      </c>
      <c r="AC2777">
        <v>2</v>
      </c>
      <c r="AD2777">
        <v>7</v>
      </c>
      <c r="AE2777">
        <v>0</v>
      </c>
      <c r="AF2777">
        <v>0</v>
      </c>
      <c r="AG2777">
        <v>0</v>
      </c>
      <c r="AH2777" t="s">
        <v>1043</v>
      </c>
      <c r="AI2777" s="1">
        <v>44530.18608796296</v>
      </c>
      <c r="AJ2777">
        <v>205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7</v>
      </c>
      <c r="AQ2777">
        <v>0</v>
      </c>
      <c r="AR2777">
        <v>0</v>
      </c>
      <c r="AS2777">
        <v>0</v>
      </c>
      <c r="AT2777" t="s">
        <v>88</v>
      </c>
      <c r="AU2777" t="s">
        <v>88</v>
      </c>
      <c r="AV2777" t="s">
        <v>88</v>
      </c>
      <c r="AW2777" t="s">
        <v>88</v>
      </c>
      <c r="AX2777" t="s">
        <v>88</v>
      </c>
      <c r="AY2777" t="s">
        <v>88</v>
      </c>
      <c r="AZ2777" t="s">
        <v>88</v>
      </c>
      <c r="BA2777" t="s">
        <v>88</v>
      </c>
      <c r="BB2777" t="s">
        <v>88</v>
      </c>
      <c r="BC2777" t="s">
        <v>88</v>
      </c>
      <c r="BD2777" t="s">
        <v>88</v>
      </c>
      <c r="BE2777" t="s">
        <v>88</v>
      </c>
    </row>
    <row r="2778" spans="1:57">
      <c r="A2778" t="s">
        <v>5762</v>
      </c>
      <c r="B2778" t="s">
        <v>80</v>
      </c>
      <c r="C2778" t="s">
        <v>5760</v>
      </c>
      <c r="D2778" t="s">
        <v>82</v>
      </c>
      <c r="E2778" s="2" t="str">
        <f>HYPERLINK("capsilon://?command=openfolder&amp;siteaddress=FAM.docvelocity-na8.net&amp;folderid=FX374DE7E6-B7BA-8507-372C-BAFE79230A7D","FX211113453")</f>
        <v>FX211113453</v>
      </c>
      <c r="F2778" t="s">
        <v>19</v>
      </c>
      <c r="G2778" t="s">
        <v>19</v>
      </c>
      <c r="H2778" t="s">
        <v>83</v>
      </c>
      <c r="I2778" t="s">
        <v>5763</v>
      </c>
      <c r="J2778">
        <v>102</v>
      </c>
      <c r="K2778" t="s">
        <v>85</v>
      </c>
      <c r="L2778" t="s">
        <v>86</v>
      </c>
      <c r="M2778" t="s">
        <v>87</v>
      </c>
      <c r="N2778">
        <v>2</v>
      </c>
      <c r="O2778" s="1">
        <v>44529.79283564815</v>
      </c>
      <c r="P2778" s="1">
        <v>44530.189016203702</v>
      </c>
      <c r="Q2778">
        <v>33301</v>
      </c>
      <c r="R2778">
        <v>929</v>
      </c>
      <c r="S2778" t="b">
        <v>0</v>
      </c>
      <c r="T2778" t="s">
        <v>88</v>
      </c>
      <c r="U2778" t="b">
        <v>0</v>
      </c>
      <c r="V2778" t="s">
        <v>218</v>
      </c>
      <c r="W2778" s="1">
        <v>44529.832835648151</v>
      </c>
      <c r="X2778">
        <v>677</v>
      </c>
      <c r="Y2778">
        <v>82</v>
      </c>
      <c r="Z2778">
        <v>0</v>
      </c>
      <c r="AA2778">
        <v>82</v>
      </c>
      <c r="AB2778">
        <v>0</v>
      </c>
      <c r="AC2778">
        <v>34</v>
      </c>
      <c r="AD2778">
        <v>20</v>
      </c>
      <c r="AE2778">
        <v>0</v>
      </c>
      <c r="AF2778">
        <v>0</v>
      </c>
      <c r="AG2778">
        <v>0</v>
      </c>
      <c r="AH2778" t="s">
        <v>1043</v>
      </c>
      <c r="AI2778" s="1">
        <v>44530.189016203702</v>
      </c>
      <c r="AJ2778">
        <v>252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20</v>
      </c>
      <c r="AQ2778">
        <v>0</v>
      </c>
      <c r="AR2778">
        <v>0</v>
      </c>
      <c r="AS2778">
        <v>0</v>
      </c>
      <c r="AT2778" t="s">
        <v>88</v>
      </c>
      <c r="AU2778" t="s">
        <v>88</v>
      </c>
      <c r="AV2778" t="s">
        <v>88</v>
      </c>
      <c r="AW2778" t="s">
        <v>88</v>
      </c>
      <c r="AX2778" t="s">
        <v>88</v>
      </c>
      <c r="AY2778" t="s">
        <v>88</v>
      </c>
      <c r="AZ2778" t="s">
        <v>88</v>
      </c>
      <c r="BA2778" t="s">
        <v>88</v>
      </c>
      <c r="BB2778" t="s">
        <v>88</v>
      </c>
      <c r="BC2778" t="s">
        <v>88</v>
      </c>
      <c r="BD2778" t="s">
        <v>88</v>
      </c>
      <c r="BE2778" t="s">
        <v>88</v>
      </c>
    </row>
    <row r="2779" spans="1:57">
      <c r="A2779" t="s">
        <v>5764</v>
      </c>
      <c r="B2779" t="s">
        <v>80</v>
      </c>
      <c r="C2779" t="s">
        <v>5760</v>
      </c>
      <c r="D2779" t="s">
        <v>82</v>
      </c>
      <c r="E2779" s="2" t="str">
        <f>HYPERLINK("capsilon://?command=openfolder&amp;siteaddress=FAM.docvelocity-na8.net&amp;folderid=FX374DE7E6-B7BA-8507-372C-BAFE79230A7D","FX211113453")</f>
        <v>FX211113453</v>
      </c>
      <c r="F2779" t="s">
        <v>19</v>
      </c>
      <c r="G2779" t="s">
        <v>19</v>
      </c>
      <c r="H2779" t="s">
        <v>83</v>
      </c>
      <c r="I2779" t="s">
        <v>5765</v>
      </c>
      <c r="J2779">
        <v>38</v>
      </c>
      <c r="K2779" t="s">
        <v>85</v>
      </c>
      <c r="L2779" t="s">
        <v>86</v>
      </c>
      <c r="M2779" t="s">
        <v>87</v>
      </c>
      <c r="N2779">
        <v>2</v>
      </c>
      <c r="O2779" s="1">
        <v>44529.793067129627</v>
      </c>
      <c r="P2779" s="1">
        <v>44530.191365740742</v>
      </c>
      <c r="Q2779">
        <v>33990</v>
      </c>
      <c r="R2779">
        <v>423</v>
      </c>
      <c r="S2779" t="b">
        <v>0</v>
      </c>
      <c r="T2779" t="s">
        <v>88</v>
      </c>
      <c r="U2779" t="b">
        <v>0</v>
      </c>
      <c r="V2779" t="s">
        <v>218</v>
      </c>
      <c r="W2779" s="1">
        <v>44529.835405092592</v>
      </c>
      <c r="X2779">
        <v>221</v>
      </c>
      <c r="Y2779">
        <v>37</v>
      </c>
      <c r="Z2779">
        <v>0</v>
      </c>
      <c r="AA2779">
        <v>37</v>
      </c>
      <c r="AB2779">
        <v>0</v>
      </c>
      <c r="AC2779">
        <v>11</v>
      </c>
      <c r="AD2779">
        <v>1</v>
      </c>
      <c r="AE2779">
        <v>0</v>
      </c>
      <c r="AF2779">
        <v>0</v>
      </c>
      <c r="AG2779">
        <v>0</v>
      </c>
      <c r="AH2779" t="s">
        <v>1043</v>
      </c>
      <c r="AI2779" s="1">
        <v>44530.191365740742</v>
      </c>
      <c r="AJ2779">
        <v>202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1</v>
      </c>
      <c r="AQ2779">
        <v>0</v>
      </c>
      <c r="AR2779">
        <v>0</v>
      </c>
      <c r="AS2779">
        <v>0</v>
      </c>
      <c r="AT2779" t="s">
        <v>88</v>
      </c>
      <c r="AU2779" t="s">
        <v>88</v>
      </c>
      <c r="AV2779" t="s">
        <v>88</v>
      </c>
      <c r="AW2779" t="s">
        <v>88</v>
      </c>
      <c r="AX2779" t="s">
        <v>88</v>
      </c>
      <c r="AY2779" t="s">
        <v>88</v>
      </c>
      <c r="AZ2779" t="s">
        <v>88</v>
      </c>
      <c r="BA2779" t="s">
        <v>88</v>
      </c>
      <c r="BB2779" t="s">
        <v>88</v>
      </c>
      <c r="BC2779" t="s">
        <v>88</v>
      </c>
      <c r="BD2779" t="s">
        <v>88</v>
      </c>
      <c r="BE2779" t="s">
        <v>88</v>
      </c>
    </row>
    <row r="2780" spans="1:57">
      <c r="A2780" t="s">
        <v>5766</v>
      </c>
      <c r="B2780" t="s">
        <v>80</v>
      </c>
      <c r="C2780" t="s">
        <v>5659</v>
      </c>
      <c r="D2780" t="s">
        <v>82</v>
      </c>
      <c r="E2780" s="2" t="str">
        <f>HYPERLINK("capsilon://?command=openfolder&amp;siteaddress=FAM.docvelocity-na8.net&amp;folderid=FX94F4CDDA-4CA6-7064-2991-08177A4C93DE","FX211113924")</f>
        <v>FX211113924</v>
      </c>
      <c r="F2780" t="s">
        <v>19</v>
      </c>
      <c r="G2780" t="s">
        <v>19</v>
      </c>
      <c r="H2780" t="s">
        <v>83</v>
      </c>
      <c r="I2780" t="s">
        <v>5660</v>
      </c>
      <c r="J2780">
        <v>64</v>
      </c>
      <c r="K2780" t="s">
        <v>85</v>
      </c>
      <c r="L2780" t="s">
        <v>86</v>
      </c>
      <c r="M2780" t="s">
        <v>87</v>
      </c>
      <c r="N2780">
        <v>2</v>
      </c>
      <c r="O2780" s="1">
        <v>44529.793124999997</v>
      </c>
      <c r="P2780" s="1">
        <v>44529.841111111113</v>
      </c>
      <c r="Q2780">
        <v>3208</v>
      </c>
      <c r="R2780">
        <v>938</v>
      </c>
      <c r="S2780" t="b">
        <v>0</v>
      </c>
      <c r="T2780" t="s">
        <v>88</v>
      </c>
      <c r="U2780" t="b">
        <v>1</v>
      </c>
      <c r="V2780" t="s">
        <v>131</v>
      </c>
      <c r="W2780" s="1">
        <v>44529.813344907408</v>
      </c>
      <c r="X2780">
        <v>636</v>
      </c>
      <c r="Y2780">
        <v>78</v>
      </c>
      <c r="Z2780">
        <v>0</v>
      </c>
      <c r="AA2780">
        <v>78</v>
      </c>
      <c r="AB2780">
        <v>0</v>
      </c>
      <c r="AC2780">
        <v>44</v>
      </c>
      <c r="AD2780">
        <v>-14</v>
      </c>
      <c r="AE2780">
        <v>0</v>
      </c>
      <c r="AF2780">
        <v>0</v>
      </c>
      <c r="AG2780">
        <v>0</v>
      </c>
      <c r="AH2780" t="s">
        <v>118</v>
      </c>
      <c r="AI2780" s="1">
        <v>44529.841111111113</v>
      </c>
      <c r="AJ2780">
        <v>302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-14</v>
      </c>
      <c r="AQ2780">
        <v>0</v>
      </c>
      <c r="AR2780">
        <v>0</v>
      </c>
      <c r="AS2780">
        <v>0</v>
      </c>
      <c r="AT2780" t="s">
        <v>88</v>
      </c>
      <c r="AU2780" t="s">
        <v>88</v>
      </c>
      <c r="AV2780" t="s">
        <v>88</v>
      </c>
      <c r="AW2780" t="s">
        <v>88</v>
      </c>
      <c r="AX2780" t="s">
        <v>88</v>
      </c>
      <c r="AY2780" t="s">
        <v>88</v>
      </c>
      <c r="AZ2780" t="s">
        <v>88</v>
      </c>
      <c r="BA2780" t="s">
        <v>88</v>
      </c>
      <c r="BB2780" t="s">
        <v>88</v>
      </c>
      <c r="BC2780" t="s">
        <v>88</v>
      </c>
      <c r="BD2780" t="s">
        <v>88</v>
      </c>
      <c r="BE2780" t="s">
        <v>88</v>
      </c>
    </row>
    <row r="2781" spans="1:57">
      <c r="A2781" t="s">
        <v>5767</v>
      </c>
      <c r="B2781" t="s">
        <v>80</v>
      </c>
      <c r="C2781" t="s">
        <v>5768</v>
      </c>
      <c r="D2781" t="s">
        <v>82</v>
      </c>
      <c r="E2781" s="2" t="str">
        <f>HYPERLINK("capsilon://?command=openfolder&amp;siteaddress=FAM.docvelocity-na8.net&amp;folderid=FX88EC81D6-C8AF-620D-E101-3042B56BAD5A","FX211112277")</f>
        <v>FX211112277</v>
      </c>
      <c r="F2781" t="s">
        <v>19</v>
      </c>
      <c r="G2781" t="s">
        <v>19</v>
      </c>
      <c r="H2781" t="s">
        <v>83</v>
      </c>
      <c r="I2781" t="s">
        <v>5769</v>
      </c>
      <c r="J2781">
        <v>28</v>
      </c>
      <c r="K2781" t="s">
        <v>85</v>
      </c>
      <c r="L2781" t="s">
        <v>86</v>
      </c>
      <c r="M2781" t="s">
        <v>87</v>
      </c>
      <c r="N2781">
        <v>2</v>
      </c>
      <c r="O2781" s="1">
        <v>44529.799016203702</v>
      </c>
      <c r="P2781" s="1">
        <v>44530.193043981482</v>
      </c>
      <c r="Q2781">
        <v>33680</v>
      </c>
      <c r="R2781">
        <v>364</v>
      </c>
      <c r="S2781" t="b">
        <v>0</v>
      </c>
      <c r="T2781" t="s">
        <v>88</v>
      </c>
      <c r="U2781" t="b">
        <v>0</v>
      </c>
      <c r="V2781" t="s">
        <v>218</v>
      </c>
      <c r="W2781" s="1">
        <v>44529.837962962964</v>
      </c>
      <c r="X2781">
        <v>220</v>
      </c>
      <c r="Y2781">
        <v>21</v>
      </c>
      <c r="Z2781">
        <v>0</v>
      </c>
      <c r="AA2781">
        <v>21</v>
      </c>
      <c r="AB2781">
        <v>0</v>
      </c>
      <c r="AC2781">
        <v>10</v>
      </c>
      <c r="AD2781">
        <v>7</v>
      </c>
      <c r="AE2781">
        <v>0</v>
      </c>
      <c r="AF2781">
        <v>0</v>
      </c>
      <c r="AG2781">
        <v>0</v>
      </c>
      <c r="AH2781" t="s">
        <v>1043</v>
      </c>
      <c r="AI2781" s="1">
        <v>44530.193043981482</v>
      </c>
      <c r="AJ2781">
        <v>144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7</v>
      </c>
      <c r="AQ2781">
        <v>0</v>
      </c>
      <c r="AR2781">
        <v>0</v>
      </c>
      <c r="AS2781">
        <v>0</v>
      </c>
      <c r="AT2781" t="s">
        <v>88</v>
      </c>
      <c r="AU2781" t="s">
        <v>88</v>
      </c>
      <c r="AV2781" t="s">
        <v>88</v>
      </c>
      <c r="AW2781" t="s">
        <v>88</v>
      </c>
      <c r="AX2781" t="s">
        <v>88</v>
      </c>
      <c r="AY2781" t="s">
        <v>88</v>
      </c>
      <c r="AZ2781" t="s">
        <v>88</v>
      </c>
      <c r="BA2781" t="s">
        <v>88</v>
      </c>
      <c r="BB2781" t="s">
        <v>88</v>
      </c>
      <c r="BC2781" t="s">
        <v>88</v>
      </c>
      <c r="BD2781" t="s">
        <v>88</v>
      </c>
      <c r="BE2781" t="s">
        <v>88</v>
      </c>
    </row>
    <row r="2782" spans="1:57">
      <c r="A2782" t="s">
        <v>5770</v>
      </c>
      <c r="B2782" t="s">
        <v>80</v>
      </c>
      <c r="C2782" t="s">
        <v>5768</v>
      </c>
      <c r="D2782" t="s">
        <v>82</v>
      </c>
      <c r="E2782" s="2" t="str">
        <f>HYPERLINK("capsilon://?command=openfolder&amp;siteaddress=FAM.docvelocity-na8.net&amp;folderid=FX88EC81D6-C8AF-620D-E101-3042B56BAD5A","FX211112277")</f>
        <v>FX211112277</v>
      </c>
      <c r="F2782" t="s">
        <v>19</v>
      </c>
      <c r="G2782" t="s">
        <v>19</v>
      </c>
      <c r="H2782" t="s">
        <v>83</v>
      </c>
      <c r="I2782" t="s">
        <v>5771</v>
      </c>
      <c r="J2782">
        <v>38</v>
      </c>
      <c r="K2782" t="s">
        <v>85</v>
      </c>
      <c r="L2782" t="s">
        <v>86</v>
      </c>
      <c r="M2782" t="s">
        <v>87</v>
      </c>
      <c r="N2782">
        <v>2</v>
      </c>
      <c r="O2782" s="1">
        <v>44529.799675925926</v>
      </c>
      <c r="P2782" s="1">
        <v>44530.194421296299</v>
      </c>
      <c r="Q2782">
        <v>33791</v>
      </c>
      <c r="R2782">
        <v>315</v>
      </c>
      <c r="S2782" t="b">
        <v>0</v>
      </c>
      <c r="T2782" t="s">
        <v>88</v>
      </c>
      <c r="U2782" t="b">
        <v>0</v>
      </c>
      <c r="V2782" t="s">
        <v>218</v>
      </c>
      <c r="W2782" s="1">
        <v>44529.840254629627</v>
      </c>
      <c r="X2782">
        <v>197</v>
      </c>
      <c r="Y2782">
        <v>33</v>
      </c>
      <c r="Z2782">
        <v>0</v>
      </c>
      <c r="AA2782">
        <v>33</v>
      </c>
      <c r="AB2782">
        <v>0</v>
      </c>
      <c r="AC2782">
        <v>11</v>
      </c>
      <c r="AD2782">
        <v>5</v>
      </c>
      <c r="AE2782">
        <v>0</v>
      </c>
      <c r="AF2782">
        <v>0</v>
      </c>
      <c r="AG2782">
        <v>0</v>
      </c>
      <c r="AH2782" t="s">
        <v>1043</v>
      </c>
      <c r="AI2782" s="1">
        <v>44530.194421296299</v>
      </c>
      <c r="AJ2782">
        <v>118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5</v>
      </c>
      <c r="AQ2782">
        <v>0</v>
      </c>
      <c r="AR2782">
        <v>0</v>
      </c>
      <c r="AS2782">
        <v>0</v>
      </c>
      <c r="AT2782" t="s">
        <v>88</v>
      </c>
      <c r="AU2782" t="s">
        <v>88</v>
      </c>
      <c r="AV2782" t="s">
        <v>88</v>
      </c>
      <c r="AW2782" t="s">
        <v>88</v>
      </c>
      <c r="AX2782" t="s">
        <v>88</v>
      </c>
      <c r="AY2782" t="s">
        <v>88</v>
      </c>
      <c r="AZ2782" t="s">
        <v>88</v>
      </c>
      <c r="BA2782" t="s">
        <v>88</v>
      </c>
      <c r="BB2782" t="s">
        <v>88</v>
      </c>
      <c r="BC2782" t="s">
        <v>88</v>
      </c>
      <c r="BD2782" t="s">
        <v>88</v>
      </c>
      <c r="BE2782" t="s">
        <v>88</v>
      </c>
    </row>
    <row r="2783" spans="1:57">
      <c r="A2783" t="s">
        <v>5772</v>
      </c>
      <c r="B2783" t="s">
        <v>80</v>
      </c>
      <c r="C2783" t="s">
        <v>5768</v>
      </c>
      <c r="D2783" t="s">
        <v>82</v>
      </c>
      <c r="E2783" s="2" t="str">
        <f>HYPERLINK("capsilon://?command=openfolder&amp;siteaddress=FAM.docvelocity-na8.net&amp;folderid=FX88EC81D6-C8AF-620D-E101-3042B56BAD5A","FX211112277")</f>
        <v>FX211112277</v>
      </c>
      <c r="F2783" t="s">
        <v>19</v>
      </c>
      <c r="G2783" t="s">
        <v>19</v>
      </c>
      <c r="H2783" t="s">
        <v>83</v>
      </c>
      <c r="I2783" t="s">
        <v>5773</v>
      </c>
      <c r="J2783">
        <v>38</v>
      </c>
      <c r="K2783" t="s">
        <v>85</v>
      </c>
      <c r="L2783" t="s">
        <v>86</v>
      </c>
      <c r="M2783" t="s">
        <v>87</v>
      </c>
      <c r="N2783">
        <v>2</v>
      </c>
      <c r="O2783" s="1">
        <v>44529.800138888888</v>
      </c>
      <c r="P2783" s="1">
        <v>44530.200914351852</v>
      </c>
      <c r="Q2783">
        <v>34161</v>
      </c>
      <c r="R2783">
        <v>466</v>
      </c>
      <c r="S2783" t="b">
        <v>0</v>
      </c>
      <c r="T2783" t="s">
        <v>88</v>
      </c>
      <c r="U2783" t="b">
        <v>0</v>
      </c>
      <c r="V2783" t="s">
        <v>218</v>
      </c>
      <c r="W2783" s="1">
        <v>44529.842129629629</v>
      </c>
      <c r="X2783">
        <v>161</v>
      </c>
      <c r="Y2783">
        <v>33</v>
      </c>
      <c r="Z2783">
        <v>0</v>
      </c>
      <c r="AA2783">
        <v>33</v>
      </c>
      <c r="AB2783">
        <v>0</v>
      </c>
      <c r="AC2783">
        <v>10</v>
      </c>
      <c r="AD2783">
        <v>5</v>
      </c>
      <c r="AE2783">
        <v>0</v>
      </c>
      <c r="AF2783">
        <v>0</v>
      </c>
      <c r="AG2783">
        <v>0</v>
      </c>
      <c r="AH2783" t="s">
        <v>99</v>
      </c>
      <c r="AI2783" s="1">
        <v>44530.200914351852</v>
      </c>
      <c r="AJ2783">
        <v>300</v>
      </c>
      <c r="AK2783">
        <v>1</v>
      </c>
      <c r="AL2783">
        <v>0</v>
      </c>
      <c r="AM2783">
        <v>1</v>
      </c>
      <c r="AN2783">
        <v>0</v>
      </c>
      <c r="AO2783">
        <v>1</v>
      </c>
      <c r="AP2783">
        <v>4</v>
      </c>
      <c r="AQ2783">
        <v>0</v>
      </c>
      <c r="AR2783">
        <v>0</v>
      </c>
      <c r="AS2783">
        <v>0</v>
      </c>
      <c r="AT2783" t="s">
        <v>88</v>
      </c>
      <c r="AU2783" t="s">
        <v>88</v>
      </c>
      <c r="AV2783" t="s">
        <v>88</v>
      </c>
      <c r="AW2783" t="s">
        <v>88</v>
      </c>
      <c r="AX2783" t="s">
        <v>88</v>
      </c>
      <c r="AY2783" t="s">
        <v>88</v>
      </c>
      <c r="AZ2783" t="s">
        <v>88</v>
      </c>
      <c r="BA2783" t="s">
        <v>88</v>
      </c>
      <c r="BB2783" t="s">
        <v>88</v>
      </c>
      <c r="BC2783" t="s">
        <v>88</v>
      </c>
      <c r="BD2783" t="s">
        <v>88</v>
      </c>
      <c r="BE2783" t="s">
        <v>88</v>
      </c>
    </row>
    <row r="2784" spans="1:57">
      <c r="A2784" t="s">
        <v>5774</v>
      </c>
      <c r="B2784" t="s">
        <v>80</v>
      </c>
      <c r="C2784" t="s">
        <v>5775</v>
      </c>
      <c r="D2784" t="s">
        <v>82</v>
      </c>
      <c r="E2784" s="2" t="str">
        <f>HYPERLINK("capsilon://?command=openfolder&amp;siteaddress=FAM.docvelocity-na8.net&amp;folderid=FX73DD1A2F-F086-69C6-0FEC-2074A70EFD8D","FX211113697")</f>
        <v>FX211113697</v>
      </c>
      <c r="F2784" t="s">
        <v>19</v>
      </c>
      <c r="G2784" t="s">
        <v>19</v>
      </c>
      <c r="H2784" t="s">
        <v>83</v>
      </c>
      <c r="I2784" t="s">
        <v>5776</v>
      </c>
      <c r="J2784">
        <v>131</v>
      </c>
      <c r="K2784" t="s">
        <v>85</v>
      </c>
      <c r="L2784" t="s">
        <v>86</v>
      </c>
      <c r="M2784" t="s">
        <v>87</v>
      </c>
      <c r="N2784">
        <v>2</v>
      </c>
      <c r="O2784" s="1">
        <v>44529.808854166666</v>
      </c>
      <c r="P2784" s="1">
        <v>44530.237847222219</v>
      </c>
      <c r="Q2784">
        <v>31664</v>
      </c>
      <c r="R2784">
        <v>5401</v>
      </c>
      <c r="S2784" t="b">
        <v>0</v>
      </c>
      <c r="T2784" t="s">
        <v>88</v>
      </c>
      <c r="U2784" t="b">
        <v>0</v>
      </c>
      <c r="V2784" t="s">
        <v>98</v>
      </c>
      <c r="W2784" s="1">
        <v>44530.20988425926</v>
      </c>
      <c r="X2784">
        <v>1985</v>
      </c>
      <c r="Y2784">
        <v>139</v>
      </c>
      <c r="Z2784">
        <v>0</v>
      </c>
      <c r="AA2784">
        <v>139</v>
      </c>
      <c r="AB2784">
        <v>0</v>
      </c>
      <c r="AC2784">
        <v>103</v>
      </c>
      <c r="AD2784">
        <v>-8</v>
      </c>
      <c r="AE2784">
        <v>0</v>
      </c>
      <c r="AF2784">
        <v>0</v>
      </c>
      <c r="AG2784">
        <v>0</v>
      </c>
      <c r="AH2784" t="s">
        <v>1043</v>
      </c>
      <c r="AI2784" s="1">
        <v>44530.237847222219</v>
      </c>
      <c r="AJ2784">
        <v>1224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-8</v>
      </c>
      <c r="AQ2784">
        <v>0</v>
      </c>
      <c r="AR2784">
        <v>0</v>
      </c>
      <c r="AS2784">
        <v>0</v>
      </c>
      <c r="AT2784" t="s">
        <v>88</v>
      </c>
      <c r="AU2784" t="s">
        <v>88</v>
      </c>
      <c r="AV2784" t="s">
        <v>88</v>
      </c>
      <c r="AW2784" t="s">
        <v>88</v>
      </c>
      <c r="AX2784" t="s">
        <v>88</v>
      </c>
      <c r="AY2784" t="s">
        <v>88</v>
      </c>
      <c r="AZ2784" t="s">
        <v>88</v>
      </c>
      <c r="BA2784" t="s">
        <v>88</v>
      </c>
      <c r="BB2784" t="s">
        <v>88</v>
      </c>
      <c r="BC2784" t="s">
        <v>88</v>
      </c>
      <c r="BD2784" t="s">
        <v>88</v>
      </c>
      <c r="BE2784" t="s">
        <v>88</v>
      </c>
    </row>
    <row r="2785" spans="1:57">
      <c r="A2785" t="s">
        <v>5777</v>
      </c>
      <c r="B2785" t="s">
        <v>80</v>
      </c>
      <c r="C2785" t="s">
        <v>5778</v>
      </c>
      <c r="D2785" t="s">
        <v>82</v>
      </c>
      <c r="E2785" s="2" t="str">
        <f>HYPERLINK("capsilon://?command=openfolder&amp;siteaddress=FAM.docvelocity-na8.net&amp;folderid=FX4F9D35BC-11FB-DA05-38A4-3889750F30B7","FX211113609")</f>
        <v>FX211113609</v>
      </c>
      <c r="F2785" t="s">
        <v>19</v>
      </c>
      <c r="G2785" t="s">
        <v>19</v>
      </c>
      <c r="H2785" t="s">
        <v>83</v>
      </c>
      <c r="I2785" t="s">
        <v>5779</v>
      </c>
      <c r="J2785">
        <v>32</v>
      </c>
      <c r="K2785" t="s">
        <v>85</v>
      </c>
      <c r="L2785" t="s">
        <v>86</v>
      </c>
      <c r="M2785" t="s">
        <v>87</v>
      </c>
      <c r="N2785">
        <v>2</v>
      </c>
      <c r="O2785" s="1">
        <v>44529.811006944445</v>
      </c>
      <c r="P2785" s="1">
        <v>44530.201620370368</v>
      </c>
      <c r="Q2785">
        <v>33444</v>
      </c>
      <c r="R2785">
        <v>305</v>
      </c>
      <c r="S2785" t="b">
        <v>0</v>
      </c>
      <c r="T2785" t="s">
        <v>88</v>
      </c>
      <c r="U2785" t="b">
        <v>0</v>
      </c>
      <c r="V2785" t="s">
        <v>89</v>
      </c>
      <c r="W2785" s="1">
        <v>44530.170300925929</v>
      </c>
      <c r="X2785">
        <v>148</v>
      </c>
      <c r="Y2785">
        <v>36</v>
      </c>
      <c r="Z2785">
        <v>0</v>
      </c>
      <c r="AA2785">
        <v>36</v>
      </c>
      <c r="AB2785">
        <v>0</v>
      </c>
      <c r="AC2785">
        <v>19</v>
      </c>
      <c r="AD2785">
        <v>-4</v>
      </c>
      <c r="AE2785">
        <v>0</v>
      </c>
      <c r="AF2785">
        <v>0</v>
      </c>
      <c r="AG2785">
        <v>0</v>
      </c>
      <c r="AH2785" t="s">
        <v>1043</v>
      </c>
      <c r="AI2785" s="1">
        <v>44530.201620370368</v>
      </c>
      <c r="AJ2785">
        <v>157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-4</v>
      </c>
      <c r="AQ2785">
        <v>0</v>
      </c>
      <c r="AR2785">
        <v>0</v>
      </c>
      <c r="AS2785">
        <v>0</v>
      </c>
      <c r="AT2785" t="s">
        <v>88</v>
      </c>
      <c r="AU2785" t="s">
        <v>88</v>
      </c>
      <c r="AV2785" t="s">
        <v>88</v>
      </c>
      <c r="AW2785" t="s">
        <v>88</v>
      </c>
      <c r="AX2785" t="s">
        <v>88</v>
      </c>
      <c r="AY2785" t="s">
        <v>88</v>
      </c>
      <c r="AZ2785" t="s">
        <v>88</v>
      </c>
      <c r="BA2785" t="s">
        <v>88</v>
      </c>
      <c r="BB2785" t="s">
        <v>88</v>
      </c>
      <c r="BC2785" t="s">
        <v>88</v>
      </c>
      <c r="BD2785" t="s">
        <v>88</v>
      </c>
      <c r="BE2785" t="s">
        <v>88</v>
      </c>
    </row>
    <row r="2786" spans="1:57">
      <c r="A2786" t="s">
        <v>5780</v>
      </c>
      <c r="B2786" t="s">
        <v>80</v>
      </c>
      <c r="C2786" t="s">
        <v>5781</v>
      </c>
      <c r="D2786" t="s">
        <v>82</v>
      </c>
      <c r="E2786" s="2" t="str">
        <f>HYPERLINK("capsilon://?command=openfolder&amp;siteaddress=FAM.docvelocity-na8.net&amp;folderid=FX401B6946-A295-8A4D-4D8B-2335AE1FD0BB","FX21119507")</f>
        <v>FX21119507</v>
      </c>
      <c r="F2786" t="s">
        <v>19</v>
      </c>
      <c r="G2786" t="s">
        <v>19</v>
      </c>
      <c r="H2786" t="s">
        <v>83</v>
      </c>
      <c r="I2786" t="s">
        <v>5782</v>
      </c>
      <c r="J2786">
        <v>166</v>
      </c>
      <c r="K2786" t="s">
        <v>85</v>
      </c>
      <c r="L2786" t="s">
        <v>86</v>
      </c>
      <c r="M2786" t="s">
        <v>87</v>
      </c>
      <c r="N2786">
        <v>1</v>
      </c>
      <c r="O2786" s="1">
        <v>44529.811493055553</v>
      </c>
      <c r="P2786" s="1">
        <v>44530.331319444442</v>
      </c>
      <c r="Q2786">
        <v>44100</v>
      </c>
      <c r="R2786">
        <v>813</v>
      </c>
      <c r="S2786" t="b">
        <v>0</v>
      </c>
      <c r="T2786" t="s">
        <v>88</v>
      </c>
      <c r="U2786" t="b">
        <v>0</v>
      </c>
      <c r="V2786" t="s">
        <v>190</v>
      </c>
      <c r="W2786" s="1">
        <v>44530.331319444442</v>
      </c>
      <c r="X2786">
        <v>545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166</v>
      </c>
      <c r="AE2786">
        <v>148</v>
      </c>
      <c r="AF2786">
        <v>0</v>
      </c>
      <c r="AG2786">
        <v>9</v>
      </c>
      <c r="AH2786" t="s">
        <v>88</v>
      </c>
      <c r="AI2786" t="s">
        <v>88</v>
      </c>
      <c r="AJ2786" t="s">
        <v>88</v>
      </c>
      <c r="AK2786" t="s">
        <v>88</v>
      </c>
      <c r="AL2786" t="s">
        <v>88</v>
      </c>
      <c r="AM2786" t="s">
        <v>88</v>
      </c>
      <c r="AN2786" t="s">
        <v>88</v>
      </c>
      <c r="AO2786" t="s">
        <v>88</v>
      </c>
      <c r="AP2786" t="s">
        <v>88</v>
      </c>
      <c r="AQ2786" t="s">
        <v>88</v>
      </c>
      <c r="AR2786" t="s">
        <v>88</v>
      </c>
      <c r="AS2786" t="s">
        <v>88</v>
      </c>
      <c r="AT2786" t="s">
        <v>88</v>
      </c>
      <c r="AU2786" t="s">
        <v>88</v>
      </c>
      <c r="AV2786" t="s">
        <v>88</v>
      </c>
      <c r="AW2786" t="s">
        <v>88</v>
      </c>
      <c r="AX2786" t="s">
        <v>88</v>
      </c>
      <c r="AY2786" t="s">
        <v>88</v>
      </c>
      <c r="AZ2786" t="s">
        <v>88</v>
      </c>
      <c r="BA2786" t="s">
        <v>88</v>
      </c>
      <c r="BB2786" t="s">
        <v>88</v>
      </c>
      <c r="BC2786" t="s">
        <v>88</v>
      </c>
      <c r="BD2786" t="s">
        <v>88</v>
      </c>
      <c r="BE2786" t="s">
        <v>88</v>
      </c>
    </row>
    <row r="2787" spans="1:57">
      <c r="A2787" t="s">
        <v>5783</v>
      </c>
      <c r="B2787" t="s">
        <v>80</v>
      </c>
      <c r="C2787" t="s">
        <v>5784</v>
      </c>
      <c r="D2787" t="s">
        <v>82</v>
      </c>
      <c r="E2787" s="2" t="str">
        <f>HYPERLINK("capsilon://?command=openfolder&amp;siteaddress=FAM.docvelocity-na8.net&amp;folderid=FX1A9ABFCA-E5E5-ABE2-CFCD-1B5C07D3C334","FX211110077")</f>
        <v>FX211110077</v>
      </c>
      <c r="F2787" t="s">
        <v>19</v>
      </c>
      <c r="G2787" t="s">
        <v>19</v>
      </c>
      <c r="H2787" t="s">
        <v>83</v>
      </c>
      <c r="I2787" t="s">
        <v>5785</v>
      </c>
      <c r="J2787">
        <v>94</v>
      </c>
      <c r="K2787" t="s">
        <v>85</v>
      </c>
      <c r="L2787" t="s">
        <v>86</v>
      </c>
      <c r="M2787" t="s">
        <v>87</v>
      </c>
      <c r="N2787">
        <v>1</v>
      </c>
      <c r="O2787" s="1">
        <v>44529.813171296293</v>
      </c>
      <c r="P2787" s="1">
        <v>44530.333148148151</v>
      </c>
      <c r="Q2787">
        <v>44352</v>
      </c>
      <c r="R2787">
        <v>574</v>
      </c>
      <c r="S2787" t="b">
        <v>0</v>
      </c>
      <c r="T2787" t="s">
        <v>88</v>
      </c>
      <c r="U2787" t="b">
        <v>0</v>
      </c>
      <c r="V2787" t="s">
        <v>190</v>
      </c>
      <c r="W2787" s="1">
        <v>44530.333148148151</v>
      </c>
      <c r="X2787">
        <v>152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94</v>
      </c>
      <c r="AE2787">
        <v>82</v>
      </c>
      <c r="AF2787">
        <v>0</v>
      </c>
      <c r="AG2787">
        <v>3</v>
      </c>
      <c r="AH2787" t="s">
        <v>88</v>
      </c>
      <c r="AI2787" t="s">
        <v>88</v>
      </c>
      <c r="AJ2787" t="s">
        <v>88</v>
      </c>
      <c r="AK2787" t="s">
        <v>88</v>
      </c>
      <c r="AL2787" t="s">
        <v>88</v>
      </c>
      <c r="AM2787" t="s">
        <v>88</v>
      </c>
      <c r="AN2787" t="s">
        <v>88</v>
      </c>
      <c r="AO2787" t="s">
        <v>88</v>
      </c>
      <c r="AP2787" t="s">
        <v>88</v>
      </c>
      <c r="AQ2787" t="s">
        <v>88</v>
      </c>
      <c r="AR2787" t="s">
        <v>88</v>
      </c>
      <c r="AS2787" t="s">
        <v>88</v>
      </c>
      <c r="AT2787" t="s">
        <v>88</v>
      </c>
      <c r="AU2787" t="s">
        <v>88</v>
      </c>
      <c r="AV2787" t="s">
        <v>88</v>
      </c>
      <c r="AW2787" t="s">
        <v>88</v>
      </c>
      <c r="AX2787" t="s">
        <v>88</v>
      </c>
      <c r="AY2787" t="s">
        <v>88</v>
      </c>
      <c r="AZ2787" t="s">
        <v>88</v>
      </c>
      <c r="BA2787" t="s">
        <v>88</v>
      </c>
      <c r="BB2787" t="s">
        <v>88</v>
      </c>
      <c r="BC2787" t="s">
        <v>88</v>
      </c>
      <c r="BD2787" t="s">
        <v>88</v>
      </c>
      <c r="BE2787" t="s">
        <v>88</v>
      </c>
    </row>
    <row r="2788" spans="1:57">
      <c r="A2788" t="s">
        <v>5786</v>
      </c>
      <c r="B2788" t="s">
        <v>80</v>
      </c>
      <c r="C2788" t="s">
        <v>5675</v>
      </c>
      <c r="D2788" t="s">
        <v>82</v>
      </c>
      <c r="E2788" s="2" t="str">
        <f>HYPERLINK("capsilon://?command=openfolder&amp;siteaddress=FAM.docvelocity-na8.net&amp;folderid=FX6DDF3C5D-8F03-5DFC-774B-8145E1501B71","FX211113396")</f>
        <v>FX211113396</v>
      </c>
      <c r="F2788" t="s">
        <v>19</v>
      </c>
      <c r="G2788" t="s">
        <v>19</v>
      </c>
      <c r="H2788" t="s">
        <v>83</v>
      </c>
      <c r="I2788" t="s">
        <v>5787</v>
      </c>
      <c r="J2788">
        <v>28</v>
      </c>
      <c r="K2788" t="s">
        <v>85</v>
      </c>
      <c r="L2788" t="s">
        <v>86</v>
      </c>
      <c r="M2788" t="s">
        <v>87</v>
      </c>
      <c r="N2788">
        <v>2</v>
      </c>
      <c r="O2788" s="1">
        <v>44529.817106481481</v>
      </c>
      <c r="P2788" s="1">
        <v>44530.2034375</v>
      </c>
      <c r="Q2788">
        <v>33014</v>
      </c>
      <c r="R2788">
        <v>365</v>
      </c>
      <c r="S2788" t="b">
        <v>0</v>
      </c>
      <c r="T2788" t="s">
        <v>88</v>
      </c>
      <c r="U2788" t="b">
        <v>0</v>
      </c>
      <c r="V2788" t="s">
        <v>89</v>
      </c>
      <c r="W2788" s="1">
        <v>44530.172500000001</v>
      </c>
      <c r="X2788">
        <v>148</v>
      </c>
      <c r="Y2788">
        <v>21</v>
      </c>
      <c r="Z2788">
        <v>0</v>
      </c>
      <c r="AA2788">
        <v>21</v>
      </c>
      <c r="AB2788">
        <v>0</v>
      </c>
      <c r="AC2788">
        <v>15</v>
      </c>
      <c r="AD2788">
        <v>7</v>
      </c>
      <c r="AE2788">
        <v>0</v>
      </c>
      <c r="AF2788">
        <v>0</v>
      </c>
      <c r="AG2788">
        <v>0</v>
      </c>
      <c r="AH2788" t="s">
        <v>99</v>
      </c>
      <c r="AI2788" s="1">
        <v>44530.2034375</v>
      </c>
      <c r="AJ2788">
        <v>217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7</v>
      </c>
      <c r="AQ2788">
        <v>0</v>
      </c>
      <c r="AR2788">
        <v>0</v>
      </c>
      <c r="AS2788">
        <v>0</v>
      </c>
      <c r="AT2788" t="s">
        <v>88</v>
      </c>
      <c r="AU2788" t="s">
        <v>88</v>
      </c>
      <c r="AV2788" t="s">
        <v>88</v>
      </c>
      <c r="AW2788" t="s">
        <v>88</v>
      </c>
      <c r="AX2788" t="s">
        <v>88</v>
      </c>
      <c r="AY2788" t="s">
        <v>88</v>
      </c>
      <c r="AZ2788" t="s">
        <v>88</v>
      </c>
      <c r="BA2788" t="s">
        <v>88</v>
      </c>
      <c r="BB2788" t="s">
        <v>88</v>
      </c>
      <c r="BC2788" t="s">
        <v>88</v>
      </c>
      <c r="BD2788" t="s">
        <v>88</v>
      </c>
      <c r="BE2788" t="s">
        <v>88</v>
      </c>
    </row>
    <row r="2789" spans="1:57">
      <c r="A2789" t="s">
        <v>5788</v>
      </c>
      <c r="B2789" t="s">
        <v>80</v>
      </c>
      <c r="C2789" t="s">
        <v>5675</v>
      </c>
      <c r="D2789" t="s">
        <v>82</v>
      </c>
      <c r="E2789" s="2" t="str">
        <f>HYPERLINK("capsilon://?command=openfolder&amp;siteaddress=FAM.docvelocity-na8.net&amp;folderid=FX6DDF3C5D-8F03-5DFC-774B-8145E1501B71","FX211113396")</f>
        <v>FX211113396</v>
      </c>
      <c r="F2789" t="s">
        <v>19</v>
      </c>
      <c r="G2789" t="s">
        <v>19</v>
      </c>
      <c r="H2789" t="s">
        <v>83</v>
      </c>
      <c r="I2789" t="s">
        <v>5789</v>
      </c>
      <c r="J2789">
        <v>28</v>
      </c>
      <c r="K2789" t="s">
        <v>85</v>
      </c>
      <c r="L2789" t="s">
        <v>86</v>
      </c>
      <c r="M2789" t="s">
        <v>87</v>
      </c>
      <c r="N2789">
        <v>2</v>
      </c>
      <c r="O2789" s="1">
        <v>44529.817280092589</v>
      </c>
      <c r="P2789" s="1">
        <v>44530.203321759262</v>
      </c>
      <c r="Q2789">
        <v>32831</v>
      </c>
      <c r="R2789">
        <v>523</v>
      </c>
      <c r="S2789" t="b">
        <v>0</v>
      </c>
      <c r="T2789" t="s">
        <v>88</v>
      </c>
      <c r="U2789" t="b">
        <v>0</v>
      </c>
      <c r="V2789" t="s">
        <v>1964</v>
      </c>
      <c r="W2789" s="1">
        <v>44530.176030092596</v>
      </c>
      <c r="X2789">
        <v>377</v>
      </c>
      <c r="Y2789">
        <v>21</v>
      </c>
      <c r="Z2789">
        <v>0</v>
      </c>
      <c r="AA2789">
        <v>21</v>
      </c>
      <c r="AB2789">
        <v>0</v>
      </c>
      <c r="AC2789">
        <v>15</v>
      </c>
      <c r="AD2789">
        <v>7</v>
      </c>
      <c r="AE2789">
        <v>0</v>
      </c>
      <c r="AF2789">
        <v>0</v>
      </c>
      <c r="AG2789">
        <v>0</v>
      </c>
      <c r="AH2789" t="s">
        <v>1043</v>
      </c>
      <c r="AI2789" s="1">
        <v>44530.203321759262</v>
      </c>
      <c r="AJ2789">
        <v>146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7</v>
      </c>
      <c r="AQ2789">
        <v>0</v>
      </c>
      <c r="AR2789">
        <v>0</v>
      </c>
      <c r="AS2789">
        <v>0</v>
      </c>
      <c r="AT2789" t="s">
        <v>88</v>
      </c>
      <c r="AU2789" t="s">
        <v>88</v>
      </c>
      <c r="AV2789" t="s">
        <v>88</v>
      </c>
      <c r="AW2789" t="s">
        <v>88</v>
      </c>
      <c r="AX2789" t="s">
        <v>88</v>
      </c>
      <c r="AY2789" t="s">
        <v>88</v>
      </c>
      <c r="AZ2789" t="s">
        <v>88</v>
      </c>
      <c r="BA2789" t="s">
        <v>88</v>
      </c>
      <c r="BB2789" t="s">
        <v>88</v>
      </c>
      <c r="BC2789" t="s">
        <v>88</v>
      </c>
      <c r="BD2789" t="s">
        <v>88</v>
      </c>
      <c r="BE2789" t="s">
        <v>88</v>
      </c>
    </row>
    <row r="2790" spans="1:57">
      <c r="A2790" t="s">
        <v>5790</v>
      </c>
      <c r="B2790" t="s">
        <v>80</v>
      </c>
      <c r="C2790" t="s">
        <v>5791</v>
      </c>
      <c r="D2790" t="s">
        <v>82</v>
      </c>
      <c r="E2790" s="2" t="str">
        <f>HYPERLINK("capsilon://?command=openfolder&amp;siteaddress=FAM.docvelocity-na8.net&amp;folderid=FX7AED12F2-0B29-040F-02BA-588023FEBE43","FX211114259")</f>
        <v>FX211114259</v>
      </c>
      <c r="F2790" t="s">
        <v>19</v>
      </c>
      <c r="G2790" t="s">
        <v>19</v>
      </c>
      <c r="H2790" t="s">
        <v>83</v>
      </c>
      <c r="I2790" t="s">
        <v>5792</v>
      </c>
      <c r="J2790">
        <v>72</v>
      </c>
      <c r="K2790" t="s">
        <v>85</v>
      </c>
      <c r="L2790" t="s">
        <v>86</v>
      </c>
      <c r="M2790" t="s">
        <v>87</v>
      </c>
      <c r="N2790">
        <v>1</v>
      </c>
      <c r="O2790" s="1">
        <v>44529.839756944442</v>
      </c>
      <c r="P2790" s="1">
        <v>44530.335509259261</v>
      </c>
      <c r="Q2790">
        <v>42429</v>
      </c>
      <c r="R2790">
        <v>404</v>
      </c>
      <c r="S2790" t="b">
        <v>0</v>
      </c>
      <c r="T2790" t="s">
        <v>88</v>
      </c>
      <c r="U2790" t="b">
        <v>0</v>
      </c>
      <c r="V2790" t="s">
        <v>190</v>
      </c>
      <c r="W2790" s="1">
        <v>44530.335509259261</v>
      </c>
      <c r="X2790">
        <v>184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72</v>
      </c>
      <c r="AE2790">
        <v>60</v>
      </c>
      <c r="AF2790">
        <v>0</v>
      </c>
      <c r="AG2790">
        <v>3</v>
      </c>
      <c r="AH2790" t="s">
        <v>88</v>
      </c>
      <c r="AI2790" t="s">
        <v>88</v>
      </c>
      <c r="AJ2790" t="s">
        <v>88</v>
      </c>
      <c r="AK2790" t="s">
        <v>88</v>
      </c>
      <c r="AL2790" t="s">
        <v>88</v>
      </c>
      <c r="AM2790" t="s">
        <v>88</v>
      </c>
      <c r="AN2790" t="s">
        <v>88</v>
      </c>
      <c r="AO2790" t="s">
        <v>88</v>
      </c>
      <c r="AP2790" t="s">
        <v>88</v>
      </c>
      <c r="AQ2790" t="s">
        <v>88</v>
      </c>
      <c r="AR2790" t="s">
        <v>88</v>
      </c>
      <c r="AS2790" t="s">
        <v>88</v>
      </c>
      <c r="AT2790" t="s">
        <v>88</v>
      </c>
      <c r="AU2790" t="s">
        <v>88</v>
      </c>
      <c r="AV2790" t="s">
        <v>88</v>
      </c>
      <c r="AW2790" t="s">
        <v>88</v>
      </c>
      <c r="AX2790" t="s">
        <v>88</v>
      </c>
      <c r="AY2790" t="s">
        <v>88</v>
      </c>
      <c r="AZ2790" t="s">
        <v>88</v>
      </c>
      <c r="BA2790" t="s">
        <v>88</v>
      </c>
      <c r="BB2790" t="s">
        <v>88</v>
      </c>
      <c r="BC2790" t="s">
        <v>88</v>
      </c>
      <c r="BD2790" t="s">
        <v>88</v>
      </c>
      <c r="BE2790" t="s">
        <v>88</v>
      </c>
    </row>
    <row r="2791" spans="1:57">
      <c r="A2791" t="s">
        <v>5793</v>
      </c>
      <c r="B2791" t="s">
        <v>80</v>
      </c>
      <c r="C2791" t="s">
        <v>1808</v>
      </c>
      <c r="D2791" t="s">
        <v>82</v>
      </c>
      <c r="E2791" s="2" t="str">
        <f>HYPERLINK("capsilon://?command=openfolder&amp;siteaddress=FAM.docvelocity-na8.net&amp;folderid=FX29F3E13C-4D46-32D1-5D47-99BDBFFF4C56","FX21095927")</f>
        <v>FX21095927</v>
      </c>
      <c r="F2791" t="s">
        <v>19</v>
      </c>
      <c r="G2791" t="s">
        <v>19</v>
      </c>
      <c r="H2791" t="s">
        <v>83</v>
      </c>
      <c r="I2791" t="s">
        <v>5794</v>
      </c>
      <c r="J2791">
        <v>38</v>
      </c>
      <c r="K2791" t="s">
        <v>85</v>
      </c>
      <c r="L2791" t="s">
        <v>86</v>
      </c>
      <c r="M2791" t="s">
        <v>87</v>
      </c>
      <c r="N2791">
        <v>2</v>
      </c>
      <c r="O2791" s="1">
        <v>44501.201331018521</v>
      </c>
      <c r="P2791" s="1">
        <v>44501.257245370369</v>
      </c>
      <c r="Q2791">
        <v>3618</v>
      </c>
      <c r="R2791">
        <v>1213</v>
      </c>
      <c r="S2791" t="b">
        <v>0</v>
      </c>
      <c r="T2791" t="s">
        <v>88</v>
      </c>
      <c r="U2791" t="b">
        <v>1</v>
      </c>
      <c r="V2791" t="s">
        <v>388</v>
      </c>
      <c r="W2791" s="1">
        <v>44501.220254629632</v>
      </c>
      <c r="X2791">
        <v>578</v>
      </c>
      <c r="Y2791">
        <v>37</v>
      </c>
      <c r="Z2791">
        <v>0</v>
      </c>
      <c r="AA2791">
        <v>37</v>
      </c>
      <c r="AB2791">
        <v>0</v>
      </c>
      <c r="AC2791">
        <v>35</v>
      </c>
      <c r="AD2791">
        <v>1</v>
      </c>
      <c r="AE2791">
        <v>0</v>
      </c>
      <c r="AF2791">
        <v>0</v>
      </c>
      <c r="AG2791">
        <v>0</v>
      </c>
      <c r="AH2791" t="s">
        <v>99</v>
      </c>
      <c r="AI2791" s="1">
        <v>44501.257245370369</v>
      </c>
      <c r="AJ2791">
        <v>626</v>
      </c>
      <c r="AK2791">
        <v>1</v>
      </c>
      <c r="AL2791">
        <v>0</v>
      </c>
      <c r="AM2791">
        <v>1</v>
      </c>
      <c r="AN2791">
        <v>0</v>
      </c>
      <c r="AO2791">
        <v>1</v>
      </c>
      <c r="AP2791">
        <v>0</v>
      </c>
      <c r="AQ2791">
        <v>0</v>
      </c>
      <c r="AR2791">
        <v>0</v>
      </c>
      <c r="AS2791">
        <v>0</v>
      </c>
      <c r="AT2791" t="s">
        <v>88</v>
      </c>
      <c r="AU2791" t="s">
        <v>88</v>
      </c>
      <c r="AV2791" t="s">
        <v>88</v>
      </c>
      <c r="AW2791" t="s">
        <v>88</v>
      </c>
      <c r="AX2791" t="s">
        <v>88</v>
      </c>
      <c r="AY2791" t="s">
        <v>88</v>
      </c>
      <c r="AZ2791" t="s">
        <v>88</v>
      </c>
      <c r="BA2791" t="s">
        <v>88</v>
      </c>
      <c r="BB2791" t="s">
        <v>88</v>
      </c>
      <c r="BC2791" t="s">
        <v>88</v>
      </c>
      <c r="BD2791" t="s">
        <v>88</v>
      </c>
      <c r="BE2791" t="s">
        <v>88</v>
      </c>
    </row>
    <row r="2792" spans="1:57">
      <c r="A2792" t="s">
        <v>5795</v>
      </c>
      <c r="B2792" t="s">
        <v>80</v>
      </c>
      <c r="C2792" t="s">
        <v>5796</v>
      </c>
      <c r="D2792" t="s">
        <v>82</v>
      </c>
      <c r="E2792" s="2" t="str">
        <f>HYPERLINK("capsilon://?command=openfolder&amp;siteaddress=FAM.docvelocity-na8.net&amp;folderid=FXCFEEBA63-6FCA-1307-92D9-1B3182A7442D","FX211013185")</f>
        <v>FX211013185</v>
      </c>
      <c r="F2792" t="s">
        <v>19</v>
      </c>
      <c r="G2792" t="s">
        <v>19</v>
      </c>
      <c r="H2792" t="s">
        <v>83</v>
      </c>
      <c r="I2792" t="s">
        <v>5797</v>
      </c>
      <c r="J2792">
        <v>110</v>
      </c>
      <c r="K2792" t="s">
        <v>85</v>
      </c>
      <c r="L2792" t="s">
        <v>86</v>
      </c>
      <c r="M2792" t="s">
        <v>87</v>
      </c>
      <c r="N2792">
        <v>1</v>
      </c>
      <c r="O2792" s="1">
        <v>44529.856307870374</v>
      </c>
      <c r="P2792" s="1">
        <v>44530.357893518521</v>
      </c>
      <c r="Q2792">
        <v>42957</v>
      </c>
      <c r="R2792">
        <v>380</v>
      </c>
      <c r="S2792" t="b">
        <v>0</v>
      </c>
      <c r="T2792" t="s">
        <v>88</v>
      </c>
      <c r="U2792" t="b">
        <v>0</v>
      </c>
      <c r="V2792" t="s">
        <v>190</v>
      </c>
      <c r="W2792" s="1">
        <v>44530.357893518521</v>
      </c>
      <c r="X2792">
        <v>167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110</v>
      </c>
      <c r="AE2792">
        <v>98</v>
      </c>
      <c r="AF2792">
        <v>0</v>
      </c>
      <c r="AG2792">
        <v>4</v>
      </c>
      <c r="AH2792" t="s">
        <v>88</v>
      </c>
      <c r="AI2792" t="s">
        <v>88</v>
      </c>
      <c r="AJ2792" t="s">
        <v>88</v>
      </c>
      <c r="AK2792" t="s">
        <v>88</v>
      </c>
      <c r="AL2792" t="s">
        <v>88</v>
      </c>
      <c r="AM2792" t="s">
        <v>88</v>
      </c>
      <c r="AN2792" t="s">
        <v>88</v>
      </c>
      <c r="AO2792" t="s">
        <v>88</v>
      </c>
      <c r="AP2792" t="s">
        <v>88</v>
      </c>
      <c r="AQ2792" t="s">
        <v>88</v>
      </c>
      <c r="AR2792" t="s">
        <v>88</v>
      </c>
      <c r="AS2792" t="s">
        <v>88</v>
      </c>
      <c r="AT2792" t="s">
        <v>88</v>
      </c>
      <c r="AU2792" t="s">
        <v>88</v>
      </c>
      <c r="AV2792" t="s">
        <v>88</v>
      </c>
      <c r="AW2792" t="s">
        <v>88</v>
      </c>
      <c r="AX2792" t="s">
        <v>88</v>
      </c>
      <c r="AY2792" t="s">
        <v>88</v>
      </c>
      <c r="AZ2792" t="s">
        <v>88</v>
      </c>
      <c r="BA2792" t="s">
        <v>88</v>
      </c>
      <c r="BB2792" t="s">
        <v>88</v>
      </c>
      <c r="BC2792" t="s">
        <v>88</v>
      </c>
      <c r="BD2792" t="s">
        <v>88</v>
      </c>
      <c r="BE2792" t="s">
        <v>88</v>
      </c>
    </row>
    <row r="2793" spans="1:57">
      <c r="A2793" t="s">
        <v>5798</v>
      </c>
      <c r="B2793" t="s">
        <v>80</v>
      </c>
      <c r="C2793" t="s">
        <v>5184</v>
      </c>
      <c r="D2793" t="s">
        <v>82</v>
      </c>
      <c r="E2793" s="2" t="str">
        <f>HYPERLINK("capsilon://?command=openfolder&amp;siteaddress=FAM.docvelocity-na8.net&amp;folderid=FX7289A8FE-186C-C87B-7CBC-D0BF7BEF7152","FX21117565")</f>
        <v>FX21117565</v>
      </c>
      <c r="F2793" t="s">
        <v>19</v>
      </c>
      <c r="G2793" t="s">
        <v>19</v>
      </c>
      <c r="H2793" t="s">
        <v>83</v>
      </c>
      <c r="I2793" t="s">
        <v>5799</v>
      </c>
      <c r="J2793">
        <v>81</v>
      </c>
      <c r="K2793" t="s">
        <v>85</v>
      </c>
      <c r="L2793" t="s">
        <v>86</v>
      </c>
      <c r="M2793" t="s">
        <v>87</v>
      </c>
      <c r="N2793">
        <v>1</v>
      </c>
      <c r="O2793" s="1">
        <v>44529.860520833332</v>
      </c>
      <c r="P2793" s="1">
        <v>44530.359780092593</v>
      </c>
      <c r="Q2793">
        <v>42698</v>
      </c>
      <c r="R2793">
        <v>438</v>
      </c>
      <c r="S2793" t="b">
        <v>0</v>
      </c>
      <c r="T2793" t="s">
        <v>88</v>
      </c>
      <c r="U2793" t="b">
        <v>0</v>
      </c>
      <c r="V2793" t="s">
        <v>190</v>
      </c>
      <c r="W2793" s="1">
        <v>44530.359780092593</v>
      </c>
      <c r="X2793">
        <v>163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81</v>
      </c>
      <c r="AE2793">
        <v>69</v>
      </c>
      <c r="AF2793">
        <v>0</v>
      </c>
      <c r="AG2793">
        <v>4</v>
      </c>
      <c r="AH2793" t="s">
        <v>88</v>
      </c>
      <c r="AI2793" t="s">
        <v>88</v>
      </c>
      <c r="AJ2793" t="s">
        <v>88</v>
      </c>
      <c r="AK2793" t="s">
        <v>88</v>
      </c>
      <c r="AL2793" t="s">
        <v>88</v>
      </c>
      <c r="AM2793" t="s">
        <v>88</v>
      </c>
      <c r="AN2793" t="s">
        <v>88</v>
      </c>
      <c r="AO2793" t="s">
        <v>88</v>
      </c>
      <c r="AP2793" t="s">
        <v>88</v>
      </c>
      <c r="AQ2793" t="s">
        <v>88</v>
      </c>
      <c r="AR2793" t="s">
        <v>88</v>
      </c>
      <c r="AS2793" t="s">
        <v>88</v>
      </c>
      <c r="AT2793" t="s">
        <v>88</v>
      </c>
      <c r="AU2793" t="s">
        <v>88</v>
      </c>
      <c r="AV2793" t="s">
        <v>88</v>
      </c>
      <c r="AW2793" t="s">
        <v>88</v>
      </c>
      <c r="AX2793" t="s">
        <v>88</v>
      </c>
      <c r="AY2793" t="s">
        <v>88</v>
      </c>
      <c r="AZ2793" t="s">
        <v>88</v>
      </c>
      <c r="BA2793" t="s">
        <v>88</v>
      </c>
      <c r="BB2793" t="s">
        <v>88</v>
      </c>
      <c r="BC2793" t="s">
        <v>88</v>
      </c>
      <c r="BD2793" t="s">
        <v>88</v>
      </c>
      <c r="BE2793" t="s">
        <v>88</v>
      </c>
    </row>
    <row r="2794" spans="1:57">
      <c r="A2794" t="s">
        <v>5800</v>
      </c>
      <c r="B2794" t="s">
        <v>80</v>
      </c>
      <c r="C2794" t="s">
        <v>5801</v>
      </c>
      <c r="D2794" t="s">
        <v>82</v>
      </c>
      <c r="E2794" s="2" t="str">
        <f>HYPERLINK("capsilon://?command=openfolder&amp;siteaddress=FAM.docvelocity-na8.net&amp;folderid=FXEA1CC90D-6D09-3CD5-994A-6F7FBA84209B","FX210914348")</f>
        <v>FX210914348</v>
      </c>
      <c r="F2794" t="s">
        <v>19</v>
      </c>
      <c r="G2794" t="s">
        <v>19</v>
      </c>
      <c r="H2794" t="s">
        <v>83</v>
      </c>
      <c r="I2794" t="s">
        <v>5802</v>
      </c>
      <c r="J2794">
        <v>28</v>
      </c>
      <c r="K2794" t="s">
        <v>85</v>
      </c>
      <c r="L2794" t="s">
        <v>86</v>
      </c>
      <c r="M2794" t="s">
        <v>87</v>
      </c>
      <c r="N2794">
        <v>2</v>
      </c>
      <c r="O2794" s="1">
        <v>44529.887939814813</v>
      </c>
      <c r="P2794" s="1">
        <v>44530.20385416667</v>
      </c>
      <c r="Q2794">
        <v>26944</v>
      </c>
      <c r="R2794">
        <v>351</v>
      </c>
      <c r="S2794" t="b">
        <v>0</v>
      </c>
      <c r="T2794" t="s">
        <v>88</v>
      </c>
      <c r="U2794" t="b">
        <v>0</v>
      </c>
      <c r="V2794" t="s">
        <v>89</v>
      </c>
      <c r="W2794" s="1">
        <v>44530.177881944444</v>
      </c>
      <c r="X2794">
        <v>306</v>
      </c>
      <c r="Y2794">
        <v>0</v>
      </c>
      <c r="Z2794">
        <v>0</v>
      </c>
      <c r="AA2794">
        <v>0</v>
      </c>
      <c r="AB2794">
        <v>21</v>
      </c>
      <c r="AC2794">
        <v>0</v>
      </c>
      <c r="AD2794">
        <v>28</v>
      </c>
      <c r="AE2794">
        <v>0</v>
      </c>
      <c r="AF2794">
        <v>0</v>
      </c>
      <c r="AG2794">
        <v>0</v>
      </c>
      <c r="AH2794" t="s">
        <v>1043</v>
      </c>
      <c r="AI2794" s="1">
        <v>44530.20385416667</v>
      </c>
      <c r="AJ2794">
        <v>45</v>
      </c>
      <c r="AK2794">
        <v>0</v>
      </c>
      <c r="AL2794">
        <v>0</v>
      </c>
      <c r="AM2794">
        <v>0</v>
      </c>
      <c r="AN2794">
        <v>21</v>
      </c>
      <c r="AO2794">
        <v>0</v>
      </c>
      <c r="AP2794">
        <v>28</v>
      </c>
      <c r="AQ2794">
        <v>0</v>
      </c>
      <c r="AR2794">
        <v>0</v>
      </c>
      <c r="AS2794">
        <v>0</v>
      </c>
      <c r="AT2794" t="s">
        <v>88</v>
      </c>
      <c r="AU2794" t="s">
        <v>88</v>
      </c>
      <c r="AV2794" t="s">
        <v>88</v>
      </c>
      <c r="AW2794" t="s">
        <v>88</v>
      </c>
      <c r="AX2794" t="s">
        <v>88</v>
      </c>
      <c r="AY2794" t="s">
        <v>88</v>
      </c>
      <c r="AZ2794" t="s">
        <v>88</v>
      </c>
      <c r="BA2794" t="s">
        <v>88</v>
      </c>
      <c r="BB2794" t="s">
        <v>88</v>
      </c>
      <c r="BC2794" t="s">
        <v>88</v>
      </c>
      <c r="BD2794" t="s">
        <v>88</v>
      </c>
      <c r="BE2794" t="s">
        <v>88</v>
      </c>
    </row>
    <row r="2795" spans="1:57">
      <c r="A2795" t="s">
        <v>5803</v>
      </c>
      <c r="B2795" t="s">
        <v>80</v>
      </c>
      <c r="C2795" t="s">
        <v>5801</v>
      </c>
      <c r="D2795" t="s">
        <v>82</v>
      </c>
      <c r="E2795" s="2" t="str">
        <f>HYPERLINK("capsilon://?command=openfolder&amp;siteaddress=FAM.docvelocity-na8.net&amp;folderid=FXEA1CC90D-6D09-3CD5-994A-6F7FBA84209B","FX210914348")</f>
        <v>FX210914348</v>
      </c>
      <c r="F2795" t="s">
        <v>19</v>
      </c>
      <c r="G2795" t="s">
        <v>19</v>
      </c>
      <c r="H2795" t="s">
        <v>83</v>
      </c>
      <c r="I2795" t="s">
        <v>5804</v>
      </c>
      <c r="J2795">
        <v>28</v>
      </c>
      <c r="K2795" t="s">
        <v>85</v>
      </c>
      <c r="L2795" t="s">
        <v>86</v>
      </c>
      <c r="M2795" t="s">
        <v>87</v>
      </c>
      <c r="N2795">
        <v>2</v>
      </c>
      <c r="O2795" s="1">
        <v>44529.888506944444</v>
      </c>
      <c r="P2795" s="1">
        <v>44530.206550925926</v>
      </c>
      <c r="Q2795">
        <v>26860</v>
      </c>
      <c r="R2795">
        <v>619</v>
      </c>
      <c r="S2795" t="b">
        <v>0</v>
      </c>
      <c r="T2795" t="s">
        <v>88</v>
      </c>
      <c r="U2795" t="b">
        <v>0</v>
      </c>
      <c r="V2795" t="s">
        <v>1964</v>
      </c>
      <c r="W2795" s="1">
        <v>44530.180833333332</v>
      </c>
      <c r="X2795">
        <v>351</v>
      </c>
      <c r="Y2795">
        <v>21</v>
      </c>
      <c r="Z2795">
        <v>0</v>
      </c>
      <c r="AA2795">
        <v>21</v>
      </c>
      <c r="AB2795">
        <v>0</v>
      </c>
      <c r="AC2795">
        <v>8</v>
      </c>
      <c r="AD2795">
        <v>7</v>
      </c>
      <c r="AE2795">
        <v>0</v>
      </c>
      <c r="AF2795">
        <v>0</v>
      </c>
      <c r="AG2795">
        <v>0</v>
      </c>
      <c r="AH2795" t="s">
        <v>99</v>
      </c>
      <c r="AI2795" s="1">
        <v>44530.206550925926</v>
      </c>
      <c r="AJ2795">
        <v>268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7</v>
      </c>
      <c r="AQ2795">
        <v>0</v>
      </c>
      <c r="AR2795">
        <v>0</v>
      </c>
      <c r="AS2795">
        <v>0</v>
      </c>
      <c r="AT2795" t="s">
        <v>88</v>
      </c>
      <c r="AU2795" t="s">
        <v>88</v>
      </c>
      <c r="AV2795" t="s">
        <v>88</v>
      </c>
      <c r="AW2795" t="s">
        <v>88</v>
      </c>
      <c r="AX2795" t="s">
        <v>88</v>
      </c>
      <c r="AY2795" t="s">
        <v>88</v>
      </c>
      <c r="AZ2795" t="s">
        <v>88</v>
      </c>
      <c r="BA2795" t="s">
        <v>88</v>
      </c>
      <c r="BB2795" t="s">
        <v>88</v>
      </c>
      <c r="BC2795" t="s">
        <v>88</v>
      </c>
      <c r="BD2795" t="s">
        <v>88</v>
      </c>
      <c r="BE2795" t="s">
        <v>88</v>
      </c>
    </row>
    <row r="2796" spans="1:57">
      <c r="A2796" t="s">
        <v>5805</v>
      </c>
      <c r="B2796" t="s">
        <v>80</v>
      </c>
      <c r="C2796" t="s">
        <v>5801</v>
      </c>
      <c r="D2796" t="s">
        <v>82</v>
      </c>
      <c r="E2796" s="2" t="str">
        <f>HYPERLINK("capsilon://?command=openfolder&amp;siteaddress=FAM.docvelocity-na8.net&amp;folderid=FXEA1CC90D-6D09-3CD5-994A-6F7FBA84209B","FX210914348")</f>
        <v>FX210914348</v>
      </c>
      <c r="F2796" t="s">
        <v>19</v>
      </c>
      <c r="G2796" t="s">
        <v>19</v>
      </c>
      <c r="H2796" t="s">
        <v>83</v>
      </c>
      <c r="I2796" t="s">
        <v>5806</v>
      </c>
      <c r="J2796">
        <v>28</v>
      </c>
      <c r="K2796" t="s">
        <v>85</v>
      </c>
      <c r="L2796" t="s">
        <v>86</v>
      </c>
      <c r="M2796" t="s">
        <v>87</v>
      </c>
      <c r="N2796">
        <v>2</v>
      </c>
      <c r="O2796" s="1">
        <v>44529.889131944445</v>
      </c>
      <c r="P2796" s="1">
        <v>44530.204895833333</v>
      </c>
      <c r="Q2796">
        <v>27128</v>
      </c>
      <c r="R2796">
        <v>154</v>
      </c>
      <c r="S2796" t="b">
        <v>0</v>
      </c>
      <c r="T2796" t="s">
        <v>88</v>
      </c>
      <c r="U2796" t="b">
        <v>0</v>
      </c>
      <c r="V2796" t="s">
        <v>89</v>
      </c>
      <c r="W2796" s="1">
        <v>44530.17864583333</v>
      </c>
      <c r="X2796">
        <v>65</v>
      </c>
      <c r="Y2796">
        <v>0</v>
      </c>
      <c r="Z2796">
        <v>0</v>
      </c>
      <c r="AA2796">
        <v>0</v>
      </c>
      <c r="AB2796">
        <v>21</v>
      </c>
      <c r="AC2796">
        <v>0</v>
      </c>
      <c r="AD2796">
        <v>28</v>
      </c>
      <c r="AE2796">
        <v>0</v>
      </c>
      <c r="AF2796">
        <v>0</v>
      </c>
      <c r="AG2796">
        <v>0</v>
      </c>
      <c r="AH2796" t="s">
        <v>1043</v>
      </c>
      <c r="AI2796" s="1">
        <v>44530.204895833333</v>
      </c>
      <c r="AJ2796">
        <v>89</v>
      </c>
      <c r="AK2796">
        <v>0</v>
      </c>
      <c r="AL2796">
        <v>0</v>
      </c>
      <c r="AM2796">
        <v>0</v>
      </c>
      <c r="AN2796">
        <v>21</v>
      </c>
      <c r="AO2796">
        <v>0</v>
      </c>
      <c r="AP2796">
        <v>28</v>
      </c>
      <c r="AQ2796">
        <v>0</v>
      </c>
      <c r="AR2796">
        <v>0</v>
      </c>
      <c r="AS2796">
        <v>0</v>
      </c>
      <c r="AT2796" t="s">
        <v>88</v>
      </c>
      <c r="AU2796" t="s">
        <v>88</v>
      </c>
      <c r="AV2796" t="s">
        <v>88</v>
      </c>
      <c r="AW2796" t="s">
        <v>88</v>
      </c>
      <c r="AX2796" t="s">
        <v>88</v>
      </c>
      <c r="AY2796" t="s">
        <v>88</v>
      </c>
      <c r="AZ2796" t="s">
        <v>88</v>
      </c>
      <c r="BA2796" t="s">
        <v>88</v>
      </c>
      <c r="BB2796" t="s">
        <v>88</v>
      </c>
      <c r="BC2796" t="s">
        <v>88</v>
      </c>
      <c r="BD2796" t="s">
        <v>88</v>
      </c>
      <c r="BE2796" t="s">
        <v>88</v>
      </c>
    </row>
    <row r="2797" spans="1:57">
      <c r="A2797" t="s">
        <v>5807</v>
      </c>
      <c r="B2797" t="s">
        <v>80</v>
      </c>
      <c r="C2797" t="s">
        <v>5801</v>
      </c>
      <c r="D2797" t="s">
        <v>82</v>
      </c>
      <c r="E2797" s="2" t="str">
        <f>HYPERLINK("capsilon://?command=openfolder&amp;siteaddress=FAM.docvelocity-na8.net&amp;folderid=FXEA1CC90D-6D09-3CD5-994A-6F7FBA84209B","FX210914348")</f>
        <v>FX210914348</v>
      </c>
      <c r="F2797" t="s">
        <v>19</v>
      </c>
      <c r="G2797" t="s">
        <v>19</v>
      </c>
      <c r="H2797" t="s">
        <v>83</v>
      </c>
      <c r="I2797" t="s">
        <v>5808</v>
      </c>
      <c r="J2797">
        <v>32</v>
      </c>
      <c r="K2797" t="s">
        <v>85</v>
      </c>
      <c r="L2797" t="s">
        <v>86</v>
      </c>
      <c r="M2797" t="s">
        <v>87</v>
      </c>
      <c r="N2797">
        <v>2</v>
      </c>
      <c r="O2797" s="1">
        <v>44529.889456018522</v>
      </c>
      <c r="P2797" s="1">
        <v>44530.220312500001</v>
      </c>
      <c r="Q2797">
        <v>26003</v>
      </c>
      <c r="R2797">
        <v>2583</v>
      </c>
      <c r="S2797" t="b">
        <v>0</v>
      </c>
      <c r="T2797" t="s">
        <v>88</v>
      </c>
      <c r="U2797" t="b">
        <v>0</v>
      </c>
      <c r="V2797" t="s">
        <v>89</v>
      </c>
      <c r="W2797" s="1">
        <v>44530.194745370369</v>
      </c>
      <c r="X2797">
        <v>1384</v>
      </c>
      <c r="Y2797">
        <v>41</v>
      </c>
      <c r="Z2797">
        <v>0</v>
      </c>
      <c r="AA2797">
        <v>41</v>
      </c>
      <c r="AB2797">
        <v>0</v>
      </c>
      <c r="AC2797">
        <v>31</v>
      </c>
      <c r="AD2797">
        <v>-9</v>
      </c>
      <c r="AE2797">
        <v>0</v>
      </c>
      <c r="AF2797">
        <v>0</v>
      </c>
      <c r="AG2797">
        <v>0</v>
      </c>
      <c r="AH2797" t="s">
        <v>99</v>
      </c>
      <c r="AI2797" s="1">
        <v>44530.220312500001</v>
      </c>
      <c r="AJ2797">
        <v>1189</v>
      </c>
      <c r="AK2797">
        <v>5</v>
      </c>
      <c r="AL2797">
        <v>0</v>
      </c>
      <c r="AM2797">
        <v>5</v>
      </c>
      <c r="AN2797">
        <v>0</v>
      </c>
      <c r="AO2797">
        <v>5</v>
      </c>
      <c r="AP2797">
        <v>-14</v>
      </c>
      <c r="AQ2797">
        <v>0</v>
      </c>
      <c r="AR2797">
        <v>0</v>
      </c>
      <c r="AS2797">
        <v>0</v>
      </c>
      <c r="AT2797" t="s">
        <v>88</v>
      </c>
      <c r="AU2797" t="s">
        <v>88</v>
      </c>
      <c r="AV2797" t="s">
        <v>88</v>
      </c>
      <c r="AW2797" t="s">
        <v>88</v>
      </c>
      <c r="AX2797" t="s">
        <v>88</v>
      </c>
      <c r="AY2797" t="s">
        <v>88</v>
      </c>
      <c r="AZ2797" t="s">
        <v>88</v>
      </c>
      <c r="BA2797" t="s">
        <v>88</v>
      </c>
      <c r="BB2797" t="s">
        <v>88</v>
      </c>
      <c r="BC2797" t="s">
        <v>88</v>
      </c>
      <c r="BD2797" t="s">
        <v>88</v>
      </c>
      <c r="BE2797" t="s">
        <v>88</v>
      </c>
    </row>
    <row r="2798" spans="1:57">
      <c r="A2798" t="s">
        <v>5809</v>
      </c>
      <c r="B2798" t="s">
        <v>80</v>
      </c>
      <c r="C2798" t="s">
        <v>5801</v>
      </c>
      <c r="D2798" t="s">
        <v>82</v>
      </c>
      <c r="E2798" s="2" t="str">
        <f>HYPERLINK("capsilon://?command=openfolder&amp;siteaddress=FAM.docvelocity-na8.net&amp;folderid=FXEA1CC90D-6D09-3CD5-994A-6F7FBA84209B","FX210914348")</f>
        <v>FX210914348</v>
      </c>
      <c r="F2798" t="s">
        <v>19</v>
      </c>
      <c r="G2798" t="s">
        <v>19</v>
      </c>
      <c r="H2798" t="s">
        <v>83</v>
      </c>
      <c r="I2798" t="s">
        <v>5810</v>
      </c>
      <c r="J2798">
        <v>28</v>
      </c>
      <c r="K2798" t="s">
        <v>85</v>
      </c>
      <c r="L2798" t="s">
        <v>86</v>
      </c>
      <c r="M2798" t="s">
        <v>87</v>
      </c>
      <c r="N2798">
        <v>2</v>
      </c>
      <c r="O2798" s="1">
        <v>44529.889548611114</v>
      </c>
      <c r="P2798" s="1">
        <v>44530.232210648152</v>
      </c>
      <c r="Q2798">
        <v>29152</v>
      </c>
      <c r="R2798">
        <v>454</v>
      </c>
      <c r="S2798" t="b">
        <v>0</v>
      </c>
      <c r="T2798" t="s">
        <v>88</v>
      </c>
      <c r="U2798" t="b">
        <v>0</v>
      </c>
      <c r="V2798" t="s">
        <v>1964</v>
      </c>
      <c r="W2798" s="1">
        <v>44530.183622685188</v>
      </c>
      <c r="X2798">
        <v>240</v>
      </c>
      <c r="Y2798">
        <v>21</v>
      </c>
      <c r="Z2798">
        <v>0</v>
      </c>
      <c r="AA2798">
        <v>21</v>
      </c>
      <c r="AB2798">
        <v>0</v>
      </c>
      <c r="AC2798">
        <v>11</v>
      </c>
      <c r="AD2798">
        <v>7</v>
      </c>
      <c r="AE2798">
        <v>0</v>
      </c>
      <c r="AF2798">
        <v>0</v>
      </c>
      <c r="AG2798">
        <v>0</v>
      </c>
      <c r="AH2798" t="s">
        <v>99</v>
      </c>
      <c r="AI2798" s="1">
        <v>44530.232210648152</v>
      </c>
      <c r="AJ2798">
        <v>193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7</v>
      </c>
      <c r="AQ2798">
        <v>0</v>
      </c>
      <c r="AR2798">
        <v>0</v>
      </c>
      <c r="AS2798">
        <v>0</v>
      </c>
      <c r="AT2798" t="s">
        <v>88</v>
      </c>
      <c r="AU2798" t="s">
        <v>88</v>
      </c>
      <c r="AV2798" t="s">
        <v>88</v>
      </c>
      <c r="AW2798" t="s">
        <v>88</v>
      </c>
      <c r="AX2798" t="s">
        <v>88</v>
      </c>
      <c r="AY2798" t="s">
        <v>88</v>
      </c>
      <c r="AZ2798" t="s">
        <v>88</v>
      </c>
      <c r="BA2798" t="s">
        <v>88</v>
      </c>
      <c r="BB2798" t="s">
        <v>88</v>
      </c>
      <c r="BC2798" t="s">
        <v>88</v>
      </c>
      <c r="BD2798" t="s">
        <v>88</v>
      </c>
      <c r="BE2798" t="s">
        <v>88</v>
      </c>
    </row>
    <row r="2799" spans="1:57">
      <c r="A2799" t="s">
        <v>5811</v>
      </c>
      <c r="B2799" t="s">
        <v>80</v>
      </c>
      <c r="C2799" t="s">
        <v>5801</v>
      </c>
      <c r="D2799" t="s">
        <v>82</v>
      </c>
      <c r="E2799" s="2" t="str">
        <f>HYPERLINK("capsilon://?command=openfolder&amp;siteaddress=FAM.docvelocity-na8.net&amp;folderid=FXEA1CC90D-6D09-3CD5-994A-6F7FBA84209B","FX210914348")</f>
        <v>FX210914348</v>
      </c>
      <c r="F2799" t="s">
        <v>19</v>
      </c>
      <c r="G2799" t="s">
        <v>19</v>
      </c>
      <c r="H2799" t="s">
        <v>83</v>
      </c>
      <c r="I2799" t="s">
        <v>5812</v>
      </c>
      <c r="J2799">
        <v>50</v>
      </c>
      <c r="K2799" t="s">
        <v>85</v>
      </c>
      <c r="L2799" t="s">
        <v>86</v>
      </c>
      <c r="M2799" t="s">
        <v>87</v>
      </c>
      <c r="N2799">
        <v>2</v>
      </c>
      <c r="O2799" s="1">
        <v>44529.890486111108</v>
      </c>
      <c r="P2799" s="1">
        <v>44530.238194444442</v>
      </c>
      <c r="Q2799">
        <v>28565</v>
      </c>
      <c r="R2799">
        <v>1477</v>
      </c>
      <c r="S2799" t="b">
        <v>0</v>
      </c>
      <c r="T2799" t="s">
        <v>88</v>
      </c>
      <c r="U2799" t="b">
        <v>0</v>
      </c>
      <c r="V2799" t="s">
        <v>1964</v>
      </c>
      <c r="W2799" s="1">
        <v>44530.194756944446</v>
      </c>
      <c r="X2799">
        <v>961</v>
      </c>
      <c r="Y2799">
        <v>44</v>
      </c>
      <c r="Z2799">
        <v>0</v>
      </c>
      <c r="AA2799">
        <v>44</v>
      </c>
      <c r="AB2799">
        <v>0</v>
      </c>
      <c r="AC2799">
        <v>38</v>
      </c>
      <c r="AD2799">
        <v>6</v>
      </c>
      <c r="AE2799">
        <v>0</v>
      </c>
      <c r="AF2799">
        <v>0</v>
      </c>
      <c r="AG2799">
        <v>0</v>
      </c>
      <c r="AH2799" t="s">
        <v>99</v>
      </c>
      <c r="AI2799" s="1">
        <v>44530.238194444442</v>
      </c>
      <c r="AJ2799">
        <v>516</v>
      </c>
      <c r="AK2799">
        <v>4</v>
      </c>
      <c r="AL2799">
        <v>0</v>
      </c>
      <c r="AM2799">
        <v>4</v>
      </c>
      <c r="AN2799">
        <v>0</v>
      </c>
      <c r="AO2799">
        <v>4</v>
      </c>
      <c r="AP2799">
        <v>2</v>
      </c>
      <c r="AQ2799">
        <v>0</v>
      </c>
      <c r="AR2799">
        <v>0</v>
      </c>
      <c r="AS2799">
        <v>0</v>
      </c>
      <c r="AT2799" t="s">
        <v>88</v>
      </c>
      <c r="AU2799" t="s">
        <v>88</v>
      </c>
      <c r="AV2799" t="s">
        <v>88</v>
      </c>
      <c r="AW2799" t="s">
        <v>88</v>
      </c>
      <c r="AX2799" t="s">
        <v>88</v>
      </c>
      <c r="AY2799" t="s">
        <v>88</v>
      </c>
      <c r="AZ2799" t="s">
        <v>88</v>
      </c>
      <c r="BA2799" t="s">
        <v>88</v>
      </c>
      <c r="BB2799" t="s">
        <v>88</v>
      </c>
      <c r="BC2799" t="s">
        <v>88</v>
      </c>
      <c r="BD2799" t="s">
        <v>88</v>
      </c>
      <c r="BE2799" t="s">
        <v>88</v>
      </c>
    </row>
    <row r="2800" spans="1:57">
      <c r="A2800" t="s">
        <v>5813</v>
      </c>
      <c r="B2800" t="s">
        <v>80</v>
      </c>
      <c r="C2800" t="s">
        <v>5801</v>
      </c>
      <c r="D2800" t="s">
        <v>82</v>
      </c>
      <c r="E2800" s="2" t="str">
        <f>HYPERLINK("capsilon://?command=openfolder&amp;siteaddress=FAM.docvelocity-na8.net&amp;folderid=FXEA1CC90D-6D09-3CD5-994A-6F7FBA84209B","FX210914348")</f>
        <v>FX210914348</v>
      </c>
      <c r="F2800" t="s">
        <v>19</v>
      </c>
      <c r="G2800" t="s">
        <v>19</v>
      </c>
      <c r="H2800" t="s">
        <v>83</v>
      </c>
      <c r="I2800" t="s">
        <v>5814</v>
      </c>
      <c r="J2800">
        <v>78</v>
      </c>
      <c r="K2800" t="s">
        <v>85</v>
      </c>
      <c r="L2800" t="s">
        <v>86</v>
      </c>
      <c r="M2800" t="s">
        <v>87</v>
      </c>
      <c r="N2800">
        <v>1</v>
      </c>
      <c r="O2800" s="1">
        <v>44529.893483796295</v>
      </c>
      <c r="P2800" s="1">
        <v>44530.363645833335</v>
      </c>
      <c r="Q2800">
        <v>40112</v>
      </c>
      <c r="R2800">
        <v>510</v>
      </c>
      <c r="S2800" t="b">
        <v>0</v>
      </c>
      <c r="T2800" t="s">
        <v>88</v>
      </c>
      <c r="U2800" t="b">
        <v>0</v>
      </c>
      <c r="V2800" t="s">
        <v>190</v>
      </c>
      <c r="W2800" s="1">
        <v>44530.363645833335</v>
      </c>
      <c r="X2800">
        <v>316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78</v>
      </c>
      <c r="AE2800">
        <v>66</v>
      </c>
      <c r="AF2800">
        <v>0</v>
      </c>
      <c r="AG2800">
        <v>3</v>
      </c>
      <c r="AH2800" t="s">
        <v>88</v>
      </c>
      <c r="AI2800" t="s">
        <v>88</v>
      </c>
      <c r="AJ2800" t="s">
        <v>88</v>
      </c>
      <c r="AK2800" t="s">
        <v>88</v>
      </c>
      <c r="AL2800" t="s">
        <v>88</v>
      </c>
      <c r="AM2800" t="s">
        <v>88</v>
      </c>
      <c r="AN2800" t="s">
        <v>88</v>
      </c>
      <c r="AO2800" t="s">
        <v>88</v>
      </c>
      <c r="AP2800" t="s">
        <v>88</v>
      </c>
      <c r="AQ2800" t="s">
        <v>88</v>
      </c>
      <c r="AR2800" t="s">
        <v>88</v>
      </c>
      <c r="AS2800" t="s">
        <v>88</v>
      </c>
      <c r="AT2800" t="s">
        <v>88</v>
      </c>
      <c r="AU2800" t="s">
        <v>88</v>
      </c>
      <c r="AV2800" t="s">
        <v>88</v>
      </c>
      <c r="AW2800" t="s">
        <v>88</v>
      </c>
      <c r="AX2800" t="s">
        <v>88</v>
      </c>
      <c r="AY2800" t="s">
        <v>88</v>
      </c>
      <c r="AZ2800" t="s">
        <v>88</v>
      </c>
      <c r="BA2800" t="s">
        <v>88</v>
      </c>
      <c r="BB2800" t="s">
        <v>88</v>
      </c>
      <c r="BC2800" t="s">
        <v>88</v>
      </c>
      <c r="BD2800" t="s">
        <v>88</v>
      </c>
      <c r="BE2800" t="s">
        <v>88</v>
      </c>
    </row>
    <row r="2801" spans="1:57">
      <c r="A2801" t="s">
        <v>5815</v>
      </c>
      <c r="B2801" t="s">
        <v>80</v>
      </c>
      <c r="C2801" t="s">
        <v>5816</v>
      </c>
      <c r="D2801" t="s">
        <v>82</v>
      </c>
      <c r="E2801" s="2" t="str">
        <f>HYPERLINK("capsilon://?command=openfolder&amp;siteaddress=FAM.docvelocity-na8.net&amp;folderid=FX21DE42E6-A582-409E-A36A-FBBC23B9777F","FX211113549")</f>
        <v>FX211113549</v>
      </c>
      <c r="F2801" t="s">
        <v>19</v>
      </c>
      <c r="G2801" t="s">
        <v>19</v>
      </c>
      <c r="H2801" t="s">
        <v>83</v>
      </c>
      <c r="I2801" t="s">
        <v>5817</v>
      </c>
      <c r="J2801">
        <v>101</v>
      </c>
      <c r="K2801" t="s">
        <v>85</v>
      </c>
      <c r="L2801" t="s">
        <v>86</v>
      </c>
      <c r="M2801" t="s">
        <v>87</v>
      </c>
      <c r="N2801">
        <v>2</v>
      </c>
      <c r="O2801" s="1">
        <v>44529.89947916667</v>
      </c>
      <c r="P2801" s="1">
        <v>44530.270428240743</v>
      </c>
      <c r="Q2801">
        <v>30622</v>
      </c>
      <c r="R2801">
        <v>1428</v>
      </c>
      <c r="S2801" t="b">
        <v>0</v>
      </c>
      <c r="T2801" t="s">
        <v>88</v>
      </c>
      <c r="U2801" t="b">
        <v>0</v>
      </c>
      <c r="V2801" t="s">
        <v>110</v>
      </c>
      <c r="W2801" s="1">
        <v>44530.196250000001</v>
      </c>
      <c r="X2801">
        <v>875</v>
      </c>
      <c r="Y2801">
        <v>91</v>
      </c>
      <c r="Z2801">
        <v>0</v>
      </c>
      <c r="AA2801">
        <v>91</v>
      </c>
      <c r="AB2801">
        <v>0</v>
      </c>
      <c r="AC2801">
        <v>41</v>
      </c>
      <c r="AD2801">
        <v>10</v>
      </c>
      <c r="AE2801">
        <v>0</v>
      </c>
      <c r="AF2801">
        <v>0</v>
      </c>
      <c r="AG2801">
        <v>0</v>
      </c>
      <c r="AH2801" t="s">
        <v>99</v>
      </c>
      <c r="AI2801" s="1">
        <v>44530.270428240743</v>
      </c>
      <c r="AJ2801">
        <v>539</v>
      </c>
      <c r="AK2801">
        <v>1</v>
      </c>
      <c r="AL2801">
        <v>0</v>
      </c>
      <c r="AM2801">
        <v>1</v>
      </c>
      <c r="AN2801">
        <v>0</v>
      </c>
      <c r="AO2801">
        <v>1</v>
      </c>
      <c r="AP2801">
        <v>9</v>
      </c>
      <c r="AQ2801">
        <v>0</v>
      </c>
      <c r="AR2801">
        <v>0</v>
      </c>
      <c r="AS2801">
        <v>0</v>
      </c>
      <c r="AT2801" t="s">
        <v>88</v>
      </c>
      <c r="AU2801" t="s">
        <v>88</v>
      </c>
      <c r="AV2801" t="s">
        <v>88</v>
      </c>
      <c r="AW2801" t="s">
        <v>88</v>
      </c>
      <c r="AX2801" t="s">
        <v>88</v>
      </c>
      <c r="AY2801" t="s">
        <v>88</v>
      </c>
      <c r="AZ2801" t="s">
        <v>88</v>
      </c>
      <c r="BA2801" t="s">
        <v>88</v>
      </c>
      <c r="BB2801" t="s">
        <v>88</v>
      </c>
      <c r="BC2801" t="s">
        <v>88</v>
      </c>
      <c r="BD2801" t="s">
        <v>88</v>
      </c>
      <c r="BE2801" t="s">
        <v>88</v>
      </c>
    </row>
    <row r="2802" spans="1:57">
      <c r="A2802" t="s">
        <v>5818</v>
      </c>
      <c r="B2802" t="s">
        <v>80</v>
      </c>
      <c r="C2802" t="s">
        <v>5816</v>
      </c>
      <c r="D2802" t="s">
        <v>82</v>
      </c>
      <c r="E2802" s="2" t="str">
        <f>HYPERLINK("capsilon://?command=openfolder&amp;siteaddress=FAM.docvelocity-na8.net&amp;folderid=FX21DE42E6-A582-409E-A36A-FBBC23B9777F","FX211113549")</f>
        <v>FX211113549</v>
      </c>
      <c r="F2802" t="s">
        <v>19</v>
      </c>
      <c r="G2802" t="s">
        <v>19</v>
      </c>
      <c r="H2802" t="s">
        <v>83</v>
      </c>
      <c r="I2802" t="s">
        <v>5819</v>
      </c>
      <c r="J2802">
        <v>28</v>
      </c>
      <c r="K2802" t="s">
        <v>85</v>
      </c>
      <c r="L2802" t="s">
        <v>86</v>
      </c>
      <c r="M2802" t="s">
        <v>87</v>
      </c>
      <c r="N2802">
        <v>2</v>
      </c>
      <c r="O2802" s="1">
        <v>44529.899733796294</v>
      </c>
      <c r="P2802" s="1">
        <v>44530.272465277776</v>
      </c>
      <c r="Q2802">
        <v>31893</v>
      </c>
      <c r="R2802">
        <v>311</v>
      </c>
      <c r="S2802" t="b">
        <v>0</v>
      </c>
      <c r="T2802" t="s">
        <v>88</v>
      </c>
      <c r="U2802" t="b">
        <v>0</v>
      </c>
      <c r="V2802" t="s">
        <v>393</v>
      </c>
      <c r="W2802" s="1">
        <v>44530.187881944446</v>
      </c>
      <c r="X2802">
        <v>135</v>
      </c>
      <c r="Y2802">
        <v>21</v>
      </c>
      <c r="Z2802">
        <v>0</v>
      </c>
      <c r="AA2802">
        <v>21</v>
      </c>
      <c r="AB2802">
        <v>0</v>
      </c>
      <c r="AC2802">
        <v>2</v>
      </c>
      <c r="AD2802">
        <v>7</v>
      </c>
      <c r="AE2802">
        <v>0</v>
      </c>
      <c r="AF2802">
        <v>0</v>
      </c>
      <c r="AG2802">
        <v>0</v>
      </c>
      <c r="AH2802" t="s">
        <v>99</v>
      </c>
      <c r="AI2802" s="1">
        <v>44530.272465277776</v>
      </c>
      <c r="AJ2802">
        <v>176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7</v>
      </c>
      <c r="AQ2802">
        <v>0</v>
      </c>
      <c r="AR2802">
        <v>0</v>
      </c>
      <c r="AS2802">
        <v>0</v>
      </c>
      <c r="AT2802" t="s">
        <v>88</v>
      </c>
      <c r="AU2802" t="s">
        <v>88</v>
      </c>
      <c r="AV2802" t="s">
        <v>88</v>
      </c>
      <c r="AW2802" t="s">
        <v>88</v>
      </c>
      <c r="AX2802" t="s">
        <v>88</v>
      </c>
      <c r="AY2802" t="s">
        <v>88</v>
      </c>
      <c r="AZ2802" t="s">
        <v>88</v>
      </c>
      <c r="BA2802" t="s">
        <v>88</v>
      </c>
      <c r="BB2802" t="s">
        <v>88</v>
      </c>
      <c r="BC2802" t="s">
        <v>88</v>
      </c>
      <c r="BD2802" t="s">
        <v>88</v>
      </c>
      <c r="BE2802" t="s">
        <v>88</v>
      </c>
    </row>
    <row r="2803" spans="1:57">
      <c r="A2803" t="s">
        <v>5820</v>
      </c>
      <c r="B2803" t="s">
        <v>80</v>
      </c>
      <c r="C2803" t="s">
        <v>5816</v>
      </c>
      <c r="D2803" t="s">
        <v>82</v>
      </c>
      <c r="E2803" s="2" t="str">
        <f>HYPERLINK("capsilon://?command=openfolder&amp;siteaddress=FAM.docvelocity-na8.net&amp;folderid=FX21DE42E6-A582-409E-A36A-FBBC23B9777F","FX211113549")</f>
        <v>FX211113549</v>
      </c>
      <c r="F2803" t="s">
        <v>19</v>
      </c>
      <c r="G2803" t="s">
        <v>19</v>
      </c>
      <c r="H2803" t="s">
        <v>83</v>
      </c>
      <c r="I2803" t="s">
        <v>5821</v>
      </c>
      <c r="J2803">
        <v>101</v>
      </c>
      <c r="K2803" t="s">
        <v>85</v>
      </c>
      <c r="L2803" t="s">
        <v>86</v>
      </c>
      <c r="M2803" t="s">
        <v>87</v>
      </c>
      <c r="N2803">
        <v>2</v>
      </c>
      <c r="O2803" s="1">
        <v>44529.899953703702</v>
      </c>
      <c r="P2803" s="1">
        <v>44530.277048611111</v>
      </c>
      <c r="Q2803">
        <v>31621</v>
      </c>
      <c r="R2803">
        <v>960</v>
      </c>
      <c r="S2803" t="b">
        <v>0</v>
      </c>
      <c r="T2803" t="s">
        <v>88</v>
      </c>
      <c r="U2803" t="b">
        <v>0</v>
      </c>
      <c r="V2803" t="s">
        <v>393</v>
      </c>
      <c r="W2803" s="1">
        <v>44530.194421296299</v>
      </c>
      <c r="X2803">
        <v>565</v>
      </c>
      <c r="Y2803">
        <v>101</v>
      </c>
      <c r="Z2803">
        <v>0</v>
      </c>
      <c r="AA2803">
        <v>101</v>
      </c>
      <c r="AB2803">
        <v>0</v>
      </c>
      <c r="AC2803">
        <v>32</v>
      </c>
      <c r="AD2803">
        <v>0</v>
      </c>
      <c r="AE2803">
        <v>0</v>
      </c>
      <c r="AF2803">
        <v>0</v>
      </c>
      <c r="AG2803">
        <v>0</v>
      </c>
      <c r="AH2803" t="s">
        <v>99</v>
      </c>
      <c r="AI2803" s="1">
        <v>44530.277048611111</v>
      </c>
      <c r="AJ2803">
        <v>395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 t="s">
        <v>88</v>
      </c>
      <c r="AU2803" t="s">
        <v>88</v>
      </c>
      <c r="AV2803" t="s">
        <v>88</v>
      </c>
      <c r="AW2803" t="s">
        <v>88</v>
      </c>
      <c r="AX2803" t="s">
        <v>88</v>
      </c>
      <c r="AY2803" t="s">
        <v>88</v>
      </c>
      <c r="AZ2803" t="s">
        <v>88</v>
      </c>
      <c r="BA2803" t="s">
        <v>88</v>
      </c>
      <c r="BB2803" t="s">
        <v>88</v>
      </c>
      <c r="BC2803" t="s">
        <v>88</v>
      </c>
      <c r="BD2803" t="s">
        <v>88</v>
      </c>
      <c r="BE2803" t="s">
        <v>88</v>
      </c>
    </row>
    <row r="2804" spans="1:57">
      <c r="A2804" t="s">
        <v>5822</v>
      </c>
      <c r="B2804" t="s">
        <v>80</v>
      </c>
      <c r="C2804" t="s">
        <v>5816</v>
      </c>
      <c r="D2804" t="s">
        <v>82</v>
      </c>
      <c r="E2804" s="2" t="str">
        <f>HYPERLINK("capsilon://?command=openfolder&amp;siteaddress=FAM.docvelocity-na8.net&amp;folderid=FX21DE42E6-A582-409E-A36A-FBBC23B9777F","FX211113549")</f>
        <v>FX211113549</v>
      </c>
      <c r="F2804" t="s">
        <v>19</v>
      </c>
      <c r="G2804" t="s">
        <v>19</v>
      </c>
      <c r="H2804" t="s">
        <v>83</v>
      </c>
      <c r="I2804" t="s">
        <v>5823</v>
      </c>
      <c r="J2804">
        <v>28</v>
      </c>
      <c r="K2804" t="s">
        <v>85</v>
      </c>
      <c r="L2804" t="s">
        <v>86</v>
      </c>
      <c r="M2804" t="s">
        <v>87</v>
      </c>
      <c r="N2804">
        <v>2</v>
      </c>
      <c r="O2804" s="1">
        <v>44529.900034722225</v>
      </c>
      <c r="P2804" s="1">
        <v>44530.27920138889</v>
      </c>
      <c r="Q2804">
        <v>32476</v>
      </c>
      <c r="R2804">
        <v>284</v>
      </c>
      <c r="S2804" t="b">
        <v>0</v>
      </c>
      <c r="T2804" t="s">
        <v>88</v>
      </c>
      <c r="U2804" t="b">
        <v>0</v>
      </c>
      <c r="V2804" t="s">
        <v>393</v>
      </c>
      <c r="W2804" s="1">
        <v>44530.1955787037</v>
      </c>
      <c r="X2804">
        <v>99</v>
      </c>
      <c r="Y2804">
        <v>21</v>
      </c>
      <c r="Z2804">
        <v>0</v>
      </c>
      <c r="AA2804">
        <v>21</v>
      </c>
      <c r="AB2804">
        <v>0</v>
      </c>
      <c r="AC2804">
        <v>2</v>
      </c>
      <c r="AD2804">
        <v>7</v>
      </c>
      <c r="AE2804">
        <v>0</v>
      </c>
      <c r="AF2804">
        <v>0</v>
      </c>
      <c r="AG2804">
        <v>0</v>
      </c>
      <c r="AH2804" t="s">
        <v>99</v>
      </c>
      <c r="AI2804" s="1">
        <v>44530.27920138889</v>
      </c>
      <c r="AJ2804">
        <v>185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7</v>
      </c>
      <c r="AQ2804">
        <v>0</v>
      </c>
      <c r="AR2804">
        <v>0</v>
      </c>
      <c r="AS2804">
        <v>0</v>
      </c>
      <c r="AT2804" t="s">
        <v>88</v>
      </c>
      <c r="AU2804" t="s">
        <v>88</v>
      </c>
      <c r="AV2804" t="s">
        <v>88</v>
      </c>
      <c r="AW2804" t="s">
        <v>88</v>
      </c>
      <c r="AX2804" t="s">
        <v>88</v>
      </c>
      <c r="AY2804" t="s">
        <v>88</v>
      </c>
      <c r="AZ2804" t="s">
        <v>88</v>
      </c>
      <c r="BA2804" t="s">
        <v>88</v>
      </c>
      <c r="BB2804" t="s">
        <v>88</v>
      </c>
      <c r="BC2804" t="s">
        <v>88</v>
      </c>
      <c r="BD2804" t="s">
        <v>88</v>
      </c>
      <c r="BE2804" t="s">
        <v>88</v>
      </c>
    </row>
    <row r="2805" spans="1:57">
      <c r="A2805" t="s">
        <v>5824</v>
      </c>
      <c r="B2805" t="s">
        <v>80</v>
      </c>
      <c r="C2805" t="s">
        <v>5825</v>
      </c>
      <c r="D2805" t="s">
        <v>82</v>
      </c>
      <c r="E2805" s="2" t="str">
        <f>HYPERLINK("capsilon://?command=openfolder&amp;siteaddress=FAM.docvelocity-na8.net&amp;folderid=FX65EE3118-1FBD-EE34-9FEA-C3E4DE6C5093","FX211114300")</f>
        <v>FX211114300</v>
      </c>
      <c r="F2805" t="s">
        <v>19</v>
      </c>
      <c r="G2805" t="s">
        <v>19</v>
      </c>
      <c r="H2805" t="s">
        <v>83</v>
      </c>
      <c r="I2805" t="s">
        <v>5826</v>
      </c>
      <c r="J2805">
        <v>183</v>
      </c>
      <c r="K2805" t="s">
        <v>85</v>
      </c>
      <c r="L2805" t="s">
        <v>86</v>
      </c>
      <c r="M2805" t="s">
        <v>87</v>
      </c>
      <c r="N2805">
        <v>1</v>
      </c>
      <c r="O2805" s="1">
        <v>44529.905590277776</v>
      </c>
      <c r="P2805" s="1">
        <v>44530.37263888889</v>
      </c>
      <c r="Q2805">
        <v>39455</v>
      </c>
      <c r="R2805">
        <v>898</v>
      </c>
      <c r="S2805" t="b">
        <v>0</v>
      </c>
      <c r="T2805" t="s">
        <v>88</v>
      </c>
      <c r="U2805" t="b">
        <v>0</v>
      </c>
      <c r="V2805" t="s">
        <v>190</v>
      </c>
      <c r="W2805" s="1">
        <v>44530.37263888889</v>
      </c>
      <c r="X2805">
        <v>705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183</v>
      </c>
      <c r="AE2805">
        <v>171</v>
      </c>
      <c r="AF2805">
        <v>0</v>
      </c>
      <c r="AG2805">
        <v>6</v>
      </c>
      <c r="AH2805" t="s">
        <v>88</v>
      </c>
      <c r="AI2805" t="s">
        <v>88</v>
      </c>
      <c r="AJ2805" t="s">
        <v>88</v>
      </c>
      <c r="AK2805" t="s">
        <v>88</v>
      </c>
      <c r="AL2805" t="s">
        <v>88</v>
      </c>
      <c r="AM2805" t="s">
        <v>88</v>
      </c>
      <c r="AN2805" t="s">
        <v>88</v>
      </c>
      <c r="AO2805" t="s">
        <v>88</v>
      </c>
      <c r="AP2805" t="s">
        <v>88</v>
      </c>
      <c r="AQ2805" t="s">
        <v>88</v>
      </c>
      <c r="AR2805" t="s">
        <v>88</v>
      </c>
      <c r="AS2805" t="s">
        <v>88</v>
      </c>
      <c r="AT2805" t="s">
        <v>88</v>
      </c>
      <c r="AU2805" t="s">
        <v>88</v>
      </c>
      <c r="AV2805" t="s">
        <v>88</v>
      </c>
      <c r="AW2805" t="s">
        <v>88</v>
      </c>
      <c r="AX2805" t="s">
        <v>88</v>
      </c>
      <c r="AY2805" t="s">
        <v>88</v>
      </c>
      <c r="AZ2805" t="s">
        <v>88</v>
      </c>
      <c r="BA2805" t="s">
        <v>88</v>
      </c>
      <c r="BB2805" t="s">
        <v>88</v>
      </c>
      <c r="BC2805" t="s">
        <v>88</v>
      </c>
      <c r="BD2805" t="s">
        <v>88</v>
      </c>
      <c r="BE2805" t="s">
        <v>88</v>
      </c>
    </row>
    <row r="2806" spans="1:57">
      <c r="A2806" t="s">
        <v>5827</v>
      </c>
      <c r="B2806" t="s">
        <v>80</v>
      </c>
      <c r="C2806" t="s">
        <v>5828</v>
      </c>
      <c r="D2806" t="s">
        <v>82</v>
      </c>
      <c r="E2806" s="2" t="str">
        <f>HYPERLINK("capsilon://?command=openfolder&amp;siteaddress=FAM.docvelocity-na8.net&amp;folderid=FXEF22DDFE-D1DA-A5B7-51CB-C63DBB007C09","FX211114277")</f>
        <v>FX211114277</v>
      </c>
      <c r="F2806" t="s">
        <v>19</v>
      </c>
      <c r="G2806" t="s">
        <v>19</v>
      </c>
      <c r="H2806" t="s">
        <v>83</v>
      </c>
      <c r="I2806" t="s">
        <v>5829</v>
      </c>
      <c r="J2806">
        <v>131</v>
      </c>
      <c r="K2806" t="s">
        <v>85</v>
      </c>
      <c r="L2806" t="s">
        <v>86</v>
      </c>
      <c r="M2806" t="s">
        <v>87</v>
      </c>
      <c r="N2806">
        <v>1</v>
      </c>
      <c r="O2806" s="1">
        <v>44529.910798611112</v>
      </c>
      <c r="P2806" s="1">
        <v>44530.378865740742</v>
      </c>
      <c r="Q2806">
        <v>39468</v>
      </c>
      <c r="R2806">
        <v>973</v>
      </c>
      <c r="S2806" t="b">
        <v>0</v>
      </c>
      <c r="T2806" t="s">
        <v>88</v>
      </c>
      <c r="U2806" t="b">
        <v>0</v>
      </c>
      <c r="V2806" t="s">
        <v>190</v>
      </c>
      <c r="W2806" s="1">
        <v>44530.378865740742</v>
      </c>
      <c r="X2806">
        <v>516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131</v>
      </c>
      <c r="AE2806">
        <v>107</v>
      </c>
      <c r="AF2806">
        <v>0</v>
      </c>
      <c r="AG2806">
        <v>6</v>
      </c>
      <c r="AH2806" t="s">
        <v>88</v>
      </c>
      <c r="AI2806" t="s">
        <v>88</v>
      </c>
      <c r="AJ2806" t="s">
        <v>88</v>
      </c>
      <c r="AK2806" t="s">
        <v>88</v>
      </c>
      <c r="AL2806" t="s">
        <v>88</v>
      </c>
      <c r="AM2806" t="s">
        <v>88</v>
      </c>
      <c r="AN2806" t="s">
        <v>88</v>
      </c>
      <c r="AO2806" t="s">
        <v>88</v>
      </c>
      <c r="AP2806" t="s">
        <v>88</v>
      </c>
      <c r="AQ2806" t="s">
        <v>88</v>
      </c>
      <c r="AR2806" t="s">
        <v>88</v>
      </c>
      <c r="AS2806" t="s">
        <v>88</v>
      </c>
      <c r="AT2806" t="s">
        <v>88</v>
      </c>
      <c r="AU2806" t="s">
        <v>88</v>
      </c>
      <c r="AV2806" t="s">
        <v>88</v>
      </c>
      <c r="AW2806" t="s">
        <v>88</v>
      </c>
      <c r="AX2806" t="s">
        <v>88</v>
      </c>
      <c r="AY2806" t="s">
        <v>88</v>
      </c>
      <c r="AZ2806" t="s">
        <v>88</v>
      </c>
      <c r="BA2806" t="s">
        <v>88</v>
      </c>
      <c r="BB2806" t="s">
        <v>88</v>
      </c>
      <c r="BC2806" t="s">
        <v>88</v>
      </c>
      <c r="BD2806" t="s">
        <v>88</v>
      </c>
      <c r="BE2806" t="s">
        <v>88</v>
      </c>
    </row>
    <row r="2807" spans="1:57">
      <c r="A2807" t="s">
        <v>5830</v>
      </c>
      <c r="B2807" t="s">
        <v>80</v>
      </c>
      <c r="C2807" t="s">
        <v>5831</v>
      </c>
      <c r="D2807" t="s">
        <v>82</v>
      </c>
      <c r="E2807" s="2" t="str">
        <f>HYPERLINK("capsilon://?command=openfolder&amp;siteaddress=FAM.docvelocity-na8.net&amp;folderid=FXE00AF804-06C2-7455-2D7A-651E826E10B4","FX211114415")</f>
        <v>FX211114415</v>
      </c>
      <c r="F2807" t="s">
        <v>19</v>
      </c>
      <c r="G2807" t="s">
        <v>19</v>
      </c>
      <c r="H2807" t="s">
        <v>83</v>
      </c>
      <c r="I2807" t="s">
        <v>5832</v>
      </c>
      <c r="J2807">
        <v>98</v>
      </c>
      <c r="K2807" t="s">
        <v>85</v>
      </c>
      <c r="L2807" t="s">
        <v>86</v>
      </c>
      <c r="M2807" t="s">
        <v>87</v>
      </c>
      <c r="N2807">
        <v>1</v>
      </c>
      <c r="O2807" s="1">
        <v>44529.957199074073</v>
      </c>
      <c r="P2807" s="1">
        <v>44530.380706018521</v>
      </c>
      <c r="Q2807">
        <v>36193</v>
      </c>
      <c r="R2807">
        <v>398</v>
      </c>
      <c r="S2807" t="b">
        <v>0</v>
      </c>
      <c r="T2807" t="s">
        <v>88</v>
      </c>
      <c r="U2807" t="b">
        <v>0</v>
      </c>
      <c r="V2807" t="s">
        <v>190</v>
      </c>
      <c r="W2807" s="1">
        <v>44530.380706018521</v>
      </c>
      <c r="X2807">
        <v>126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98</v>
      </c>
      <c r="AE2807">
        <v>86</v>
      </c>
      <c r="AF2807">
        <v>0</v>
      </c>
      <c r="AG2807">
        <v>4</v>
      </c>
      <c r="AH2807" t="s">
        <v>88</v>
      </c>
      <c r="AI2807" t="s">
        <v>88</v>
      </c>
      <c r="AJ2807" t="s">
        <v>88</v>
      </c>
      <c r="AK2807" t="s">
        <v>88</v>
      </c>
      <c r="AL2807" t="s">
        <v>88</v>
      </c>
      <c r="AM2807" t="s">
        <v>88</v>
      </c>
      <c r="AN2807" t="s">
        <v>88</v>
      </c>
      <c r="AO2807" t="s">
        <v>88</v>
      </c>
      <c r="AP2807" t="s">
        <v>88</v>
      </c>
      <c r="AQ2807" t="s">
        <v>88</v>
      </c>
      <c r="AR2807" t="s">
        <v>88</v>
      </c>
      <c r="AS2807" t="s">
        <v>88</v>
      </c>
      <c r="AT2807" t="s">
        <v>88</v>
      </c>
      <c r="AU2807" t="s">
        <v>88</v>
      </c>
      <c r="AV2807" t="s">
        <v>88</v>
      </c>
      <c r="AW2807" t="s">
        <v>88</v>
      </c>
      <c r="AX2807" t="s">
        <v>88</v>
      </c>
      <c r="AY2807" t="s">
        <v>88</v>
      </c>
      <c r="AZ2807" t="s">
        <v>88</v>
      </c>
      <c r="BA2807" t="s">
        <v>88</v>
      </c>
      <c r="BB2807" t="s">
        <v>88</v>
      </c>
      <c r="BC2807" t="s">
        <v>88</v>
      </c>
      <c r="BD2807" t="s">
        <v>88</v>
      </c>
      <c r="BE2807" t="s">
        <v>88</v>
      </c>
    </row>
    <row r="2808" spans="1:57">
      <c r="A2808" t="s">
        <v>5833</v>
      </c>
      <c r="B2808" t="s">
        <v>80</v>
      </c>
      <c r="C2808" t="s">
        <v>5834</v>
      </c>
      <c r="D2808" t="s">
        <v>82</v>
      </c>
      <c r="E2808" s="2" t="str">
        <f>HYPERLINK("capsilon://?command=openfolder&amp;siteaddress=FAM.docvelocity-na8.net&amp;folderid=FX08E16EE5-D422-D841-F279-B4342750D9BF","FX211014042")</f>
        <v>FX211014042</v>
      </c>
      <c r="F2808" t="s">
        <v>19</v>
      </c>
      <c r="G2808" t="s">
        <v>19</v>
      </c>
      <c r="H2808" t="s">
        <v>83</v>
      </c>
      <c r="I2808" t="s">
        <v>5835</v>
      </c>
      <c r="J2808">
        <v>28</v>
      </c>
      <c r="K2808" t="s">
        <v>85</v>
      </c>
      <c r="L2808" t="s">
        <v>86</v>
      </c>
      <c r="M2808" t="s">
        <v>87</v>
      </c>
      <c r="N2808">
        <v>2</v>
      </c>
      <c r="O2808" s="1">
        <v>44529.974270833336</v>
      </c>
      <c r="P2808" s="1">
        <v>44530.280613425923</v>
      </c>
      <c r="Q2808">
        <v>25682</v>
      </c>
      <c r="R2808">
        <v>786</v>
      </c>
      <c r="S2808" t="b">
        <v>0</v>
      </c>
      <c r="T2808" t="s">
        <v>88</v>
      </c>
      <c r="U2808" t="b">
        <v>0</v>
      </c>
      <c r="V2808" t="s">
        <v>1964</v>
      </c>
      <c r="W2808" s="1">
        <v>44530.20175925926</v>
      </c>
      <c r="X2808">
        <v>504</v>
      </c>
      <c r="Y2808">
        <v>21</v>
      </c>
      <c r="Z2808">
        <v>0</v>
      </c>
      <c r="AA2808">
        <v>21</v>
      </c>
      <c r="AB2808">
        <v>0</v>
      </c>
      <c r="AC2808">
        <v>17</v>
      </c>
      <c r="AD2808">
        <v>7</v>
      </c>
      <c r="AE2808">
        <v>0</v>
      </c>
      <c r="AF2808">
        <v>0</v>
      </c>
      <c r="AG2808">
        <v>0</v>
      </c>
      <c r="AH2808" t="s">
        <v>1043</v>
      </c>
      <c r="AI2808" s="1">
        <v>44530.280613425923</v>
      </c>
      <c r="AJ2808">
        <v>282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7</v>
      </c>
      <c r="AQ2808">
        <v>0</v>
      </c>
      <c r="AR2808">
        <v>0</v>
      </c>
      <c r="AS2808">
        <v>0</v>
      </c>
      <c r="AT2808" t="s">
        <v>88</v>
      </c>
      <c r="AU2808" t="s">
        <v>88</v>
      </c>
      <c r="AV2808" t="s">
        <v>88</v>
      </c>
      <c r="AW2808" t="s">
        <v>88</v>
      </c>
      <c r="AX2808" t="s">
        <v>88</v>
      </c>
      <c r="AY2808" t="s">
        <v>88</v>
      </c>
      <c r="AZ2808" t="s">
        <v>88</v>
      </c>
      <c r="BA2808" t="s">
        <v>88</v>
      </c>
      <c r="BB2808" t="s">
        <v>88</v>
      </c>
      <c r="BC2808" t="s">
        <v>88</v>
      </c>
      <c r="BD2808" t="s">
        <v>88</v>
      </c>
      <c r="BE2808" t="s">
        <v>88</v>
      </c>
    </row>
    <row r="2809" spans="1:57">
      <c r="A2809" t="s">
        <v>5836</v>
      </c>
      <c r="B2809" t="s">
        <v>80</v>
      </c>
      <c r="C2809" t="s">
        <v>5834</v>
      </c>
      <c r="D2809" t="s">
        <v>82</v>
      </c>
      <c r="E2809" s="2" t="str">
        <f>HYPERLINK("capsilon://?command=openfolder&amp;siteaddress=FAM.docvelocity-na8.net&amp;folderid=FX08E16EE5-D422-D841-F279-B4342750D9BF","FX211014042")</f>
        <v>FX211014042</v>
      </c>
      <c r="F2809" t="s">
        <v>19</v>
      </c>
      <c r="G2809" t="s">
        <v>19</v>
      </c>
      <c r="H2809" t="s">
        <v>83</v>
      </c>
      <c r="I2809" t="s">
        <v>5837</v>
      </c>
      <c r="J2809">
        <v>28</v>
      </c>
      <c r="K2809" t="s">
        <v>85</v>
      </c>
      <c r="L2809" t="s">
        <v>86</v>
      </c>
      <c r="M2809" t="s">
        <v>87</v>
      </c>
      <c r="N2809">
        <v>2</v>
      </c>
      <c r="O2809" s="1">
        <v>44529.974907407406</v>
      </c>
      <c r="P2809" s="1">
        <v>44530.283819444441</v>
      </c>
      <c r="Q2809">
        <v>26101</v>
      </c>
      <c r="R2809">
        <v>589</v>
      </c>
      <c r="S2809" t="b">
        <v>0</v>
      </c>
      <c r="T2809" t="s">
        <v>88</v>
      </c>
      <c r="U2809" t="b">
        <v>0</v>
      </c>
      <c r="V2809" t="s">
        <v>393</v>
      </c>
      <c r="W2809" s="1">
        <v>44530.200555555559</v>
      </c>
      <c r="X2809">
        <v>313</v>
      </c>
      <c r="Y2809">
        <v>21</v>
      </c>
      <c r="Z2809">
        <v>0</v>
      </c>
      <c r="AA2809">
        <v>21</v>
      </c>
      <c r="AB2809">
        <v>0</v>
      </c>
      <c r="AC2809">
        <v>8</v>
      </c>
      <c r="AD2809">
        <v>7</v>
      </c>
      <c r="AE2809">
        <v>0</v>
      </c>
      <c r="AF2809">
        <v>0</v>
      </c>
      <c r="AG2809">
        <v>0</v>
      </c>
      <c r="AH2809" t="s">
        <v>1043</v>
      </c>
      <c r="AI2809" s="1">
        <v>44530.283819444441</v>
      </c>
      <c r="AJ2809">
        <v>276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7</v>
      </c>
      <c r="AQ2809">
        <v>0</v>
      </c>
      <c r="AR2809">
        <v>0</v>
      </c>
      <c r="AS2809">
        <v>0</v>
      </c>
      <c r="AT2809" t="s">
        <v>88</v>
      </c>
      <c r="AU2809" t="s">
        <v>88</v>
      </c>
      <c r="AV2809" t="s">
        <v>88</v>
      </c>
      <c r="AW2809" t="s">
        <v>88</v>
      </c>
      <c r="AX2809" t="s">
        <v>88</v>
      </c>
      <c r="AY2809" t="s">
        <v>88</v>
      </c>
      <c r="AZ2809" t="s">
        <v>88</v>
      </c>
      <c r="BA2809" t="s">
        <v>88</v>
      </c>
      <c r="BB2809" t="s">
        <v>88</v>
      </c>
      <c r="BC2809" t="s">
        <v>88</v>
      </c>
      <c r="BD2809" t="s">
        <v>88</v>
      </c>
      <c r="BE2809" t="s">
        <v>88</v>
      </c>
    </row>
    <row r="2810" spans="1:57">
      <c r="A2810" t="s">
        <v>5838</v>
      </c>
      <c r="B2810" t="s">
        <v>80</v>
      </c>
      <c r="C2810" t="s">
        <v>5834</v>
      </c>
      <c r="D2810" t="s">
        <v>82</v>
      </c>
      <c r="E2810" s="2" t="str">
        <f>HYPERLINK("capsilon://?command=openfolder&amp;siteaddress=FAM.docvelocity-na8.net&amp;folderid=FX08E16EE5-D422-D841-F279-B4342750D9BF","FX211014042")</f>
        <v>FX211014042</v>
      </c>
      <c r="F2810" t="s">
        <v>19</v>
      </c>
      <c r="G2810" t="s">
        <v>19</v>
      </c>
      <c r="H2810" t="s">
        <v>83</v>
      </c>
      <c r="I2810" t="s">
        <v>5839</v>
      </c>
      <c r="J2810">
        <v>58</v>
      </c>
      <c r="K2810" t="s">
        <v>85</v>
      </c>
      <c r="L2810" t="s">
        <v>86</v>
      </c>
      <c r="M2810" t="s">
        <v>87</v>
      </c>
      <c r="N2810">
        <v>1</v>
      </c>
      <c r="O2810" s="1">
        <v>44529.9765162037</v>
      </c>
      <c r="P2810" s="1">
        <v>44530.382060185184</v>
      </c>
      <c r="Q2810">
        <v>34583</v>
      </c>
      <c r="R2810">
        <v>456</v>
      </c>
      <c r="S2810" t="b">
        <v>0</v>
      </c>
      <c r="T2810" t="s">
        <v>88</v>
      </c>
      <c r="U2810" t="b">
        <v>0</v>
      </c>
      <c r="V2810" t="s">
        <v>190</v>
      </c>
      <c r="W2810" s="1">
        <v>44530.382060185184</v>
      </c>
      <c r="X2810">
        <v>88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58</v>
      </c>
      <c r="AE2810">
        <v>53</v>
      </c>
      <c r="AF2810">
        <v>0</v>
      </c>
      <c r="AG2810">
        <v>4</v>
      </c>
      <c r="AH2810" t="s">
        <v>88</v>
      </c>
      <c r="AI2810" t="s">
        <v>88</v>
      </c>
      <c r="AJ2810" t="s">
        <v>88</v>
      </c>
      <c r="AK2810" t="s">
        <v>88</v>
      </c>
      <c r="AL2810" t="s">
        <v>88</v>
      </c>
      <c r="AM2810" t="s">
        <v>88</v>
      </c>
      <c r="AN2810" t="s">
        <v>88</v>
      </c>
      <c r="AO2810" t="s">
        <v>88</v>
      </c>
      <c r="AP2810" t="s">
        <v>88</v>
      </c>
      <c r="AQ2810" t="s">
        <v>88</v>
      </c>
      <c r="AR2810" t="s">
        <v>88</v>
      </c>
      <c r="AS2810" t="s">
        <v>88</v>
      </c>
      <c r="AT2810" t="s">
        <v>88</v>
      </c>
      <c r="AU2810" t="s">
        <v>88</v>
      </c>
      <c r="AV2810" t="s">
        <v>88</v>
      </c>
      <c r="AW2810" t="s">
        <v>88</v>
      </c>
      <c r="AX2810" t="s">
        <v>88</v>
      </c>
      <c r="AY2810" t="s">
        <v>88</v>
      </c>
      <c r="AZ2810" t="s">
        <v>88</v>
      </c>
      <c r="BA2810" t="s">
        <v>88</v>
      </c>
      <c r="BB2810" t="s">
        <v>88</v>
      </c>
      <c r="BC2810" t="s">
        <v>88</v>
      </c>
      <c r="BD2810" t="s">
        <v>88</v>
      </c>
      <c r="BE2810" t="s">
        <v>88</v>
      </c>
    </row>
    <row r="2811" spans="1:57">
      <c r="A2811" t="s">
        <v>5840</v>
      </c>
      <c r="B2811" t="s">
        <v>80</v>
      </c>
      <c r="C2811" t="s">
        <v>5841</v>
      </c>
      <c r="D2811" t="s">
        <v>82</v>
      </c>
      <c r="E2811" s="2" t="str">
        <f>HYPERLINK("capsilon://?command=openfolder&amp;siteaddress=FAM.docvelocity-na8.net&amp;folderid=FX8469C6B2-1EDE-8656-1D9D-445C85DA8A4D","FX211114460")</f>
        <v>FX211114460</v>
      </c>
      <c r="F2811" t="s">
        <v>19</v>
      </c>
      <c r="G2811" t="s">
        <v>19</v>
      </c>
      <c r="H2811" t="s">
        <v>83</v>
      </c>
      <c r="I2811" t="s">
        <v>5842</v>
      </c>
      <c r="J2811">
        <v>145</v>
      </c>
      <c r="K2811" t="s">
        <v>85</v>
      </c>
      <c r="L2811" t="s">
        <v>86</v>
      </c>
      <c r="M2811" t="s">
        <v>87</v>
      </c>
      <c r="N2811">
        <v>1</v>
      </c>
      <c r="O2811" s="1">
        <v>44529.979212962964</v>
      </c>
      <c r="P2811" s="1">
        <v>44530.383576388886</v>
      </c>
      <c r="Q2811">
        <v>34360</v>
      </c>
      <c r="R2811">
        <v>577</v>
      </c>
      <c r="S2811" t="b">
        <v>0</v>
      </c>
      <c r="T2811" t="s">
        <v>88</v>
      </c>
      <c r="U2811" t="b">
        <v>0</v>
      </c>
      <c r="V2811" t="s">
        <v>190</v>
      </c>
      <c r="W2811" s="1">
        <v>44530.383576388886</v>
      </c>
      <c r="X2811">
        <v>130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145</v>
      </c>
      <c r="AE2811">
        <v>133</v>
      </c>
      <c r="AF2811">
        <v>0</v>
      </c>
      <c r="AG2811">
        <v>4</v>
      </c>
      <c r="AH2811" t="s">
        <v>88</v>
      </c>
      <c r="AI2811" t="s">
        <v>88</v>
      </c>
      <c r="AJ2811" t="s">
        <v>88</v>
      </c>
      <c r="AK2811" t="s">
        <v>88</v>
      </c>
      <c r="AL2811" t="s">
        <v>88</v>
      </c>
      <c r="AM2811" t="s">
        <v>88</v>
      </c>
      <c r="AN2811" t="s">
        <v>88</v>
      </c>
      <c r="AO2811" t="s">
        <v>88</v>
      </c>
      <c r="AP2811" t="s">
        <v>88</v>
      </c>
      <c r="AQ2811" t="s">
        <v>88</v>
      </c>
      <c r="AR2811" t="s">
        <v>88</v>
      </c>
      <c r="AS2811" t="s">
        <v>88</v>
      </c>
      <c r="AT2811" t="s">
        <v>88</v>
      </c>
      <c r="AU2811" t="s">
        <v>88</v>
      </c>
      <c r="AV2811" t="s">
        <v>88</v>
      </c>
      <c r="AW2811" t="s">
        <v>88</v>
      </c>
      <c r="AX2811" t="s">
        <v>88</v>
      </c>
      <c r="AY2811" t="s">
        <v>88</v>
      </c>
      <c r="AZ2811" t="s">
        <v>88</v>
      </c>
      <c r="BA2811" t="s">
        <v>88</v>
      </c>
      <c r="BB2811" t="s">
        <v>88</v>
      </c>
      <c r="BC2811" t="s">
        <v>88</v>
      </c>
      <c r="BD2811" t="s">
        <v>88</v>
      </c>
      <c r="BE2811" t="s">
        <v>88</v>
      </c>
    </row>
    <row r="2812" spans="1:57">
      <c r="A2812" t="s">
        <v>5843</v>
      </c>
      <c r="B2812" t="s">
        <v>80</v>
      </c>
      <c r="C2812" t="s">
        <v>5572</v>
      </c>
      <c r="D2812" t="s">
        <v>82</v>
      </c>
      <c r="E2812" s="2" t="str">
        <f>HYPERLINK("capsilon://?command=openfolder&amp;siteaddress=FAM.docvelocity-na8.net&amp;folderid=FX2841350A-3F94-7D3A-E122-CB8FCF6F3888","FX211113513")</f>
        <v>FX211113513</v>
      </c>
      <c r="F2812" t="s">
        <v>19</v>
      </c>
      <c r="G2812" t="s">
        <v>19</v>
      </c>
      <c r="H2812" t="s">
        <v>83</v>
      </c>
      <c r="I2812" t="s">
        <v>5844</v>
      </c>
      <c r="J2812">
        <v>65</v>
      </c>
      <c r="K2812" t="s">
        <v>85</v>
      </c>
      <c r="L2812" t="s">
        <v>86</v>
      </c>
      <c r="M2812" t="s">
        <v>87</v>
      </c>
      <c r="N2812">
        <v>2</v>
      </c>
      <c r="O2812" s="1">
        <v>44530.021319444444</v>
      </c>
      <c r="P2812" s="1">
        <v>44530.287893518522</v>
      </c>
      <c r="Q2812">
        <v>22008</v>
      </c>
      <c r="R2812">
        <v>1024</v>
      </c>
      <c r="S2812" t="b">
        <v>0</v>
      </c>
      <c r="T2812" t="s">
        <v>88</v>
      </c>
      <c r="U2812" t="b">
        <v>0</v>
      </c>
      <c r="V2812" t="s">
        <v>1964</v>
      </c>
      <c r="W2812" s="1">
        <v>44530.214363425926</v>
      </c>
      <c r="X2812">
        <v>673</v>
      </c>
      <c r="Y2812">
        <v>66</v>
      </c>
      <c r="Z2812">
        <v>0</v>
      </c>
      <c r="AA2812">
        <v>66</v>
      </c>
      <c r="AB2812">
        <v>0</v>
      </c>
      <c r="AC2812">
        <v>42</v>
      </c>
      <c r="AD2812">
        <v>-1</v>
      </c>
      <c r="AE2812">
        <v>0</v>
      </c>
      <c r="AF2812">
        <v>0</v>
      </c>
      <c r="AG2812">
        <v>0</v>
      </c>
      <c r="AH2812" t="s">
        <v>1043</v>
      </c>
      <c r="AI2812" s="1">
        <v>44530.287893518522</v>
      </c>
      <c r="AJ2812">
        <v>351</v>
      </c>
      <c r="AK2812">
        <v>2</v>
      </c>
      <c r="AL2812">
        <v>0</v>
      </c>
      <c r="AM2812">
        <v>2</v>
      </c>
      <c r="AN2812">
        <v>0</v>
      </c>
      <c r="AO2812">
        <v>1</v>
      </c>
      <c r="AP2812">
        <v>-3</v>
      </c>
      <c r="AQ2812">
        <v>0</v>
      </c>
      <c r="AR2812">
        <v>0</v>
      </c>
      <c r="AS2812">
        <v>0</v>
      </c>
      <c r="AT2812" t="s">
        <v>88</v>
      </c>
      <c r="AU2812" t="s">
        <v>88</v>
      </c>
      <c r="AV2812" t="s">
        <v>88</v>
      </c>
      <c r="AW2812" t="s">
        <v>88</v>
      </c>
      <c r="AX2812" t="s">
        <v>88</v>
      </c>
      <c r="AY2812" t="s">
        <v>88</v>
      </c>
      <c r="AZ2812" t="s">
        <v>88</v>
      </c>
      <c r="BA2812" t="s">
        <v>88</v>
      </c>
      <c r="BB2812" t="s">
        <v>88</v>
      </c>
      <c r="BC2812" t="s">
        <v>88</v>
      </c>
      <c r="BD2812" t="s">
        <v>88</v>
      </c>
      <c r="BE2812" t="s">
        <v>88</v>
      </c>
    </row>
    <row r="2813" spans="1:57">
      <c r="A2813" t="s">
        <v>5845</v>
      </c>
      <c r="B2813" t="s">
        <v>80</v>
      </c>
      <c r="C2813" t="s">
        <v>5572</v>
      </c>
      <c r="D2813" t="s">
        <v>82</v>
      </c>
      <c r="E2813" s="2" t="str">
        <f>HYPERLINK("capsilon://?command=openfolder&amp;siteaddress=FAM.docvelocity-na8.net&amp;folderid=FX2841350A-3F94-7D3A-E122-CB8FCF6F3888","FX211113513")</f>
        <v>FX211113513</v>
      </c>
      <c r="F2813" t="s">
        <v>19</v>
      </c>
      <c r="G2813" t="s">
        <v>19</v>
      </c>
      <c r="H2813" t="s">
        <v>83</v>
      </c>
      <c r="I2813" t="s">
        <v>5846</v>
      </c>
      <c r="J2813">
        <v>102</v>
      </c>
      <c r="K2813" t="s">
        <v>85</v>
      </c>
      <c r="L2813" t="s">
        <v>86</v>
      </c>
      <c r="M2813" t="s">
        <v>87</v>
      </c>
      <c r="N2813">
        <v>2</v>
      </c>
      <c r="O2813" s="1">
        <v>44530.021574074075</v>
      </c>
      <c r="P2813" s="1">
        <v>44530.290659722225</v>
      </c>
      <c r="Q2813">
        <v>22441</v>
      </c>
      <c r="R2813">
        <v>808</v>
      </c>
      <c r="S2813" t="b">
        <v>0</v>
      </c>
      <c r="T2813" t="s">
        <v>88</v>
      </c>
      <c r="U2813" t="b">
        <v>0</v>
      </c>
      <c r="V2813" t="s">
        <v>98</v>
      </c>
      <c r="W2813" s="1">
        <v>44530.224918981483</v>
      </c>
      <c r="X2813">
        <v>570</v>
      </c>
      <c r="Y2813">
        <v>76</v>
      </c>
      <c r="Z2813">
        <v>0</v>
      </c>
      <c r="AA2813">
        <v>76</v>
      </c>
      <c r="AB2813">
        <v>0</v>
      </c>
      <c r="AC2813">
        <v>39</v>
      </c>
      <c r="AD2813">
        <v>26</v>
      </c>
      <c r="AE2813">
        <v>0</v>
      </c>
      <c r="AF2813">
        <v>0</v>
      </c>
      <c r="AG2813">
        <v>0</v>
      </c>
      <c r="AH2813" t="s">
        <v>1043</v>
      </c>
      <c r="AI2813" s="1">
        <v>44530.290659722225</v>
      </c>
      <c r="AJ2813">
        <v>238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26</v>
      </c>
      <c r="AQ2813">
        <v>0</v>
      </c>
      <c r="AR2813">
        <v>0</v>
      </c>
      <c r="AS2813">
        <v>0</v>
      </c>
      <c r="AT2813" t="s">
        <v>88</v>
      </c>
      <c r="AU2813" t="s">
        <v>88</v>
      </c>
      <c r="AV2813" t="s">
        <v>88</v>
      </c>
      <c r="AW2813" t="s">
        <v>88</v>
      </c>
      <c r="AX2813" t="s">
        <v>88</v>
      </c>
      <c r="AY2813" t="s">
        <v>88</v>
      </c>
      <c r="AZ2813" t="s">
        <v>88</v>
      </c>
      <c r="BA2813" t="s">
        <v>88</v>
      </c>
      <c r="BB2813" t="s">
        <v>88</v>
      </c>
      <c r="BC2813" t="s">
        <v>88</v>
      </c>
      <c r="BD2813" t="s">
        <v>88</v>
      </c>
      <c r="BE2813" t="s">
        <v>88</v>
      </c>
    </row>
    <row r="2814" spans="1:57">
      <c r="A2814" t="s">
        <v>5847</v>
      </c>
      <c r="B2814" t="s">
        <v>80</v>
      </c>
      <c r="C2814" t="s">
        <v>5848</v>
      </c>
      <c r="D2814" t="s">
        <v>82</v>
      </c>
      <c r="E2814" s="2" t="str">
        <f>HYPERLINK("capsilon://?command=openfolder&amp;siteaddress=FAM.docvelocity-na8.net&amp;folderid=FX28B6EAD2-368B-3DAE-EE27-31DBF010190A","FX211112320")</f>
        <v>FX211112320</v>
      </c>
      <c r="F2814" t="s">
        <v>19</v>
      </c>
      <c r="G2814" t="s">
        <v>19</v>
      </c>
      <c r="H2814" t="s">
        <v>83</v>
      </c>
      <c r="I2814" t="s">
        <v>5849</v>
      </c>
      <c r="J2814">
        <v>28</v>
      </c>
      <c r="K2814" t="s">
        <v>85</v>
      </c>
      <c r="L2814" t="s">
        <v>86</v>
      </c>
      <c r="M2814" t="s">
        <v>87</v>
      </c>
      <c r="N2814">
        <v>2</v>
      </c>
      <c r="O2814" s="1">
        <v>44530.059687499997</v>
      </c>
      <c r="P2814" s="1">
        <v>44530.292847222219</v>
      </c>
      <c r="Q2814">
        <v>19325</v>
      </c>
      <c r="R2814">
        <v>820</v>
      </c>
      <c r="S2814" t="b">
        <v>0</v>
      </c>
      <c r="T2814" t="s">
        <v>88</v>
      </c>
      <c r="U2814" t="b">
        <v>0</v>
      </c>
      <c r="V2814" t="s">
        <v>393</v>
      </c>
      <c r="W2814" s="1">
        <v>44530.225740740738</v>
      </c>
      <c r="X2814">
        <v>632</v>
      </c>
      <c r="Y2814">
        <v>21</v>
      </c>
      <c r="Z2814">
        <v>0</v>
      </c>
      <c r="AA2814">
        <v>21</v>
      </c>
      <c r="AB2814">
        <v>0</v>
      </c>
      <c r="AC2814">
        <v>19</v>
      </c>
      <c r="AD2814">
        <v>7</v>
      </c>
      <c r="AE2814">
        <v>0</v>
      </c>
      <c r="AF2814">
        <v>0</v>
      </c>
      <c r="AG2814">
        <v>0</v>
      </c>
      <c r="AH2814" t="s">
        <v>1043</v>
      </c>
      <c r="AI2814" s="1">
        <v>44530.292847222219</v>
      </c>
      <c r="AJ2814">
        <v>188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7</v>
      </c>
      <c r="AQ2814">
        <v>0</v>
      </c>
      <c r="AR2814">
        <v>0</v>
      </c>
      <c r="AS2814">
        <v>0</v>
      </c>
      <c r="AT2814" t="s">
        <v>88</v>
      </c>
      <c r="AU2814" t="s">
        <v>88</v>
      </c>
      <c r="AV2814" t="s">
        <v>88</v>
      </c>
      <c r="AW2814" t="s">
        <v>88</v>
      </c>
      <c r="AX2814" t="s">
        <v>88</v>
      </c>
      <c r="AY2814" t="s">
        <v>88</v>
      </c>
      <c r="AZ2814" t="s">
        <v>88</v>
      </c>
      <c r="BA2814" t="s">
        <v>88</v>
      </c>
      <c r="BB2814" t="s">
        <v>88</v>
      </c>
      <c r="BC2814" t="s">
        <v>88</v>
      </c>
      <c r="BD2814" t="s">
        <v>88</v>
      </c>
      <c r="BE2814" t="s">
        <v>88</v>
      </c>
    </row>
    <row r="2815" spans="1:57">
      <c r="A2815" t="s">
        <v>5850</v>
      </c>
      <c r="B2815" t="s">
        <v>80</v>
      </c>
      <c r="C2815" t="s">
        <v>5848</v>
      </c>
      <c r="D2815" t="s">
        <v>82</v>
      </c>
      <c r="E2815" s="2" t="str">
        <f>HYPERLINK("capsilon://?command=openfolder&amp;siteaddress=FAM.docvelocity-na8.net&amp;folderid=FX28B6EAD2-368B-3DAE-EE27-31DBF010190A","FX211112320")</f>
        <v>FX211112320</v>
      </c>
      <c r="F2815" t="s">
        <v>19</v>
      </c>
      <c r="G2815" t="s">
        <v>19</v>
      </c>
      <c r="H2815" t="s">
        <v>83</v>
      </c>
      <c r="I2815" t="s">
        <v>5851</v>
      </c>
      <c r="J2815">
        <v>28</v>
      </c>
      <c r="K2815" t="s">
        <v>85</v>
      </c>
      <c r="L2815" t="s">
        <v>86</v>
      </c>
      <c r="M2815" t="s">
        <v>87</v>
      </c>
      <c r="N2815">
        <v>2</v>
      </c>
      <c r="O2815" s="1">
        <v>44530.059803240743</v>
      </c>
      <c r="P2815" s="1">
        <v>44530.294351851851</v>
      </c>
      <c r="Q2815">
        <v>19672</v>
      </c>
      <c r="R2815">
        <v>593</v>
      </c>
      <c r="S2815" t="b">
        <v>0</v>
      </c>
      <c r="T2815" t="s">
        <v>88</v>
      </c>
      <c r="U2815" t="b">
        <v>0</v>
      </c>
      <c r="V2815" t="s">
        <v>393</v>
      </c>
      <c r="W2815" s="1">
        <v>44530.231122685182</v>
      </c>
      <c r="X2815">
        <v>464</v>
      </c>
      <c r="Y2815">
        <v>21</v>
      </c>
      <c r="Z2815">
        <v>0</v>
      </c>
      <c r="AA2815">
        <v>21</v>
      </c>
      <c r="AB2815">
        <v>0</v>
      </c>
      <c r="AC2815">
        <v>15</v>
      </c>
      <c r="AD2815">
        <v>7</v>
      </c>
      <c r="AE2815">
        <v>0</v>
      </c>
      <c r="AF2815">
        <v>0</v>
      </c>
      <c r="AG2815">
        <v>0</v>
      </c>
      <c r="AH2815" t="s">
        <v>1043</v>
      </c>
      <c r="AI2815" s="1">
        <v>44530.294351851851</v>
      </c>
      <c r="AJ2815">
        <v>129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7</v>
      </c>
      <c r="AQ2815">
        <v>0</v>
      </c>
      <c r="AR2815">
        <v>0</v>
      </c>
      <c r="AS2815">
        <v>0</v>
      </c>
      <c r="AT2815" t="s">
        <v>88</v>
      </c>
      <c r="AU2815" t="s">
        <v>88</v>
      </c>
      <c r="AV2815" t="s">
        <v>88</v>
      </c>
      <c r="AW2815" t="s">
        <v>88</v>
      </c>
      <c r="AX2815" t="s">
        <v>88</v>
      </c>
      <c r="AY2815" t="s">
        <v>88</v>
      </c>
      <c r="AZ2815" t="s">
        <v>88</v>
      </c>
      <c r="BA2815" t="s">
        <v>88</v>
      </c>
      <c r="BB2815" t="s">
        <v>88</v>
      </c>
      <c r="BC2815" t="s">
        <v>88</v>
      </c>
      <c r="BD2815" t="s">
        <v>88</v>
      </c>
      <c r="BE2815" t="s">
        <v>88</v>
      </c>
    </row>
    <row r="2816" spans="1:57">
      <c r="A2816" t="s">
        <v>5852</v>
      </c>
      <c r="B2816" t="s">
        <v>80</v>
      </c>
      <c r="C2816" t="s">
        <v>5848</v>
      </c>
      <c r="D2816" t="s">
        <v>82</v>
      </c>
      <c r="E2816" s="2" t="str">
        <f>HYPERLINK("capsilon://?command=openfolder&amp;siteaddress=FAM.docvelocity-na8.net&amp;folderid=FX28B6EAD2-368B-3DAE-EE27-31DBF010190A","FX211112320")</f>
        <v>FX211112320</v>
      </c>
      <c r="F2816" t="s">
        <v>19</v>
      </c>
      <c r="G2816" t="s">
        <v>19</v>
      </c>
      <c r="H2816" t="s">
        <v>83</v>
      </c>
      <c r="I2816" t="s">
        <v>5853</v>
      </c>
      <c r="J2816">
        <v>88</v>
      </c>
      <c r="K2816" t="s">
        <v>85</v>
      </c>
      <c r="L2816" t="s">
        <v>86</v>
      </c>
      <c r="M2816" t="s">
        <v>87</v>
      </c>
      <c r="N2816">
        <v>2</v>
      </c>
      <c r="O2816" s="1">
        <v>44530.061145833337</v>
      </c>
      <c r="P2816" s="1">
        <v>44530.296990740739</v>
      </c>
      <c r="Q2816">
        <v>19236</v>
      </c>
      <c r="R2816">
        <v>1141</v>
      </c>
      <c r="S2816" t="b">
        <v>0</v>
      </c>
      <c r="T2816" t="s">
        <v>88</v>
      </c>
      <c r="U2816" t="b">
        <v>0</v>
      </c>
      <c r="V2816" t="s">
        <v>393</v>
      </c>
      <c r="W2816" s="1">
        <v>44530.243356481478</v>
      </c>
      <c r="X2816">
        <v>844</v>
      </c>
      <c r="Y2816">
        <v>58</v>
      </c>
      <c r="Z2816">
        <v>0</v>
      </c>
      <c r="AA2816">
        <v>58</v>
      </c>
      <c r="AB2816">
        <v>0</v>
      </c>
      <c r="AC2816">
        <v>42</v>
      </c>
      <c r="AD2816">
        <v>30</v>
      </c>
      <c r="AE2816">
        <v>0</v>
      </c>
      <c r="AF2816">
        <v>0</v>
      </c>
      <c r="AG2816">
        <v>0</v>
      </c>
      <c r="AH2816" t="s">
        <v>1043</v>
      </c>
      <c r="AI2816" s="1">
        <v>44530.296990740739</v>
      </c>
      <c r="AJ2816">
        <v>227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30</v>
      </c>
      <c r="AQ2816">
        <v>0</v>
      </c>
      <c r="AR2816">
        <v>0</v>
      </c>
      <c r="AS2816">
        <v>0</v>
      </c>
      <c r="AT2816" t="s">
        <v>88</v>
      </c>
      <c r="AU2816" t="s">
        <v>88</v>
      </c>
      <c r="AV2816" t="s">
        <v>88</v>
      </c>
      <c r="AW2816" t="s">
        <v>88</v>
      </c>
      <c r="AX2816" t="s">
        <v>88</v>
      </c>
      <c r="AY2816" t="s">
        <v>88</v>
      </c>
      <c r="AZ2816" t="s">
        <v>88</v>
      </c>
      <c r="BA2816" t="s">
        <v>88</v>
      </c>
      <c r="BB2816" t="s">
        <v>88</v>
      </c>
      <c r="BC2816" t="s">
        <v>88</v>
      </c>
      <c r="BD2816" t="s">
        <v>88</v>
      </c>
      <c r="BE2816" t="s">
        <v>88</v>
      </c>
    </row>
    <row r="2817" spans="1:57">
      <c r="A2817" t="s">
        <v>5854</v>
      </c>
      <c r="B2817" t="s">
        <v>80</v>
      </c>
      <c r="C2817" t="s">
        <v>5855</v>
      </c>
      <c r="D2817" t="s">
        <v>82</v>
      </c>
      <c r="E2817" s="2" t="str">
        <f>HYPERLINK("capsilon://?command=openfolder&amp;siteaddress=FAM.docvelocity-na8.net&amp;folderid=FX65F03734-DEC1-C4AB-77C8-A98D81950533","FX21119976")</f>
        <v>FX21119976</v>
      </c>
      <c r="F2817" t="s">
        <v>19</v>
      </c>
      <c r="G2817" t="s">
        <v>19</v>
      </c>
      <c r="H2817" t="s">
        <v>83</v>
      </c>
      <c r="I2817" t="s">
        <v>5856</v>
      </c>
      <c r="J2817">
        <v>72</v>
      </c>
      <c r="K2817" t="s">
        <v>85</v>
      </c>
      <c r="L2817" t="s">
        <v>86</v>
      </c>
      <c r="M2817" t="s">
        <v>87</v>
      </c>
      <c r="N2817">
        <v>1</v>
      </c>
      <c r="O2817" s="1">
        <v>44530.064745370371</v>
      </c>
      <c r="P2817" s="1">
        <v>44530.399039351854</v>
      </c>
      <c r="Q2817">
        <v>27907</v>
      </c>
      <c r="R2817">
        <v>976</v>
      </c>
      <c r="S2817" t="b">
        <v>0</v>
      </c>
      <c r="T2817" t="s">
        <v>88</v>
      </c>
      <c r="U2817" t="b">
        <v>0</v>
      </c>
      <c r="V2817" t="s">
        <v>190</v>
      </c>
      <c r="W2817" s="1">
        <v>44530.399039351854</v>
      </c>
      <c r="X2817">
        <v>787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72</v>
      </c>
      <c r="AE2817">
        <v>60</v>
      </c>
      <c r="AF2817">
        <v>0</v>
      </c>
      <c r="AG2817">
        <v>3</v>
      </c>
      <c r="AH2817" t="s">
        <v>88</v>
      </c>
      <c r="AI2817" t="s">
        <v>88</v>
      </c>
      <c r="AJ2817" t="s">
        <v>88</v>
      </c>
      <c r="AK2817" t="s">
        <v>88</v>
      </c>
      <c r="AL2817" t="s">
        <v>88</v>
      </c>
      <c r="AM2817" t="s">
        <v>88</v>
      </c>
      <c r="AN2817" t="s">
        <v>88</v>
      </c>
      <c r="AO2817" t="s">
        <v>88</v>
      </c>
      <c r="AP2817" t="s">
        <v>88</v>
      </c>
      <c r="AQ2817" t="s">
        <v>88</v>
      </c>
      <c r="AR2817" t="s">
        <v>88</v>
      </c>
      <c r="AS2817" t="s">
        <v>88</v>
      </c>
      <c r="AT2817" t="s">
        <v>88</v>
      </c>
      <c r="AU2817" t="s">
        <v>88</v>
      </c>
      <c r="AV2817" t="s">
        <v>88</v>
      </c>
      <c r="AW2817" t="s">
        <v>88</v>
      </c>
      <c r="AX2817" t="s">
        <v>88</v>
      </c>
      <c r="AY2817" t="s">
        <v>88</v>
      </c>
      <c r="AZ2817" t="s">
        <v>88</v>
      </c>
      <c r="BA2817" t="s">
        <v>88</v>
      </c>
      <c r="BB2817" t="s">
        <v>88</v>
      </c>
      <c r="BC2817" t="s">
        <v>88</v>
      </c>
      <c r="BD2817" t="s">
        <v>88</v>
      </c>
      <c r="BE2817" t="s">
        <v>88</v>
      </c>
    </row>
    <row r="2818" spans="1:57">
      <c r="A2818" t="s">
        <v>5857</v>
      </c>
      <c r="B2818" t="s">
        <v>80</v>
      </c>
      <c r="C2818" t="s">
        <v>5858</v>
      </c>
      <c r="D2818" t="s">
        <v>82</v>
      </c>
      <c r="E2818" s="2" t="str">
        <f>HYPERLINK("capsilon://?command=openfolder&amp;siteaddress=FAM.docvelocity-na8.net&amp;folderid=FX6C7C4823-5CD5-B674-A850-EEE6B76E206E","FX21117713")</f>
        <v>FX21117713</v>
      </c>
      <c r="F2818" t="s">
        <v>19</v>
      </c>
      <c r="G2818" t="s">
        <v>19</v>
      </c>
      <c r="H2818" t="s">
        <v>83</v>
      </c>
      <c r="I2818" t="s">
        <v>5859</v>
      </c>
      <c r="J2818">
        <v>28</v>
      </c>
      <c r="K2818" t="s">
        <v>85</v>
      </c>
      <c r="L2818" t="s">
        <v>86</v>
      </c>
      <c r="M2818" t="s">
        <v>87</v>
      </c>
      <c r="N2818">
        <v>2</v>
      </c>
      <c r="O2818" s="1">
        <v>44530.066006944442</v>
      </c>
      <c r="P2818" s="1">
        <v>44530.298680555556</v>
      </c>
      <c r="Q2818">
        <v>19842</v>
      </c>
      <c r="R2818">
        <v>261</v>
      </c>
      <c r="S2818" t="b">
        <v>0</v>
      </c>
      <c r="T2818" t="s">
        <v>88</v>
      </c>
      <c r="U2818" t="b">
        <v>0</v>
      </c>
      <c r="V2818" t="s">
        <v>89</v>
      </c>
      <c r="W2818" s="1">
        <v>44530.237222222226</v>
      </c>
      <c r="X2818">
        <v>115</v>
      </c>
      <c r="Y2818">
        <v>21</v>
      </c>
      <c r="Z2818">
        <v>0</v>
      </c>
      <c r="AA2818">
        <v>21</v>
      </c>
      <c r="AB2818">
        <v>0</v>
      </c>
      <c r="AC2818">
        <v>8</v>
      </c>
      <c r="AD2818">
        <v>7</v>
      </c>
      <c r="AE2818">
        <v>0</v>
      </c>
      <c r="AF2818">
        <v>0</v>
      </c>
      <c r="AG2818">
        <v>0</v>
      </c>
      <c r="AH2818" t="s">
        <v>1043</v>
      </c>
      <c r="AI2818" s="1">
        <v>44530.298680555556</v>
      </c>
      <c r="AJ2818">
        <v>146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7</v>
      </c>
      <c r="AQ2818">
        <v>0</v>
      </c>
      <c r="AR2818">
        <v>0</v>
      </c>
      <c r="AS2818">
        <v>0</v>
      </c>
      <c r="AT2818" t="s">
        <v>88</v>
      </c>
      <c r="AU2818" t="s">
        <v>88</v>
      </c>
      <c r="AV2818" t="s">
        <v>88</v>
      </c>
      <c r="AW2818" t="s">
        <v>88</v>
      </c>
      <c r="AX2818" t="s">
        <v>88</v>
      </c>
      <c r="AY2818" t="s">
        <v>88</v>
      </c>
      <c r="AZ2818" t="s">
        <v>88</v>
      </c>
      <c r="BA2818" t="s">
        <v>88</v>
      </c>
      <c r="BB2818" t="s">
        <v>88</v>
      </c>
      <c r="BC2818" t="s">
        <v>88</v>
      </c>
      <c r="BD2818" t="s">
        <v>88</v>
      </c>
      <c r="BE2818" t="s">
        <v>88</v>
      </c>
    </row>
    <row r="2819" spans="1:57">
      <c r="A2819" t="s">
        <v>5860</v>
      </c>
      <c r="B2819" t="s">
        <v>80</v>
      </c>
      <c r="C2819" t="s">
        <v>5858</v>
      </c>
      <c r="D2819" t="s">
        <v>82</v>
      </c>
      <c r="E2819" s="2" t="str">
        <f>HYPERLINK("capsilon://?command=openfolder&amp;siteaddress=FAM.docvelocity-na8.net&amp;folderid=FX6C7C4823-5CD5-B674-A850-EEE6B76E206E","FX21117713")</f>
        <v>FX21117713</v>
      </c>
      <c r="F2819" t="s">
        <v>19</v>
      </c>
      <c r="G2819" t="s">
        <v>19</v>
      </c>
      <c r="H2819" t="s">
        <v>83</v>
      </c>
      <c r="I2819" t="s">
        <v>5861</v>
      </c>
      <c r="J2819">
        <v>61</v>
      </c>
      <c r="K2819" t="s">
        <v>85</v>
      </c>
      <c r="L2819" t="s">
        <v>86</v>
      </c>
      <c r="M2819" t="s">
        <v>87</v>
      </c>
      <c r="N2819">
        <v>2</v>
      </c>
      <c r="O2819" s="1">
        <v>44530.067025462966</v>
      </c>
      <c r="P2819" s="1">
        <v>44530.300543981481</v>
      </c>
      <c r="Q2819">
        <v>19779</v>
      </c>
      <c r="R2819">
        <v>397</v>
      </c>
      <c r="S2819" t="b">
        <v>0</v>
      </c>
      <c r="T2819" t="s">
        <v>88</v>
      </c>
      <c r="U2819" t="b">
        <v>0</v>
      </c>
      <c r="V2819" t="s">
        <v>89</v>
      </c>
      <c r="W2819" s="1">
        <v>44530.239976851852</v>
      </c>
      <c r="X2819">
        <v>237</v>
      </c>
      <c r="Y2819">
        <v>59</v>
      </c>
      <c r="Z2819">
        <v>0</v>
      </c>
      <c r="AA2819">
        <v>59</v>
      </c>
      <c r="AB2819">
        <v>0</v>
      </c>
      <c r="AC2819">
        <v>37</v>
      </c>
      <c r="AD2819">
        <v>2</v>
      </c>
      <c r="AE2819">
        <v>0</v>
      </c>
      <c r="AF2819">
        <v>0</v>
      </c>
      <c r="AG2819">
        <v>0</v>
      </c>
      <c r="AH2819" t="s">
        <v>1043</v>
      </c>
      <c r="AI2819" s="1">
        <v>44530.300543981481</v>
      </c>
      <c r="AJ2819">
        <v>160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2</v>
      </c>
      <c r="AQ2819">
        <v>0</v>
      </c>
      <c r="AR2819">
        <v>0</v>
      </c>
      <c r="AS2819">
        <v>0</v>
      </c>
      <c r="AT2819" t="s">
        <v>88</v>
      </c>
      <c r="AU2819" t="s">
        <v>88</v>
      </c>
      <c r="AV2819" t="s">
        <v>88</v>
      </c>
      <c r="AW2819" t="s">
        <v>88</v>
      </c>
      <c r="AX2819" t="s">
        <v>88</v>
      </c>
      <c r="AY2819" t="s">
        <v>88</v>
      </c>
      <c r="AZ2819" t="s">
        <v>88</v>
      </c>
      <c r="BA2819" t="s">
        <v>88</v>
      </c>
      <c r="BB2819" t="s">
        <v>88</v>
      </c>
      <c r="BC2819" t="s">
        <v>88</v>
      </c>
      <c r="BD2819" t="s">
        <v>88</v>
      </c>
      <c r="BE2819" t="s">
        <v>88</v>
      </c>
    </row>
    <row r="2820" spans="1:57">
      <c r="A2820" t="s">
        <v>5862</v>
      </c>
      <c r="B2820" t="s">
        <v>80</v>
      </c>
      <c r="C2820" t="s">
        <v>5858</v>
      </c>
      <c r="D2820" t="s">
        <v>82</v>
      </c>
      <c r="E2820" s="2" t="str">
        <f>HYPERLINK("capsilon://?command=openfolder&amp;siteaddress=FAM.docvelocity-na8.net&amp;folderid=FX6C7C4823-5CD5-B674-A850-EEE6B76E206E","FX21117713")</f>
        <v>FX21117713</v>
      </c>
      <c r="F2820" t="s">
        <v>19</v>
      </c>
      <c r="G2820" t="s">
        <v>19</v>
      </c>
      <c r="H2820" t="s">
        <v>83</v>
      </c>
      <c r="I2820" t="s">
        <v>5863</v>
      </c>
      <c r="J2820">
        <v>28</v>
      </c>
      <c r="K2820" t="s">
        <v>85</v>
      </c>
      <c r="L2820" t="s">
        <v>86</v>
      </c>
      <c r="M2820" t="s">
        <v>87</v>
      </c>
      <c r="N2820">
        <v>2</v>
      </c>
      <c r="O2820" s="1">
        <v>44530.067361111112</v>
      </c>
      <c r="P2820" s="1">
        <v>44530.303611111114</v>
      </c>
      <c r="Q2820">
        <v>20054</v>
      </c>
      <c r="R2820">
        <v>358</v>
      </c>
      <c r="S2820" t="b">
        <v>0</v>
      </c>
      <c r="T2820" t="s">
        <v>88</v>
      </c>
      <c r="U2820" t="b">
        <v>0</v>
      </c>
      <c r="V2820" t="s">
        <v>89</v>
      </c>
      <c r="W2820" s="1">
        <v>44530.241076388891</v>
      </c>
      <c r="X2820">
        <v>94</v>
      </c>
      <c r="Y2820">
        <v>21</v>
      </c>
      <c r="Z2820">
        <v>0</v>
      </c>
      <c r="AA2820">
        <v>21</v>
      </c>
      <c r="AB2820">
        <v>0</v>
      </c>
      <c r="AC2820">
        <v>7</v>
      </c>
      <c r="AD2820">
        <v>7</v>
      </c>
      <c r="AE2820">
        <v>0</v>
      </c>
      <c r="AF2820">
        <v>0</v>
      </c>
      <c r="AG2820">
        <v>0</v>
      </c>
      <c r="AH2820" t="s">
        <v>1043</v>
      </c>
      <c r="AI2820" s="1">
        <v>44530.303611111114</v>
      </c>
      <c r="AJ2820">
        <v>264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7</v>
      </c>
      <c r="AQ2820">
        <v>0</v>
      </c>
      <c r="AR2820">
        <v>0</v>
      </c>
      <c r="AS2820">
        <v>0</v>
      </c>
      <c r="AT2820" t="s">
        <v>88</v>
      </c>
      <c r="AU2820" t="s">
        <v>88</v>
      </c>
      <c r="AV2820" t="s">
        <v>88</v>
      </c>
      <c r="AW2820" t="s">
        <v>88</v>
      </c>
      <c r="AX2820" t="s">
        <v>88</v>
      </c>
      <c r="AY2820" t="s">
        <v>88</v>
      </c>
      <c r="AZ2820" t="s">
        <v>88</v>
      </c>
      <c r="BA2820" t="s">
        <v>88</v>
      </c>
      <c r="BB2820" t="s">
        <v>88</v>
      </c>
      <c r="BC2820" t="s">
        <v>88</v>
      </c>
      <c r="BD2820" t="s">
        <v>88</v>
      </c>
      <c r="BE2820" t="s">
        <v>88</v>
      </c>
    </row>
    <row r="2821" spans="1:57">
      <c r="A2821" t="s">
        <v>5864</v>
      </c>
      <c r="B2821" t="s">
        <v>80</v>
      </c>
      <c r="C2821" t="s">
        <v>341</v>
      </c>
      <c r="D2821" t="s">
        <v>82</v>
      </c>
      <c r="E2821" s="2" t="str">
        <f>HYPERLINK("capsilon://?command=openfolder&amp;siteaddress=FAM.docvelocity-na8.net&amp;folderid=FX92E513D2-14AF-929B-53E7-0664B3EC61EE","FX211013804")</f>
        <v>FX211013804</v>
      </c>
      <c r="F2821" t="s">
        <v>19</v>
      </c>
      <c r="G2821" t="s">
        <v>19</v>
      </c>
      <c r="H2821" t="s">
        <v>83</v>
      </c>
      <c r="I2821" t="s">
        <v>5865</v>
      </c>
      <c r="J2821">
        <v>52</v>
      </c>
      <c r="K2821" t="s">
        <v>85</v>
      </c>
      <c r="L2821" t="s">
        <v>86</v>
      </c>
      <c r="M2821" t="s">
        <v>87</v>
      </c>
      <c r="N2821">
        <v>2</v>
      </c>
      <c r="O2821" s="1">
        <v>44502.736331018517</v>
      </c>
      <c r="P2821" s="1">
        <v>44503.5387962963</v>
      </c>
      <c r="Q2821">
        <v>68959</v>
      </c>
      <c r="R2821">
        <v>374</v>
      </c>
      <c r="S2821" t="b">
        <v>0</v>
      </c>
      <c r="T2821" t="s">
        <v>88</v>
      </c>
      <c r="U2821" t="b">
        <v>0</v>
      </c>
      <c r="V2821" t="s">
        <v>153</v>
      </c>
      <c r="W2821" s="1">
        <v>44503.207187499997</v>
      </c>
      <c r="X2821">
        <v>228</v>
      </c>
      <c r="Y2821">
        <v>42</v>
      </c>
      <c r="Z2821">
        <v>0</v>
      </c>
      <c r="AA2821">
        <v>42</v>
      </c>
      <c r="AB2821">
        <v>0</v>
      </c>
      <c r="AC2821">
        <v>26</v>
      </c>
      <c r="AD2821">
        <v>10</v>
      </c>
      <c r="AE2821">
        <v>0</v>
      </c>
      <c r="AF2821">
        <v>0</v>
      </c>
      <c r="AG2821">
        <v>0</v>
      </c>
      <c r="AH2821" t="s">
        <v>118</v>
      </c>
      <c r="AI2821" s="1">
        <v>44503.5387962963</v>
      </c>
      <c r="AJ2821">
        <v>138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10</v>
      </c>
      <c r="AQ2821">
        <v>0</v>
      </c>
      <c r="AR2821">
        <v>0</v>
      </c>
      <c r="AS2821">
        <v>0</v>
      </c>
      <c r="AT2821" t="s">
        <v>88</v>
      </c>
      <c r="AU2821" t="s">
        <v>88</v>
      </c>
      <c r="AV2821" t="s">
        <v>88</v>
      </c>
      <c r="AW2821" t="s">
        <v>88</v>
      </c>
      <c r="AX2821" t="s">
        <v>88</v>
      </c>
      <c r="AY2821" t="s">
        <v>88</v>
      </c>
      <c r="AZ2821" t="s">
        <v>88</v>
      </c>
      <c r="BA2821" t="s">
        <v>88</v>
      </c>
      <c r="BB2821" t="s">
        <v>88</v>
      </c>
      <c r="BC2821" t="s">
        <v>88</v>
      </c>
      <c r="BD2821" t="s">
        <v>88</v>
      </c>
      <c r="BE2821" t="s">
        <v>88</v>
      </c>
    </row>
    <row r="2822" spans="1:57">
      <c r="A2822" t="s">
        <v>5866</v>
      </c>
      <c r="B2822" t="s">
        <v>80</v>
      </c>
      <c r="C2822" t="s">
        <v>5665</v>
      </c>
      <c r="D2822" t="s">
        <v>82</v>
      </c>
      <c r="E2822" s="2" t="str">
        <f>HYPERLINK("capsilon://?command=openfolder&amp;siteaddress=FAM.docvelocity-na8.net&amp;folderid=FX9CE2D17B-AD97-25F4-4866-2E8CE8E71C3D","FX211112917")</f>
        <v>FX211112917</v>
      </c>
      <c r="F2822" t="s">
        <v>19</v>
      </c>
      <c r="G2822" t="s">
        <v>19</v>
      </c>
      <c r="H2822" t="s">
        <v>83</v>
      </c>
      <c r="I2822" t="s">
        <v>5666</v>
      </c>
      <c r="J2822">
        <v>304</v>
      </c>
      <c r="K2822" t="s">
        <v>85</v>
      </c>
      <c r="L2822" t="s">
        <v>86</v>
      </c>
      <c r="M2822" t="s">
        <v>87</v>
      </c>
      <c r="N2822">
        <v>2</v>
      </c>
      <c r="O2822" s="1">
        <v>44530.197106481479</v>
      </c>
      <c r="P2822" s="1">
        <v>44530.355891203704</v>
      </c>
      <c r="Q2822">
        <v>1584</v>
      </c>
      <c r="R2822">
        <v>12135</v>
      </c>
      <c r="S2822" t="b">
        <v>0</v>
      </c>
      <c r="T2822" t="s">
        <v>88</v>
      </c>
      <c r="U2822" t="b">
        <v>1</v>
      </c>
      <c r="V2822" t="s">
        <v>110</v>
      </c>
      <c r="W2822" s="1">
        <v>44530.300995370373</v>
      </c>
      <c r="X2822">
        <v>8954</v>
      </c>
      <c r="Y2822">
        <v>505</v>
      </c>
      <c r="Z2822">
        <v>0</v>
      </c>
      <c r="AA2822">
        <v>505</v>
      </c>
      <c r="AB2822">
        <v>304</v>
      </c>
      <c r="AC2822">
        <v>482</v>
      </c>
      <c r="AD2822">
        <v>-201</v>
      </c>
      <c r="AE2822">
        <v>0</v>
      </c>
      <c r="AF2822">
        <v>0</v>
      </c>
      <c r="AG2822">
        <v>0</v>
      </c>
      <c r="AH2822" t="s">
        <v>1043</v>
      </c>
      <c r="AI2822" s="1">
        <v>44530.355891203704</v>
      </c>
      <c r="AJ2822">
        <v>82</v>
      </c>
      <c r="AK2822">
        <v>0</v>
      </c>
      <c r="AL2822">
        <v>0</v>
      </c>
      <c r="AM2822">
        <v>0</v>
      </c>
      <c r="AN2822">
        <v>152</v>
      </c>
      <c r="AO2822">
        <v>0</v>
      </c>
      <c r="AP2822">
        <v>-201</v>
      </c>
      <c r="AQ2822">
        <v>0</v>
      </c>
      <c r="AR2822">
        <v>0</v>
      </c>
      <c r="AS2822">
        <v>0</v>
      </c>
      <c r="AT2822" t="s">
        <v>88</v>
      </c>
      <c r="AU2822" t="s">
        <v>88</v>
      </c>
      <c r="AV2822" t="s">
        <v>88</v>
      </c>
      <c r="AW2822" t="s">
        <v>88</v>
      </c>
      <c r="AX2822" t="s">
        <v>88</v>
      </c>
      <c r="AY2822" t="s">
        <v>88</v>
      </c>
      <c r="AZ2822" t="s">
        <v>88</v>
      </c>
      <c r="BA2822" t="s">
        <v>88</v>
      </c>
      <c r="BB2822" t="s">
        <v>88</v>
      </c>
      <c r="BC2822" t="s">
        <v>88</v>
      </c>
      <c r="BD2822" t="s">
        <v>88</v>
      </c>
      <c r="BE2822" t="s">
        <v>88</v>
      </c>
    </row>
    <row r="2823" spans="1:57">
      <c r="A2823" t="s">
        <v>5867</v>
      </c>
      <c r="B2823" t="s">
        <v>80</v>
      </c>
      <c r="C2823" t="s">
        <v>5675</v>
      </c>
      <c r="D2823" t="s">
        <v>82</v>
      </c>
      <c r="E2823" s="2" t="str">
        <f>HYPERLINK("capsilon://?command=openfolder&amp;siteaddress=FAM.docvelocity-na8.net&amp;folderid=FX6DDF3C5D-8F03-5DFC-774B-8145E1501B71","FX211113396")</f>
        <v>FX211113396</v>
      </c>
      <c r="F2823" t="s">
        <v>19</v>
      </c>
      <c r="G2823" t="s">
        <v>19</v>
      </c>
      <c r="H2823" t="s">
        <v>83</v>
      </c>
      <c r="I2823" t="s">
        <v>5676</v>
      </c>
      <c r="J2823">
        <v>64</v>
      </c>
      <c r="K2823" t="s">
        <v>85</v>
      </c>
      <c r="L2823" t="s">
        <v>86</v>
      </c>
      <c r="M2823" t="s">
        <v>87</v>
      </c>
      <c r="N2823">
        <v>2</v>
      </c>
      <c r="O2823" s="1">
        <v>44530.20008101852</v>
      </c>
      <c r="P2823" s="1">
        <v>44530.22996527778</v>
      </c>
      <c r="Q2823">
        <v>386</v>
      </c>
      <c r="R2823">
        <v>2196</v>
      </c>
      <c r="S2823" t="b">
        <v>0</v>
      </c>
      <c r="T2823" t="s">
        <v>88</v>
      </c>
      <c r="U2823" t="b">
        <v>1</v>
      </c>
      <c r="V2823" t="s">
        <v>393</v>
      </c>
      <c r="W2823" s="1">
        <v>44530.21634259259</v>
      </c>
      <c r="X2823">
        <v>1363</v>
      </c>
      <c r="Y2823">
        <v>109</v>
      </c>
      <c r="Z2823">
        <v>0</v>
      </c>
      <c r="AA2823">
        <v>109</v>
      </c>
      <c r="AB2823">
        <v>0</v>
      </c>
      <c r="AC2823">
        <v>83</v>
      </c>
      <c r="AD2823">
        <v>-45</v>
      </c>
      <c r="AE2823">
        <v>0</v>
      </c>
      <c r="AF2823">
        <v>0</v>
      </c>
      <c r="AG2823">
        <v>0</v>
      </c>
      <c r="AH2823" t="s">
        <v>99</v>
      </c>
      <c r="AI2823" s="1">
        <v>44530.22996527778</v>
      </c>
      <c r="AJ2823">
        <v>833</v>
      </c>
      <c r="AK2823">
        <v>0</v>
      </c>
      <c r="AL2823">
        <v>0</v>
      </c>
      <c r="AM2823">
        <v>0</v>
      </c>
      <c r="AN2823">
        <v>0</v>
      </c>
      <c r="AO2823">
        <v>2</v>
      </c>
      <c r="AP2823">
        <v>-45</v>
      </c>
      <c r="AQ2823">
        <v>0</v>
      </c>
      <c r="AR2823">
        <v>0</v>
      </c>
      <c r="AS2823">
        <v>0</v>
      </c>
      <c r="AT2823" t="s">
        <v>88</v>
      </c>
      <c r="AU2823" t="s">
        <v>88</v>
      </c>
      <c r="AV2823" t="s">
        <v>88</v>
      </c>
      <c r="AW2823" t="s">
        <v>88</v>
      </c>
      <c r="AX2823" t="s">
        <v>88</v>
      </c>
      <c r="AY2823" t="s">
        <v>88</v>
      </c>
      <c r="AZ2823" t="s">
        <v>88</v>
      </c>
      <c r="BA2823" t="s">
        <v>88</v>
      </c>
      <c r="BB2823" t="s">
        <v>88</v>
      </c>
      <c r="BC2823" t="s">
        <v>88</v>
      </c>
      <c r="BD2823" t="s">
        <v>88</v>
      </c>
      <c r="BE2823" t="s">
        <v>88</v>
      </c>
    </row>
    <row r="2824" spans="1:57">
      <c r="A2824" t="s">
        <v>5868</v>
      </c>
      <c r="B2824" t="s">
        <v>80</v>
      </c>
      <c r="C2824" t="s">
        <v>5690</v>
      </c>
      <c r="D2824" t="s">
        <v>82</v>
      </c>
      <c r="E2824" s="2" t="str">
        <f>HYPERLINK("capsilon://?command=openfolder&amp;siteaddress=FAM.docvelocity-na8.net&amp;folderid=FX9164FFF2-0BBA-DEEB-9574-31042941DFFC","FX21119157")</f>
        <v>FX21119157</v>
      </c>
      <c r="F2824" t="s">
        <v>19</v>
      </c>
      <c r="G2824" t="s">
        <v>19</v>
      </c>
      <c r="H2824" t="s">
        <v>83</v>
      </c>
      <c r="I2824" t="s">
        <v>5691</v>
      </c>
      <c r="J2824">
        <v>197</v>
      </c>
      <c r="K2824" t="s">
        <v>85</v>
      </c>
      <c r="L2824" t="s">
        <v>86</v>
      </c>
      <c r="M2824" t="s">
        <v>87</v>
      </c>
      <c r="N2824">
        <v>2</v>
      </c>
      <c r="O2824" s="1">
        <v>44530.203379629631</v>
      </c>
      <c r="P2824" s="1">
        <v>44530.252511574072</v>
      </c>
      <c r="Q2824">
        <v>520</v>
      </c>
      <c r="R2824">
        <v>3725</v>
      </c>
      <c r="S2824" t="b">
        <v>0</v>
      </c>
      <c r="T2824" t="s">
        <v>88</v>
      </c>
      <c r="U2824" t="b">
        <v>1</v>
      </c>
      <c r="V2824" t="s">
        <v>89</v>
      </c>
      <c r="W2824" s="1">
        <v>44530.23474537037</v>
      </c>
      <c r="X2824">
        <v>2689</v>
      </c>
      <c r="Y2824">
        <v>168</v>
      </c>
      <c r="Z2824">
        <v>0</v>
      </c>
      <c r="AA2824">
        <v>168</v>
      </c>
      <c r="AB2824">
        <v>0</v>
      </c>
      <c r="AC2824">
        <v>125</v>
      </c>
      <c r="AD2824">
        <v>29</v>
      </c>
      <c r="AE2824">
        <v>0</v>
      </c>
      <c r="AF2824">
        <v>0</v>
      </c>
      <c r="AG2824">
        <v>0</v>
      </c>
      <c r="AH2824" t="s">
        <v>99</v>
      </c>
      <c r="AI2824" s="1">
        <v>44530.252511574072</v>
      </c>
      <c r="AJ2824">
        <v>994</v>
      </c>
      <c r="AK2824">
        <v>2</v>
      </c>
      <c r="AL2824">
        <v>0</v>
      </c>
      <c r="AM2824">
        <v>2</v>
      </c>
      <c r="AN2824">
        <v>0</v>
      </c>
      <c r="AO2824">
        <v>2</v>
      </c>
      <c r="AP2824">
        <v>27</v>
      </c>
      <c r="AQ2824">
        <v>0</v>
      </c>
      <c r="AR2824">
        <v>0</v>
      </c>
      <c r="AS2824">
        <v>0</v>
      </c>
      <c r="AT2824" t="s">
        <v>88</v>
      </c>
      <c r="AU2824" t="s">
        <v>88</v>
      </c>
      <c r="AV2824" t="s">
        <v>88</v>
      </c>
      <c r="AW2824" t="s">
        <v>88</v>
      </c>
      <c r="AX2824" t="s">
        <v>88</v>
      </c>
      <c r="AY2824" t="s">
        <v>88</v>
      </c>
      <c r="AZ2824" t="s">
        <v>88</v>
      </c>
      <c r="BA2824" t="s">
        <v>88</v>
      </c>
      <c r="BB2824" t="s">
        <v>88</v>
      </c>
      <c r="BC2824" t="s">
        <v>88</v>
      </c>
      <c r="BD2824" t="s">
        <v>88</v>
      </c>
      <c r="BE2824" t="s">
        <v>88</v>
      </c>
    </row>
    <row r="2825" spans="1:57">
      <c r="A2825" t="s">
        <v>5869</v>
      </c>
      <c r="B2825" t="s">
        <v>80</v>
      </c>
      <c r="C2825" t="s">
        <v>5662</v>
      </c>
      <c r="D2825" t="s">
        <v>82</v>
      </c>
      <c r="E2825" s="2" t="str">
        <f>HYPERLINK("capsilon://?command=openfolder&amp;siteaddress=FAM.docvelocity-na8.net&amp;folderid=FXE65B68A0-035D-6EA8-9C12-94495BAD2D2B","FX211113132")</f>
        <v>FX211113132</v>
      </c>
      <c r="F2825" t="s">
        <v>19</v>
      </c>
      <c r="G2825" t="s">
        <v>19</v>
      </c>
      <c r="H2825" t="s">
        <v>83</v>
      </c>
      <c r="I2825" t="s">
        <v>5663</v>
      </c>
      <c r="J2825">
        <v>896</v>
      </c>
      <c r="K2825" t="s">
        <v>85</v>
      </c>
      <c r="L2825" t="s">
        <v>86</v>
      </c>
      <c r="M2825" t="s">
        <v>87</v>
      </c>
      <c r="N2825">
        <v>2</v>
      </c>
      <c r="O2825" s="1">
        <v>44530.208645833336</v>
      </c>
      <c r="P2825" s="1">
        <v>44530.339108796295</v>
      </c>
      <c r="Q2825">
        <v>2433</v>
      </c>
      <c r="R2825">
        <v>8839</v>
      </c>
      <c r="S2825" t="b">
        <v>0</v>
      </c>
      <c r="T2825" t="s">
        <v>88</v>
      </c>
      <c r="U2825" t="b">
        <v>1</v>
      </c>
      <c r="V2825" t="s">
        <v>388</v>
      </c>
      <c r="W2825" s="1">
        <v>44530.277997685182</v>
      </c>
      <c r="X2825">
        <v>5886</v>
      </c>
      <c r="Y2825">
        <v>597</v>
      </c>
      <c r="Z2825">
        <v>0</v>
      </c>
      <c r="AA2825">
        <v>597</v>
      </c>
      <c r="AB2825">
        <v>114</v>
      </c>
      <c r="AC2825">
        <v>320</v>
      </c>
      <c r="AD2825">
        <v>299</v>
      </c>
      <c r="AE2825">
        <v>0</v>
      </c>
      <c r="AF2825">
        <v>0</v>
      </c>
      <c r="AG2825">
        <v>0</v>
      </c>
      <c r="AH2825" t="s">
        <v>99</v>
      </c>
      <c r="AI2825" s="1">
        <v>44530.339108796295</v>
      </c>
      <c r="AJ2825">
        <v>1733</v>
      </c>
      <c r="AK2825">
        <v>11</v>
      </c>
      <c r="AL2825">
        <v>0</v>
      </c>
      <c r="AM2825">
        <v>11</v>
      </c>
      <c r="AN2825">
        <v>114</v>
      </c>
      <c r="AO2825">
        <v>10</v>
      </c>
      <c r="AP2825">
        <v>288</v>
      </c>
      <c r="AQ2825">
        <v>0</v>
      </c>
      <c r="AR2825">
        <v>0</v>
      </c>
      <c r="AS2825">
        <v>0</v>
      </c>
      <c r="AT2825" t="s">
        <v>88</v>
      </c>
      <c r="AU2825" t="s">
        <v>88</v>
      </c>
      <c r="AV2825" t="s">
        <v>88</v>
      </c>
      <c r="AW2825" t="s">
        <v>88</v>
      </c>
      <c r="AX2825" t="s">
        <v>88</v>
      </c>
      <c r="AY2825" t="s">
        <v>88</v>
      </c>
      <c r="AZ2825" t="s">
        <v>88</v>
      </c>
      <c r="BA2825" t="s">
        <v>88</v>
      </c>
      <c r="BB2825" t="s">
        <v>88</v>
      </c>
      <c r="BC2825" t="s">
        <v>88</v>
      </c>
      <c r="BD2825" t="s">
        <v>88</v>
      </c>
      <c r="BE2825" t="s">
        <v>88</v>
      </c>
    </row>
    <row r="2826" spans="1:57">
      <c r="A2826" t="s">
        <v>5870</v>
      </c>
      <c r="B2826" t="s">
        <v>80</v>
      </c>
      <c r="C2826" t="s">
        <v>5721</v>
      </c>
      <c r="D2826" t="s">
        <v>82</v>
      </c>
      <c r="E2826" s="2" t="str">
        <f>HYPERLINK("capsilon://?command=openfolder&amp;siteaddress=FAM.docvelocity-na8.net&amp;folderid=FXB6822EF6-BCBC-35E9-C0BF-D202C7C911A0","FX211113985")</f>
        <v>FX211113985</v>
      </c>
      <c r="F2826" t="s">
        <v>19</v>
      </c>
      <c r="G2826" t="s">
        <v>19</v>
      </c>
      <c r="H2826" t="s">
        <v>83</v>
      </c>
      <c r="I2826" t="s">
        <v>5728</v>
      </c>
      <c r="J2826">
        <v>96</v>
      </c>
      <c r="K2826" t="s">
        <v>85</v>
      </c>
      <c r="L2826" t="s">
        <v>86</v>
      </c>
      <c r="M2826" t="s">
        <v>87</v>
      </c>
      <c r="N2826">
        <v>2</v>
      </c>
      <c r="O2826" s="1">
        <v>44530.213842592595</v>
      </c>
      <c r="P2826" s="1">
        <v>44530.264178240737</v>
      </c>
      <c r="Q2826">
        <v>818</v>
      </c>
      <c r="R2826">
        <v>3531</v>
      </c>
      <c r="S2826" t="b">
        <v>0</v>
      </c>
      <c r="T2826" t="s">
        <v>88</v>
      </c>
      <c r="U2826" t="b">
        <v>1</v>
      </c>
      <c r="V2826" t="s">
        <v>1964</v>
      </c>
      <c r="W2826" s="1">
        <v>44530.243483796294</v>
      </c>
      <c r="X2826">
        <v>2515</v>
      </c>
      <c r="Y2826">
        <v>123</v>
      </c>
      <c r="Z2826">
        <v>0</v>
      </c>
      <c r="AA2826">
        <v>123</v>
      </c>
      <c r="AB2826">
        <v>0</v>
      </c>
      <c r="AC2826">
        <v>100</v>
      </c>
      <c r="AD2826">
        <v>-27</v>
      </c>
      <c r="AE2826">
        <v>0</v>
      </c>
      <c r="AF2826">
        <v>0</v>
      </c>
      <c r="AG2826">
        <v>0</v>
      </c>
      <c r="AH2826" t="s">
        <v>99</v>
      </c>
      <c r="AI2826" s="1">
        <v>44530.264178240737</v>
      </c>
      <c r="AJ2826">
        <v>1007</v>
      </c>
      <c r="AK2826">
        <v>9</v>
      </c>
      <c r="AL2826">
        <v>0</v>
      </c>
      <c r="AM2826">
        <v>9</v>
      </c>
      <c r="AN2826">
        <v>0</v>
      </c>
      <c r="AO2826">
        <v>9</v>
      </c>
      <c r="AP2826">
        <v>-36</v>
      </c>
      <c r="AQ2826">
        <v>0</v>
      </c>
      <c r="AR2826">
        <v>0</v>
      </c>
      <c r="AS2826">
        <v>0</v>
      </c>
      <c r="AT2826" t="s">
        <v>88</v>
      </c>
      <c r="AU2826" t="s">
        <v>88</v>
      </c>
      <c r="AV2826" t="s">
        <v>88</v>
      </c>
      <c r="AW2826" t="s">
        <v>88</v>
      </c>
      <c r="AX2826" t="s">
        <v>88</v>
      </c>
      <c r="AY2826" t="s">
        <v>88</v>
      </c>
      <c r="AZ2826" t="s">
        <v>88</v>
      </c>
      <c r="BA2826" t="s">
        <v>88</v>
      </c>
      <c r="BB2826" t="s">
        <v>88</v>
      </c>
      <c r="BC2826" t="s">
        <v>88</v>
      </c>
      <c r="BD2826" t="s">
        <v>88</v>
      </c>
      <c r="BE2826" t="s">
        <v>88</v>
      </c>
    </row>
    <row r="2827" spans="1:57">
      <c r="A2827" t="s">
        <v>5871</v>
      </c>
      <c r="B2827" t="s">
        <v>80</v>
      </c>
      <c r="C2827" t="s">
        <v>5678</v>
      </c>
      <c r="D2827" t="s">
        <v>82</v>
      </c>
      <c r="E2827" s="2" t="str">
        <f>HYPERLINK("capsilon://?command=openfolder&amp;siteaddress=FAM.docvelocity-na8.net&amp;folderid=FX3D049CDF-5BD9-BE0E-852A-1CFB72F25FE5","FX211113529")</f>
        <v>FX211113529</v>
      </c>
      <c r="F2827" t="s">
        <v>19</v>
      </c>
      <c r="G2827" t="s">
        <v>19</v>
      </c>
      <c r="H2827" t="s">
        <v>83</v>
      </c>
      <c r="I2827" t="s">
        <v>5679</v>
      </c>
      <c r="J2827">
        <v>480</v>
      </c>
      <c r="K2827" t="s">
        <v>85</v>
      </c>
      <c r="L2827" t="s">
        <v>86</v>
      </c>
      <c r="M2827" t="s">
        <v>87</v>
      </c>
      <c r="N2827">
        <v>2</v>
      </c>
      <c r="O2827" s="1">
        <v>44530.261331018519</v>
      </c>
      <c r="P2827" s="1">
        <v>44530.365312499998</v>
      </c>
      <c r="Q2827">
        <v>2539</v>
      </c>
      <c r="R2827">
        <v>6445</v>
      </c>
      <c r="S2827" t="b">
        <v>0</v>
      </c>
      <c r="T2827" t="s">
        <v>88</v>
      </c>
      <c r="U2827" t="b">
        <v>1</v>
      </c>
      <c r="V2827" t="s">
        <v>388</v>
      </c>
      <c r="W2827" s="1">
        <v>44530.325752314813</v>
      </c>
      <c r="X2827">
        <v>4125</v>
      </c>
      <c r="Y2827">
        <v>434</v>
      </c>
      <c r="Z2827">
        <v>0</v>
      </c>
      <c r="AA2827">
        <v>434</v>
      </c>
      <c r="AB2827">
        <v>0</v>
      </c>
      <c r="AC2827">
        <v>269</v>
      </c>
      <c r="AD2827">
        <v>46</v>
      </c>
      <c r="AE2827">
        <v>0</v>
      </c>
      <c r="AF2827">
        <v>0</v>
      </c>
      <c r="AG2827">
        <v>0</v>
      </c>
      <c r="AH2827" t="s">
        <v>99</v>
      </c>
      <c r="AI2827" s="1">
        <v>44530.365312499998</v>
      </c>
      <c r="AJ2827">
        <v>2263</v>
      </c>
      <c r="AK2827">
        <v>6</v>
      </c>
      <c r="AL2827">
        <v>0</v>
      </c>
      <c r="AM2827">
        <v>6</v>
      </c>
      <c r="AN2827">
        <v>0</v>
      </c>
      <c r="AO2827">
        <v>6</v>
      </c>
      <c r="AP2827">
        <v>40</v>
      </c>
      <c r="AQ2827">
        <v>0</v>
      </c>
      <c r="AR2827">
        <v>0</v>
      </c>
      <c r="AS2827">
        <v>0</v>
      </c>
      <c r="AT2827" t="s">
        <v>88</v>
      </c>
      <c r="AU2827" t="s">
        <v>88</v>
      </c>
      <c r="AV2827" t="s">
        <v>88</v>
      </c>
      <c r="AW2827" t="s">
        <v>88</v>
      </c>
      <c r="AX2827" t="s">
        <v>88</v>
      </c>
      <c r="AY2827" t="s">
        <v>88</v>
      </c>
      <c r="AZ2827" t="s">
        <v>88</v>
      </c>
      <c r="BA2827" t="s">
        <v>88</v>
      </c>
      <c r="BB2827" t="s">
        <v>88</v>
      </c>
      <c r="BC2827" t="s">
        <v>88</v>
      </c>
      <c r="BD2827" t="s">
        <v>88</v>
      </c>
      <c r="BE2827" t="s">
        <v>88</v>
      </c>
    </row>
    <row r="2828" spans="1:57">
      <c r="A2828" t="s">
        <v>5872</v>
      </c>
      <c r="B2828" t="s">
        <v>80</v>
      </c>
      <c r="C2828" t="s">
        <v>1829</v>
      </c>
      <c r="D2828" t="s">
        <v>82</v>
      </c>
      <c r="E2828" s="2" t="str">
        <f>HYPERLINK("capsilon://?command=openfolder&amp;siteaddress=FAM.docvelocity-na8.net&amp;folderid=FX8008CA1E-0646-A841-7D65-FFCADB4ABF9E","FX21112876")</f>
        <v>FX21112876</v>
      </c>
      <c r="F2828" t="s">
        <v>19</v>
      </c>
      <c r="G2828" t="s">
        <v>19</v>
      </c>
      <c r="H2828" t="s">
        <v>83</v>
      </c>
      <c r="I2828" t="s">
        <v>5714</v>
      </c>
      <c r="J2828">
        <v>334</v>
      </c>
      <c r="K2828" t="s">
        <v>85</v>
      </c>
      <c r="L2828" t="s">
        <v>86</v>
      </c>
      <c r="M2828" t="s">
        <v>87</v>
      </c>
      <c r="N2828">
        <v>2</v>
      </c>
      <c r="O2828" s="1">
        <v>44530.267106481479</v>
      </c>
      <c r="P2828" s="1">
        <v>44530.375659722224</v>
      </c>
      <c r="Q2828">
        <v>5888</v>
      </c>
      <c r="R2828">
        <v>3491</v>
      </c>
      <c r="S2828" t="b">
        <v>0</v>
      </c>
      <c r="T2828" t="s">
        <v>88</v>
      </c>
      <c r="U2828" t="b">
        <v>1</v>
      </c>
      <c r="V2828" t="s">
        <v>393</v>
      </c>
      <c r="W2828" s="1">
        <v>44530.304270833331</v>
      </c>
      <c r="X2828">
        <v>1763</v>
      </c>
      <c r="Y2828">
        <v>286</v>
      </c>
      <c r="Z2828">
        <v>0</v>
      </c>
      <c r="AA2828">
        <v>286</v>
      </c>
      <c r="AB2828">
        <v>0</v>
      </c>
      <c r="AC2828">
        <v>72</v>
      </c>
      <c r="AD2828">
        <v>48</v>
      </c>
      <c r="AE2828">
        <v>0</v>
      </c>
      <c r="AF2828">
        <v>0</v>
      </c>
      <c r="AG2828">
        <v>0</v>
      </c>
      <c r="AH2828" t="s">
        <v>1043</v>
      </c>
      <c r="AI2828" s="1">
        <v>44530.375659722224</v>
      </c>
      <c r="AJ2828">
        <v>1707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48</v>
      </c>
      <c r="AQ2828">
        <v>0</v>
      </c>
      <c r="AR2828">
        <v>0</v>
      </c>
      <c r="AS2828">
        <v>0</v>
      </c>
      <c r="AT2828" t="s">
        <v>88</v>
      </c>
      <c r="AU2828" t="s">
        <v>88</v>
      </c>
      <c r="AV2828" t="s">
        <v>88</v>
      </c>
      <c r="AW2828" t="s">
        <v>88</v>
      </c>
      <c r="AX2828" t="s">
        <v>88</v>
      </c>
      <c r="AY2828" t="s">
        <v>88</v>
      </c>
      <c r="AZ2828" t="s">
        <v>88</v>
      </c>
      <c r="BA2828" t="s">
        <v>88</v>
      </c>
      <c r="BB2828" t="s">
        <v>88</v>
      </c>
      <c r="BC2828" t="s">
        <v>88</v>
      </c>
      <c r="BD2828" t="s">
        <v>88</v>
      </c>
      <c r="BE2828" t="s">
        <v>88</v>
      </c>
    </row>
    <row r="2829" spans="1:57">
      <c r="A2829" t="s">
        <v>5873</v>
      </c>
      <c r="B2829" t="s">
        <v>80</v>
      </c>
      <c r="C2829" t="s">
        <v>5718</v>
      </c>
      <c r="D2829" t="s">
        <v>82</v>
      </c>
      <c r="E2829" s="2" t="str">
        <f>HYPERLINK("capsilon://?command=openfolder&amp;siteaddress=FAM.docvelocity-na8.net&amp;folderid=FX151B799D-5B34-5BC7-AF89-7C08C516C73C","FX211112900")</f>
        <v>FX211112900</v>
      </c>
      <c r="F2829" t="s">
        <v>19</v>
      </c>
      <c r="G2829" t="s">
        <v>19</v>
      </c>
      <c r="H2829" t="s">
        <v>83</v>
      </c>
      <c r="I2829" t="s">
        <v>5719</v>
      </c>
      <c r="J2829">
        <v>420</v>
      </c>
      <c r="K2829" t="s">
        <v>85</v>
      </c>
      <c r="L2829" t="s">
        <v>86</v>
      </c>
      <c r="M2829" t="s">
        <v>87</v>
      </c>
      <c r="N2829">
        <v>2</v>
      </c>
      <c r="O2829" s="1">
        <v>44530.290277777778</v>
      </c>
      <c r="P2829" s="1">
        <v>44530.397002314814</v>
      </c>
      <c r="Q2829">
        <v>3152</v>
      </c>
      <c r="R2829">
        <v>6069</v>
      </c>
      <c r="S2829" t="b">
        <v>0</v>
      </c>
      <c r="T2829" t="s">
        <v>88</v>
      </c>
      <c r="U2829" t="b">
        <v>1</v>
      </c>
      <c r="V2829" t="s">
        <v>110</v>
      </c>
      <c r="W2829" s="1">
        <v>44530.33866898148</v>
      </c>
      <c r="X2829">
        <v>3247</v>
      </c>
      <c r="Y2829">
        <v>295</v>
      </c>
      <c r="Z2829">
        <v>0</v>
      </c>
      <c r="AA2829">
        <v>295</v>
      </c>
      <c r="AB2829">
        <v>42</v>
      </c>
      <c r="AC2829">
        <v>23</v>
      </c>
      <c r="AD2829">
        <v>125</v>
      </c>
      <c r="AE2829">
        <v>0</v>
      </c>
      <c r="AF2829">
        <v>0</v>
      </c>
      <c r="AG2829">
        <v>0</v>
      </c>
      <c r="AH2829" t="s">
        <v>99</v>
      </c>
      <c r="AI2829" s="1">
        <v>44530.397002314814</v>
      </c>
      <c r="AJ2829">
        <v>2737</v>
      </c>
      <c r="AK2829">
        <v>3</v>
      </c>
      <c r="AL2829">
        <v>0</v>
      </c>
      <c r="AM2829">
        <v>3</v>
      </c>
      <c r="AN2829">
        <v>21</v>
      </c>
      <c r="AO2829">
        <v>3</v>
      </c>
      <c r="AP2829">
        <v>122</v>
      </c>
      <c r="AQ2829">
        <v>0</v>
      </c>
      <c r="AR2829">
        <v>0</v>
      </c>
      <c r="AS2829">
        <v>0</v>
      </c>
      <c r="AT2829" t="s">
        <v>88</v>
      </c>
      <c r="AU2829" t="s">
        <v>88</v>
      </c>
      <c r="AV2829" t="s">
        <v>88</v>
      </c>
      <c r="AW2829" t="s">
        <v>88</v>
      </c>
      <c r="AX2829" t="s">
        <v>88</v>
      </c>
      <c r="AY2829" t="s">
        <v>88</v>
      </c>
      <c r="AZ2829" t="s">
        <v>88</v>
      </c>
      <c r="BA2829" t="s">
        <v>88</v>
      </c>
      <c r="BB2829" t="s">
        <v>88</v>
      </c>
      <c r="BC2829" t="s">
        <v>88</v>
      </c>
      <c r="BD2829" t="s">
        <v>88</v>
      </c>
      <c r="BE2829" t="s">
        <v>88</v>
      </c>
    </row>
    <row r="2830" spans="1:57">
      <c r="A2830" t="s">
        <v>5874</v>
      </c>
      <c r="B2830" t="s">
        <v>80</v>
      </c>
      <c r="C2830" t="s">
        <v>5734</v>
      </c>
      <c r="D2830" t="s">
        <v>82</v>
      </c>
      <c r="E2830" s="2" t="str">
        <f>HYPERLINK("capsilon://?command=openfolder&amp;siteaddress=FAM.docvelocity-na8.net&amp;folderid=FX10205C9A-6681-E590-F350-56F90281BD2C","FX211114065")</f>
        <v>FX211114065</v>
      </c>
      <c r="F2830" t="s">
        <v>19</v>
      </c>
      <c r="G2830" t="s">
        <v>19</v>
      </c>
      <c r="H2830" t="s">
        <v>83</v>
      </c>
      <c r="I2830" t="s">
        <v>5735</v>
      </c>
      <c r="J2830">
        <v>312</v>
      </c>
      <c r="K2830" t="s">
        <v>85</v>
      </c>
      <c r="L2830" t="s">
        <v>86</v>
      </c>
      <c r="M2830" t="s">
        <v>87</v>
      </c>
      <c r="N2830">
        <v>2</v>
      </c>
      <c r="O2830" s="1">
        <v>44530.301817129628</v>
      </c>
      <c r="P2830" s="1">
        <v>44530.408472222225</v>
      </c>
      <c r="Q2830">
        <v>3769</v>
      </c>
      <c r="R2830">
        <v>5446</v>
      </c>
      <c r="S2830" t="b">
        <v>0</v>
      </c>
      <c r="T2830" t="s">
        <v>88</v>
      </c>
      <c r="U2830" t="b">
        <v>1</v>
      </c>
      <c r="V2830" t="s">
        <v>98</v>
      </c>
      <c r="W2830" s="1">
        <v>44530.345196759263</v>
      </c>
      <c r="X2830">
        <v>2338</v>
      </c>
      <c r="Y2830">
        <v>254</v>
      </c>
      <c r="Z2830">
        <v>0</v>
      </c>
      <c r="AA2830">
        <v>254</v>
      </c>
      <c r="AB2830">
        <v>0</v>
      </c>
      <c r="AC2830">
        <v>162</v>
      </c>
      <c r="AD2830">
        <v>58</v>
      </c>
      <c r="AE2830">
        <v>0</v>
      </c>
      <c r="AF2830">
        <v>0</v>
      </c>
      <c r="AG2830">
        <v>0</v>
      </c>
      <c r="AH2830" t="s">
        <v>1043</v>
      </c>
      <c r="AI2830" s="1">
        <v>44530.408472222225</v>
      </c>
      <c r="AJ2830">
        <v>10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58</v>
      </c>
      <c r="AQ2830">
        <v>0</v>
      </c>
      <c r="AR2830">
        <v>0</v>
      </c>
      <c r="AS2830">
        <v>0</v>
      </c>
      <c r="AT2830" t="s">
        <v>88</v>
      </c>
      <c r="AU2830" t="s">
        <v>88</v>
      </c>
      <c r="AV2830" t="s">
        <v>88</v>
      </c>
      <c r="AW2830" t="s">
        <v>88</v>
      </c>
      <c r="AX2830" t="s">
        <v>88</v>
      </c>
      <c r="AY2830" t="s">
        <v>88</v>
      </c>
      <c r="AZ2830" t="s">
        <v>88</v>
      </c>
      <c r="BA2830" t="s">
        <v>88</v>
      </c>
      <c r="BB2830" t="s">
        <v>88</v>
      </c>
      <c r="BC2830" t="s">
        <v>88</v>
      </c>
      <c r="BD2830" t="s">
        <v>88</v>
      </c>
      <c r="BE2830" t="s">
        <v>88</v>
      </c>
    </row>
    <row r="2831" spans="1:57">
      <c r="A2831" t="s">
        <v>5875</v>
      </c>
      <c r="B2831" t="s">
        <v>80</v>
      </c>
      <c r="C2831" t="s">
        <v>341</v>
      </c>
      <c r="D2831" t="s">
        <v>82</v>
      </c>
      <c r="E2831" s="2" t="str">
        <f>HYPERLINK("capsilon://?command=openfolder&amp;siteaddress=FAM.docvelocity-na8.net&amp;folderid=FX92E513D2-14AF-929B-53E7-0664B3EC61EE","FX211013804")</f>
        <v>FX211013804</v>
      </c>
      <c r="F2831" t="s">
        <v>19</v>
      </c>
      <c r="G2831" t="s">
        <v>19</v>
      </c>
      <c r="H2831" t="s">
        <v>83</v>
      </c>
      <c r="I2831" t="s">
        <v>5876</v>
      </c>
      <c r="J2831">
        <v>26</v>
      </c>
      <c r="K2831" t="s">
        <v>85</v>
      </c>
      <c r="L2831" t="s">
        <v>86</v>
      </c>
      <c r="M2831" t="s">
        <v>87</v>
      </c>
      <c r="N2831">
        <v>1</v>
      </c>
      <c r="O2831" s="1">
        <v>44502.743819444448</v>
      </c>
      <c r="P2831" s="1">
        <v>44503.240046296298</v>
      </c>
      <c r="Q2831">
        <v>41810</v>
      </c>
      <c r="R2831">
        <v>1064</v>
      </c>
      <c r="S2831" t="b">
        <v>0</v>
      </c>
      <c r="T2831" t="s">
        <v>88</v>
      </c>
      <c r="U2831" t="b">
        <v>0</v>
      </c>
      <c r="V2831" t="s">
        <v>190</v>
      </c>
      <c r="W2831" s="1">
        <v>44503.240046296298</v>
      </c>
      <c r="X2831">
        <v>913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26</v>
      </c>
      <c r="AE2831">
        <v>21</v>
      </c>
      <c r="AF2831">
        <v>0</v>
      </c>
      <c r="AG2831">
        <v>4</v>
      </c>
      <c r="AH2831" t="s">
        <v>88</v>
      </c>
      <c r="AI2831" t="s">
        <v>88</v>
      </c>
      <c r="AJ2831" t="s">
        <v>88</v>
      </c>
      <c r="AK2831" t="s">
        <v>88</v>
      </c>
      <c r="AL2831" t="s">
        <v>88</v>
      </c>
      <c r="AM2831" t="s">
        <v>88</v>
      </c>
      <c r="AN2831" t="s">
        <v>88</v>
      </c>
      <c r="AO2831" t="s">
        <v>88</v>
      </c>
      <c r="AP2831" t="s">
        <v>88</v>
      </c>
      <c r="AQ2831" t="s">
        <v>88</v>
      </c>
      <c r="AR2831" t="s">
        <v>88</v>
      </c>
      <c r="AS2831" t="s">
        <v>88</v>
      </c>
      <c r="AT2831" t="s">
        <v>88</v>
      </c>
      <c r="AU2831" t="s">
        <v>88</v>
      </c>
      <c r="AV2831" t="s">
        <v>88</v>
      </c>
      <c r="AW2831" t="s">
        <v>88</v>
      </c>
      <c r="AX2831" t="s">
        <v>88</v>
      </c>
      <c r="AY2831" t="s">
        <v>88</v>
      </c>
      <c r="AZ2831" t="s">
        <v>88</v>
      </c>
      <c r="BA2831" t="s">
        <v>88</v>
      </c>
      <c r="BB2831" t="s">
        <v>88</v>
      </c>
      <c r="BC2831" t="s">
        <v>88</v>
      </c>
      <c r="BD2831" t="s">
        <v>88</v>
      </c>
      <c r="BE2831" t="s">
        <v>88</v>
      </c>
    </row>
    <row r="2832" spans="1:57">
      <c r="A2832" t="s">
        <v>5877</v>
      </c>
      <c r="B2832" t="s">
        <v>80</v>
      </c>
      <c r="C2832" t="s">
        <v>341</v>
      </c>
      <c r="D2832" t="s">
        <v>82</v>
      </c>
      <c r="E2832" s="2" t="str">
        <f>HYPERLINK("capsilon://?command=openfolder&amp;siteaddress=FAM.docvelocity-na8.net&amp;folderid=FX92E513D2-14AF-929B-53E7-0664B3EC61EE","FX211013804")</f>
        <v>FX211013804</v>
      </c>
      <c r="F2832" t="s">
        <v>19</v>
      </c>
      <c r="G2832" t="s">
        <v>19</v>
      </c>
      <c r="H2832" t="s">
        <v>83</v>
      </c>
      <c r="I2832" t="s">
        <v>5878</v>
      </c>
      <c r="J2832">
        <v>66</v>
      </c>
      <c r="K2832" t="s">
        <v>85</v>
      </c>
      <c r="L2832" t="s">
        <v>86</v>
      </c>
      <c r="M2832" t="s">
        <v>87</v>
      </c>
      <c r="N2832">
        <v>2</v>
      </c>
      <c r="O2832" s="1">
        <v>44502.74422453704</v>
      </c>
      <c r="P2832" s="1">
        <v>44503.543124999997</v>
      </c>
      <c r="Q2832">
        <v>68235</v>
      </c>
      <c r="R2832">
        <v>790</v>
      </c>
      <c r="S2832" t="b">
        <v>0</v>
      </c>
      <c r="T2832" t="s">
        <v>88</v>
      </c>
      <c r="U2832" t="b">
        <v>0</v>
      </c>
      <c r="V2832" t="s">
        <v>153</v>
      </c>
      <c r="W2832" s="1">
        <v>44503.212870370371</v>
      </c>
      <c r="X2832">
        <v>416</v>
      </c>
      <c r="Y2832">
        <v>52</v>
      </c>
      <c r="Z2832">
        <v>0</v>
      </c>
      <c r="AA2832">
        <v>52</v>
      </c>
      <c r="AB2832">
        <v>0</v>
      </c>
      <c r="AC2832">
        <v>27</v>
      </c>
      <c r="AD2832">
        <v>14</v>
      </c>
      <c r="AE2832">
        <v>0</v>
      </c>
      <c r="AF2832">
        <v>0</v>
      </c>
      <c r="AG2832">
        <v>0</v>
      </c>
      <c r="AH2832" t="s">
        <v>118</v>
      </c>
      <c r="AI2832" s="1">
        <v>44503.543124999997</v>
      </c>
      <c r="AJ2832">
        <v>374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14</v>
      </c>
      <c r="AQ2832">
        <v>0</v>
      </c>
      <c r="AR2832">
        <v>0</v>
      </c>
      <c r="AS2832">
        <v>0</v>
      </c>
      <c r="AT2832" t="s">
        <v>88</v>
      </c>
      <c r="AU2832" t="s">
        <v>88</v>
      </c>
      <c r="AV2832" t="s">
        <v>88</v>
      </c>
      <c r="AW2832" t="s">
        <v>88</v>
      </c>
      <c r="AX2832" t="s">
        <v>88</v>
      </c>
      <c r="AY2832" t="s">
        <v>88</v>
      </c>
      <c r="AZ2832" t="s">
        <v>88</v>
      </c>
      <c r="BA2832" t="s">
        <v>88</v>
      </c>
      <c r="BB2832" t="s">
        <v>88</v>
      </c>
      <c r="BC2832" t="s">
        <v>88</v>
      </c>
      <c r="BD2832" t="s">
        <v>88</v>
      </c>
      <c r="BE2832" t="s">
        <v>88</v>
      </c>
    </row>
    <row r="2833" spans="1:57">
      <c r="A2833" t="s">
        <v>5879</v>
      </c>
      <c r="B2833" t="s">
        <v>80</v>
      </c>
      <c r="C2833" t="s">
        <v>1893</v>
      </c>
      <c r="D2833" t="s">
        <v>82</v>
      </c>
      <c r="E2833" s="2" t="str">
        <f>HYPERLINK("capsilon://?command=openfolder&amp;siteaddress=FAM.docvelocity-na8.net&amp;folderid=FX260351A0-F204-8C5B-567B-66EB7C75839B","FX211013488")</f>
        <v>FX211013488</v>
      </c>
      <c r="F2833" t="s">
        <v>19</v>
      </c>
      <c r="G2833" t="s">
        <v>19</v>
      </c>
      <c r="H2833" t="s">
        <v>83</v>
      </c>
      <c r="I2833" t="s">
        <v>5880</v>
      </c>
      <c r="J2833">
        <v>20</v>
      </c>
      <c r="K2833" t="s">
        <v>85</v>
      </c>
      <c r="L2833" t="s">
        <v>86</v>
      </c>
      <c r="M2833" t="s">
        <v>87</v>
      </c>
      <c r="N2833">
        <v>2</v>
      </c>
      <c r="O2833" s="1">
        <v>44502.744479166664</v>
      </c>
      <c r="P2833" s="1">
        <v>44503.543356481481</v>
      </c>
      <c r="Q2833">
        <v>68869</v>
      </c>
      <c r="R2833">
        <v>154</v>
      </c>
      <c r="S2833" t="b">
        <v>0</v>
      </c>
      <c r="T2833" t="s">
        <v>88</v>
      </c>
      <c r="U2833" t="b">
        <v>0</v>
      </c>
      <c r="V2833" t="s">
        <v>153</v>
      </c>
      <c r="W2833" s="1">
        <v>44503.214432870373</v>
      </c>
      <c r="X2833">
        <v>134</v>
      </c>
      <c r="Y2833">
        <v>0</v>
      </c>
      <c r="Z2833">
        <v>0</v>
      </c>
      <c r="AA2833">
        <v>0</v>
      </c>
      <c r="AB2833">
        <v>9</v>
      </c>
      <c r="AC2833">
        <v>0</v>
      </c>
      <c r="AD2833">
        <v>20</v>
      </c>
      <c r="AE2833">
        <v>0</v>
      </c>
      <c r="AF2833">
        <v>0</v>
      </c>
      <c r="AG2833">
        <v>0</v>
      </c>
      <c r="AH2833" t="s">
        <v>118</v>
      </c>
      <c r="AI2833" s="1">
        <v>44503.543356481481</v>
      </c>
      <c r="AJ2833">
        <v>20</v>
      </c>
      <c r="AK2833">
        <v>0</v>
      </c>
      <c r="AL2833">
        <v>0</v>
      </c>
      <c r="AM2833">
        <v>0</v>
      </c>
      <c r="AN2833">
        <v>9</v>
      </c>
      <c r="AO2833">
        <v>0</v>
      </c>
      <c r="AP2833">
        <v>20</v>
      </c>
      <c r="AQ2833">
        <v>0</v>
      </c>
      <c r="AR2833">
        <v>0</v>
      </c>
      <c r="AS2833">
        <v>0</v>
      </c>
      <c r="AT2833" t="s">
        <v>88</v>
      </c>
      <c r="AU2833" t="s">
        <v>88</v>
      </c>
      <c r="AV2833" t="s">
        <v>88</v>
      </c>
      <c r="AW2833" t="s">
        <v>88</v>
      </c>
      <c r="AX2833" t="s">
        <v>88</v>
      </c>
      <c r="AY2833" t="s">
        <v>88</v>
      </c>
      <c r="AZ2833" t="s">
        <v>88</v>
      </c>
      <c r="BA2833" t="s">
        <v>88</v>
      </c>
      <c r="BB2833" t="s">
        <v>88</v>
      </c>
      <c r="BC2833" t="s">
        <v>88</v>
      </c>
      <c r="BD2833" t="s">
        <v>88</v>
      </c>
      <c r="BE2833" t="s">
        <v>88</v>
      </c>
    </row>
    <row r="2834" spans="1:57">
      <c r="A2834" t="s">
        <v>5881</v>
      </c>
      <c r="B2834" t="s">
        <v>80</v>
      </c>
      <c r="C2834" t="s">
        <v>5882</v>
      </c>
      <c r="D2834" t="s">
        <v>82</v>
      </c>
      <c r="E2834" s="2" t="str">
        <f>HYPERLINK("capsilon://?command=openfolder&amp;siteaddress=FAM.docvelocity-na8.net&amp;folderid=FX375A0F85-FBFA-2C2C-D543-FF0217126352","FX211013136")</f>
        <v>FX211013136</v>
      </c>
      <c r="F2834" t="s">
        <v>19</v>
      </c>
      <c r="G2834" t="s">
        <v>19</v>
      </c>
      <c r="H2834" t="s">
        <v>83</v>
      </c>
      <c r="I2834" t="s">
        <v>5883</v>
      </c>
      <c r="J2834">
        <v>356</v>
      </c>
      <c r="K2834" t="s">
        <v>85</v>
      </c>
      <c r="L2834" t="s">
        <v>86</v>
      </c>
      <c r="M2834" t="s">
        <v>87</v>
      </c>
      <c r="N2834">
        <v>2</v>
      </c>
      <c r="O2834" s="1">
        <v>44501.20275462963</v>
      </c>
      <c r="P2834" s="1">
        <v>44501.316053240742</v>
      </c>
      <c r="Q2834">
        <v>3868</v>
      </c>
      <c r="R2834">
        <v>5921</v>
      </c>
      <c r="S2834" t="b">
        <v>0</v>
      </c>
      <c r="T2834" t="s">
        <v>88</v>
      </c>
      <c r="U2834" t="b">
        <v>1</v>
      </c>
      <c r="V2834" t="s">
        <v>98</v>
      </c>
      <c r="W2834" s="1">
        <v>44501.26766203704</v>
      </c>
      <c r="X2834">
        <v>3074</v>
      </c>
      <c r="Y2834">
        <v>400</v>
      </c>
      <c r="Z2834">
        <v>0</v>
      </c>
      <c r="AA2834">
        <v>400</v>
      </c>
      <c r="AB2834">
        <v>0</v>
      </c>
      <c r="AC2834">
        <v>245</v>
      </c>
      <c r="AD2834">
        <v>-44</v>
      </c>
      <c r="AE2834">
        <v>0</v>
      </c>
      <c r="AF2834">
        <v>0</v>
      </c>
      <c r="AG2834">
        <v>0</v>
      </c>
      <c r="AH2834" t="s">
        <v>99</v>
      </c>
      <c r="AI2834" s="1">
        <v>44501.316053240742</v>
      </c>
      <c r="AJ2834">
        <v>2717</v>
      </c>
      <c r="AK2834">
        <v>3</v>
      </c>
      <c r="AL2834">
        <v>0</v>
      </c>
      <c r="AM2834">
        <v>3</v>
      </c>
      <c r="AN2834">
        <v>0</v>
      </c>
      <c r="AO2834">
        <v>3</v>
      </c>
      <c r="AP2834">
        <v>-47</v>
      </c>
      <c r="AQ2834">
        <v>0</v>
      </c>
      <c r="AR2834">
        <v>0</v>
      </c>
      <c r="AS2834">
        <v>0</v>
      </c>
      <c r="AT2834" t="s">
        <v>88</v>
      </c>
      <c r="AU2834" t="s">
        <v>88</v>
      </c>
      <c r="AV2834" t="s">
        <v>88</v>
      </c>
      <c r="AW2834" t="s">
        <v>88</v>
      </c>
      <c r="AX2834" t="s">
        <v>88</v>
      </c>
      <c r="AY2834" t="s">
        <v>88</v>
      </c>
      <c r="AZ2834" t="s">
        <v>88</v>
      </c>
      <c r="BA2834" t="s">
        <v>88</v>
      </c>
      <c r="BB2834" t="s">
        <v>88</v>
      </c>
      <c r="BC2834" t="s">
        <v>88</v>
      </c>
      <c r="BD2834" t="s">
        <v>88</v>
      </c>
      <c r="BE2834" t="s">
        <v>88</v>
      </c>
    </row>
    <row r="2835" spans="1:57">
      <c r="A2835" t="s">
        <v>5884</v>
      </c>
      <c r="B2835" t="s">
        <v>80</v>
      </c>
      <c r="C2835" t="s">
        <v>1893</v>
      </c>
      <c r="D2835" t="s">
        <v>82</v>
      </c>
      <c r="E2835" s="2" t="str">
        <f>HYPERLINK("capsilon://?command=openfolder&amp;siteaddress=FAM.docvelocity-na8.net&amp;folderid=FX260351A0-F204-8C5B-567B-66EB7C75839B","FX211013488")</f>
        <v>FX211013488</v>
      </c>
      <c r="F2835" t="s">
        <v>19</v>
      </c>
      <c r="G2835" t="s">
        <v>19</v>
      </c>
      <c r="H2835" t="s">
        <v>83</v>
      </c>
      <c r="I2835" t="s">
        <v>5885</v>
      </c>
      <c r="J2835">
        <v>20</v>
      </c>
      <c r="K2835" t="s">
        <v>85</v>
      </c>
      <c r="L2835" t="s">
        <v>86</v>
      </c>
      <c r="M2835" t="s">
        <v>87</v>
      </c>
      <c r="N2835">
        <v>2</v>
      </c>
      <c r="O2835" s="1">
        <v>44502.746203703704</v>
      </c>
      <c r="P2835" s="1">
        <v>44503.543530092589</v>
      </c>
      <c r="Q2835">
        <v>68781</v>
      </c>
      <c r="R2835">
        <v>108</v>
      </c>
      <c r="S2835" t="b">
        <v>0</v>
      </c>
      <c r="T2835" t="s">
        <v>88</v>
      </c>
      <c r="U2835" t="b">
        <v>0</v>
      </c>
      <c r="V2835" t="s">
        <v>153</v>
      </c>
      <c r="W2835" s="1">
        <v>44503.215520833335</v>
      </c>
      <c r="X2835">
        <v>94</v>
      </c>
      <c r="Y2835">
        <v>0</v>
      </c>
      <c r="Z2835">
        <v>0</v>
      </c>
      <c r="AA2835">
        <v>0</v>
      </c>
      <c r="AB2835">
        <v>9</v>
      </c>
      <c r="AC2835">
        <v>0</v>
      </c>
      <c r="AD2835">
        <v>20</v>
      </c>
      <c r="AE2835">
        <v>0</v>
      </c>
      <c r="AF2835">
        <v>0</v>
      </c>
      <c r="AG2835">
        <v>0</v>
      </c>
      <c r="AH2835" t="s">
        <v>118</v>
      </c>
      <c r="AI2835" s="1">
        <v>44503.543530092589</v>
      </c>
      <c r="AJ2835">
        <v>14</v>
      </c>
      <c r="AK2835">
        <v>0</v>
      </c>
      <c r="AL2835">
        <v>0</v>
      </c>
      <c r="AM2835">
        <v>0</v>
      </c>
      <c r="AN2835">
        <v>9</v>
      </c>
      <c r="AO2835">
        <v>0</v>
      </c>
      <c r="AP2835">
        <v>20</v>
      </c>
      <c r="AQ2835">
        <v>0</v>
      </c>
      <c r="AR2835">
        <v>0</v>
      </c>
      <c r="AS2835">
        <v>0</v>
      </c>
      <c r="AT2835" t="s">
        <v>88</v>
      </c>
      <c r="AU2835" t="s">
        <v>88</v>
      </c>
      <c r="AV2835" t="s">
        <v>88</v>
      </c>
      <c r="AW2835" t="s">
        <v>88</v>
      </c>
      <c r="AX2835" t="s">
        <v>88</v>
      </c>
      <c r="AY2835" t="s">
        <v>88</v>
      </c>
      <c r="AZ2835" t="s">
        <v>88</v>
      </c>
      <c r="BA2835" t="s">
        <v>88</v>
      </c>
      <c r="BB2835" t="s">
        <v>88</v>
      </c>
      <c r="BC2835" t="s">
        <v>88</v>
      </c>
      <c r="BD2835" t="s">
        <v>88</v>
      </c>
      <c r="BE2835" t="s">
        <v>88</v>
      </c>
    </row>
    <row r="2836" spans="1:57">
      <c r="A2836" t="s">
        <v>5886</v>
      </c>
      <c r="B2836" t="s">
        <v>80</v>
      </c>
      <c r="C2836" t="s">
        <v>341</v>
      </c>
      <c r="D2836" t="s">
        <v>82</v>
      </c>
      <c r="E2836" s="2" t="str">
        <f>HYPERLINK("capsilon://?command=openfolder&amp;siteaddress=FAM.docvelocity-na8.net&amp;folderid=FX92E513D2-14AF-929B-53E7-0664B3EC61EE","FX211013804")</f>
        <v>FX211013804</v>
      </c>
      <c r="F2836" t="s">
        <v>19</v>
      </c>
      <c r="G2836" t="s">
        <v>19</v>
      </c>
      <c r="H2836" t="s">
        <v>83</v>
      </c>
      <c r="I2836" t="s">
        <v>5887</v>
      </c>
      <c r="J2836">
        <v>66</v>
      </c>
      <c r="K2836" t="s">
        <v>85</v>
      </c>
      <c r="L2836" t="s">
        <v>86</v>
      </c>
      <c r="M2836" t="s">
        <v>87</v>
      </c>
      <c r="N2836">
        <v>2</v>
      </c>
      <c r="O2836" s="1">
        <v>44502.746932870374</v>
      </c>
      <c r="P2836" s="1">
        <v>44503.546319444446</v>
      </c>
      <c r="Q2836">
        <v>68282</v>
      </c>
      <c r="R2836">
        <v>785</v>
      </c>
      <c r="S2836" t="b">
        <v>0</v>
      </c>
      <c r="T2836" t="s">
        <v>88</v>
      </c>
      <c r="U2836" t="b">
        <v>0</v>
      </c>
      <c r="V2836" t="s">
        <v>153</v>
      </c>
      <c r="W2836" s="1">
        <v>44503.22184027778</v>
      </c>
      <c r="X2836">
        <v>545</v>
      </c>
      <c r="Y2836">
        <v>52</v>
      </c>
      <c r="Z2836">
        <v>0</v>
      </c>
      <c r="AA2836">
        <v>52</v>
      </c>
      <c r="AB2836">
        <v>0</v>
      </c>
      <c r="AC2836">
        <v>42</v>
      </c>
      <c r="AD2836">
        <v>14</v>
      </c>
      <c r="AE2836">
        <v>0</v>
      </c>
      <c r="AF2836">
        <v>0</v>
      </c>
      <c r="AG2836">
        <v>0</v>
      </c>
      <c r="AH2836" t="s">
        <v>118</v>
      </c>
      <c r="AI2836" s="1">
        <v>44503.546319444446</v>
      </c>
      <c r="AJ2836">
        <v>240</v>
      </c>
      <c r="AK2836">
        <v>1</v>
      </c>
      <c r="AL2836">
        <v>0</v>
      </c>
      <c r="AM2836">
        <v>1</v>
      </c>
      <c r="AN2836">
        <v>0</v>
      </c>
      <c r="AO2836">
        <v>1</v>
      </c>
      <c r="AP2836">
        <v>13</v>
      </c>
      <c r="AQ2836">
        <v>0</v>
      </c>
      <c r="AR2836">
        <v>0</v>
      </c>
      <c r="AS2836">
        <v>0</v>
      </c>
      <c r="AT2836" t="s">
        <v>88</v>
      </c>
      <c r="AU2836" t="s">
        <v>88</v>
      </c>
      <c r="AV2836" t="s">
        <v>88</v>
      </c>
      <c r="AW2836" t="s">
        <v>88</v>
      </c>
      <c r="AX2836" t="s">
        <v>88</v>
      </c>
      <c r="AY2836" t="s">
        <v>88</v>
      </c>
      <c r="AZ2836" t="s">
        <v>88</v>
      </c>
      <c r="BA2836" t="s">
        <v>88</v>
      </c>
      <c r="BB2836" t="s">
        <v>88</v>
      </c>
      <c r="BC2836" t="s">
        <v>88</v>
      </c>
      <c r="BD2836" t="s">
        <v>88</v>
      </c>
      <c r="BE2836" t="s">
        <v>88</v>
      </c>
    </row>
    <row r="2837" spans="1:57">
      <c r="A2837" t="s">
        <v>5888</v>
      </c>
      <c r="B2837" t="s">
        <v>80</v>
      </c>
      <c r="C2837" t="s">
        <v>341</v>
      </c>
      <c r="D2837" t="s">
        <v>82</v>
      </c>
      <c r="E2837" s="2" t="str">
        <f>HYPERLINK("capsilon://?command=openfolder&amp;siteaddress=FAM.docvelocity-na8.net&amp;folderid=FX92E513D2-14AF-929B-53E7-0664B3EC61EE","FX211013804")</f>
        <v>FX211013804</v>
      </c>
      <c r="F2837" t="s">
        <v>19</v>
      </c>
      <c r="G2837" t="s">
        <v>19</v>
      </c>
      <c r="H2837" t="s">
        <v>83</v>
      </c>
      <c r="I2837" t="s">
        <v>5889</v>
      </c>
      <c r="J2837">
        <v>26</v>
      </c>
      <c r="K2837" t="s">
        <v>85</v>
      </c>
      <c r="L2837" t="s">
        <v>86</v>
      </c>
      <c r="M2837" t="s">
        <v>87</v>
      </c>
      <c r="N2837">
        <v>1</v>
      </c>
      <c r="O2837" s="1">
        <v>44502.74728009259</v>
      </c>
      <c r="P2837" s="1">
        <v>44503.248819444445</v>
      </c>
      <c r="Q2837">
        <v>43032</v>
      </c>
      <c r="R2837">
        <v>301</v>
      </c>
      <c r="S2837" t="b">
        <v>0</v>
      </c>
      <c r="T2837" t="s">
        <v>88</v>
      </c>
      <c r="U2837" t="b">
        <v>0</v>
      </c>
      <c r="V2837" t="s">
        <v>190</v>
      </c>
      <c r="W2837" s="1">
        <v>44503.248819444445</v>
      </c>
      <c r="X2837">
        <v>156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26</v>
      </c>
      <c r="AE2837">
        <v>21</v>
      </c>
      <c r="AF2837">
        <v>0</v>
      </c>
      <c r="AG2837">
        <v>2</v>
      </c>
      <c r="AH2837" t="s">
        <v>88</v>
      </c>
      <c r="AI2837" t="s">
        <v>88</v>
      </c>
      <c r="AJ2837" t="s">
        <v>88</v>
      </c>
      <c r="AK2837" t="s">
        <v>88</v>
      </c>
      <c r="AL2837" t="s">
        <v>88</v>
      </c>
      <c r="AM2837" t="s">
        <v>88</v>
      </c>
      <c r="AN2837" t="s">
        <v>88</v>
      </c>
      <c r="AO2837" t="s">
        <v>88</v>
      </c>
      <c r="AP2837" t="s">
        <v>88</v>
      </c>
      <c r="AQ2837" t="s">
        <v>88</v>
      </c>
      <c r="AR2837" t="s">
        <v>88</v>
      </c>
      <c r="AS2837" t="s">
        <v>88</v>
      </c>
      <c r="AT2837" t="s">
        <v>88</v>
      </c>
      <c r="AU2837" t="s">
        <v>88</v>
      </c>
      <c r="AV2837" t="s">
        <v>88</v>
      </c>
      <c r="AW2837" t="s">
        <v>88</v>
      </c>
      <c r="AX2837" t="s">
        <v>88</v>
      </c>
      <c r="AY2837" t="s">
        <v>88</v>
      </c>
      <c r="AZ2837" t="s">
        <v>88</v>
      </c>
      <c r="BA2837" t="s">
        <v>88</v>
      </c>
      <c r="BB2837" t="s">
        <v>88</v>
      </c>
      <c r="BC2837" t="s">
        <v>88</v>
      </c>
      <c r="BD2837" t="s">
        <v>88</v>
      </c>
      <c r="BE2837" t="s">
        <v>88</v>
      </c>
    </row>
    <row r="2838" spans="1:57">
      <c r="A2838" t="s">
        <v>5890</v>
      </c>
      <c r="B2838" t="s">
        <v>80</v>
      </c>
      <c r="C2838" t="s">
        <v>341</v>
      </c>
      <c r="D2838" t="s">
        <v>82</v>
      </c>
      <c r="E2838" s="2" t="str">
        <f>HYPERLINK("capsilon://?command=openfolder&amp;siteaddress=FAM.docvelocity-na8.net&amp;folderid=FX92E513D2-14AF-929B-53E7-0664B3EC61EE","FX211013804")</f>
        <v>FX211013804</v>
      </c>
      <c r="F2838" t="s">
        <v>19</v>
      </c>
      <c r="G2838" t="s">
        <v>19</v>
      </c>
      <c r="H2838" t="s">
        <v>83</v>
      </c>
      <c r="I2838" t="s">
        <v>5891</v>
      </c>
      <c r="J2838">
        <v>44</v>
      </c>
      <c r="K2838" t="s">
        <v>85</v>
      </c>
      <c r="L2838" t="s">
        <v>86</v>
      </c>
      <c r="M2838" t="s">
        <v>87</v>
      </c>
      <c r="N2838">
        <v>1</v>
      </c>
      <c r="O2838" s="1">
        <v>44502.752384259256</v>
      </c>
      <c r="P2838" s="1">
        <v>44503.255810185183</v>
      </c>
      <c r="Q2838">
        <v>42754</v>
      </c>
      <c r="R2838">
        <v>742</v>
      </c>
      <c r="S2838" t="b">
        <v>0</v>
      </c>
      <c r="T2838" t="s">
        <v>88</v>
      </c>
      <c r="U2838" t="b">
        <v>0</v>
      </c>
      <c r="V2838" t="s">
        <v>190</v>
      </c>
      <c r="W2838" s="1">
        <v>44503.255810185183</v>
      </c>
      <c r="X2838">
        <v>603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44</v>
      </c>
      <c r="AE2838">
        <v>40</v>
      </c>
      <c r="AF2838">
        <v>0</v>
      </c>
      <c r="AG2838">
        <v>10</v>
      </c>
      <c r="AH2838" t="s">
        <v>88</v>
      </c>
      <c r="AI2838" t="s">
        <v>88</v>
      </c>
      <c r="AJ2838" t="s">
        <v>88</v>
      </c>
      <c r="AK2838" t="s">
        <v>88</v>
      </c>
      <c r="AL2838" t="s">
        <v>88</v>
      </c>
      <c r="AM2838" t="s">
        <v>88</v>
      </c>
      <c r="AN2838" t="s">
        <v>88</v>
      </c>
      <c r="AO2838" t="s">
        <v>88</v>
      </c>
      <c r="AP2838" t="s">
        <v>88</v>
      </c>
      <c r="AQ2838" t="s">
        <v>88</v>
      </c>
      <c r="AR2838" t="s">
        <v>88</v>
      </c>
      <c r="AS2838" t="s">
        <v>88</v>
      </c>
      <c r="AT2838" t="s">
        <v>88</v>
      </c>
      <c r="AU2838" t="s">
        <v>88</v>
      </c>
      <c r="AV2838" t="s">
        <v>88</v>
      </c>
      <c r="AW2838" t="s">
        <v>88</v>
      </c>
      <c r="AX2838" t="s">
        <v>88</v>
      </c>
      <c r="AY2838" t="s">
        <v>88</v>
      </c>
      <c r="AZ2838" t="s">
        <v>88</v>
      </c>
      <c r="BA2838" t="s">
        <v>88</v>
      </c>
      <c r="BB2838" t="s">
        <v>88</v>
      </c>
      <c r="BC2838" t="s">
        <v>88</v>
      </c>
      <c r="BD2838" t="s">
        <v>88</v>
      </c>
      <c r="BE2838" t="s">
        <v>88</v>
      </c>
    </row>
    <row r="2839" spans="1:57">
      <c r="A2839" t="s">
        <v>5892</v>
      </c>
      <c r="B2839" t="s">
        <v>80</v>
      </c>
      <c r="C2839" t="s">
        <v>5893</v>
      </c>
      <c r="D2839" t="s">
        <v>82</v>
      </c>
      <c r="E2839" s="2" t="str">
        <f>HYPERLINK("capsilon://?command=openfolder&amp;siteaddress=FAM.docvelocity-na8.net&amp;folderid=FX85415DC8-582C-1410-A15A-6F32DB52FE88","FX211013014")</f>
        <v>FX211013014</v>
      </c>
      <c r="F2839" t="s">
        <v>19</v>
      </c>
      <c r="G2839" t="s">
        <v>19</v>
      </c>
      <c r="H2839" t="s">
        <v>83</v>
      </c>
      <c r="I2839" t="s">
        <v>5894</v>
      </c>
      <c r="J2839">
        <v>74</v>
      </c>
      <c r="K2839" t="s">
        <v>85</v>
      </c>
      <c r="L2839" t="s">
        <v>86</v>
      </c>
      <c r="M2839" t="s">
        <v>87</v>
      </c>
      <c r="N2839">
        <v>1</v>
      </c>
      <c r="O2839" s="1">
        <v>44502.754050925927</v>
      </c>
      <c r="P2839" s="1">
        <v>44503.258564814816</v>
      </c>
      <c r="Q2839">
        <v>43338</v>
      </c>
      <c r="R2839">
        <v>252</v>
      </c>
      <c r="S2839" t="b">
        <v>0</v>
      </c>
      <c r="T2839" t="s">
        <v>88</v>
      </c>
      <c r="U2839" t="b">
        <v>0</v>
      </c>
      <c r="V2839" t="s">
        <v>190</v>
      </c>
      <c r="W2839" s="1">
        <v>44503.258564814816</v>
      </c>
      <c r="X2839">
        <v>166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74</v>
      </c>
      <c r="AE2839">
        <v>70</v>
      </c>
      <c r="AF2839">
        <v>0</v>
      </c>
      <c r="AG2839">
        <v>4</v>
      </c>
      <c r="AH2839" t="s">
        <v>88</v>
      </c>
      <c r="AI2839" t="s">
        <v>88</v>
      </c>
      <c r="AJ2839" t="s">
        <v>88</v>
      </c>
      <c r="AK2839" t="s">
        <v>88</v>
      </c>
      <c r="AL2839" t="s">
        <v>88</v>
      </c>
      <c r="AM2839" t="s">
        <v>88</v>
      </c>
      <c r="AN2839" t="s">
        <v>88</v>
      </c>
      <c r="AO2839" t="s">
        <v>88</v>
      </c>
      <c r="AP2839" t="s">
        <v>88</v>
      </c>
      <c r="AQ2839" t="s">
        <v>88</v>
      </c>
      <c r="AR2839" t="s">
        <v>88</v>
      </c>
      <c r="AS2839" t="s">
        <v>88</v>
      </c>
      <c r="AT2839" t="s">
        <v>88</v>
      </c>
      <c r="AU2839" t="s">
        <v>88</v>
      </c>
      <c r="AV2839" t="s">
        <v>88</v>
      </c>
      <c r="AW2839" t="s">
        <v>88</v>
      </c>
      <c r="AX2839" t="s">
        <v>88</v>
      </c>
      <c r="AY2839" t="s">
        <v>88</v>
      </c>
      <c r="AZ2839" t="s">
        <v>88</v>
      </c>
      <c r="BA2839" t="s">
        <v>88</v>
      </c>
      <c r="BB2839" t="s">
        <v>88</v>
      </c>
      <c r="BC2839" t="s">
        <v>88</v>
      </c>
      <c r="BD2839" t="s">
        <v>88</v>
      </c>
      <c r="BE2839" t="s">
        <v>88</v>
      </c>
    </row>
    <row r="2840" spans="1:57">
      <c r="A2840" t="s">
        <v>5895</v>
      </c>
      <c r="B2840" t="s">
        <v>80</v>
      </c>
      <c r="C2840" t="s">
        <v>5893</v>
      </c>
      <c r="D2840" t="s">
        <v>82</v>
      </c>
      <c r="E2840" s="2" t="str">
        <f>HYPERLINK("capsilon://?command=openfolder&amp;siteaddress=FAM.docvelocity-na8.net&amp;folderid=FX85415DC8-582C-1410-A15A-6F32DB52FE88","FX211013014")</f>
        <v>FX211013014</v>
      </c>
      <c r="F2840" t="s">
        <v>19</v>
      </c>
      <c r="G2840" t="s">
        <v>19</v>
      </c>
      <c r="H2840" t="s">
        <v>83</v>
      </c>
      <c r="I2840" t="s">
        <v>5896</v>
      </c>
      <c r="J2840">
        <v>26</v>
      </c>
      <c r="K2840" t="s">
        <v>85</v>
      </c>
      <c r="L2840" t="s">
        <v>86</v>
      </c>
      <c r="M2840" t="s">
        <v>87</v>
      </c>
      <c r="N2840">
        <v>1</v>
      </c>
      <c r="O2840" s="1">
        <v>44502.75472222222</v>
      </c>
      <c r="P2840" s="1">
        <v>44503.262638888889</v>
      </c>
      <c r="Q2840">
        <v>43364</v>
      </c>
      <c r="R2840">
        <v>520</v>
      </c>
      <c r="S2840" t="b">
        <v>0</v>
      </c>
      <c r="T2840" t="s">
        <v>88</v>
      </c>
      <c r="U2840" t="b">
        <v>0</v>
      </c>
      <c r="V2840" t="s">
        <v>190</v>
      </c>
      <c r="W2840" s="1">
        <v>44503.262638888889</v>
      </c>
      <c r="X2840">
        <v>351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26</v>
      </c>
      <c r="AE2840">
        <v>21</v>
      </c>
      <c r="AF2840">
        <v>0</v>
      </c>
      <c r="AG2840">
        <v>3</v>
      </c>
      <c r="AH2840" t="s">
        <v>88</v>
      </c>
      <c r="AI2840" t="s">
        <v>88</v>
      </c>
      <c r="AJ2840" t="s">
        <v>88</v>
      </c>
      <c r="AK2840" t="s">
        <v>88</v>
      </c>
      <c r="AL2840" t="s">
        <v>88</v>
      </c>
      <c r="AM2840" t="s">
        <v>88</v>
      </c>
      <c r="AN2840" t="s">
        <v>88</v>
      </c>
      <c r="AO2840" t="s">
        <v>88</v>
      </c>
      <c r="AP2840" t="s">
        <v>88</v>
      </c>
      <c r="AQ2840" t="s">
        <v>88</v>
      </c>
      <c r="AR2840" t="s">
        <v>88</v>
      </c>
      <c r="AS2840" t="s">
        <v>88</v>
      </c>
      <c r="AT2840" t="s">
        <v>88</v>
      </c>
      <c r="AU2840" t="s">
        <v>88</v>
      </c>
      <c r="AV2840" t="s">
        <v>88</v>
      </c>
      <c r="AW2840" t="s">
        <v>88</v>
      </c>
      <c r="AX2840" t="s">
        <v>88</v>
      </c>
      <c r="AY2840" t="s">
        <v>88</v>
      </c>
      <c r="AZ2840" t="s">
        <v>88</v>
      </c>
      <c r="BA2840" t="s">
        <v>88</v>
      </c>
      <c r="BB2840" t="s">
        <v>88</v>
      </c>
      <c r="BC2840" t="s">
        <v>88</v>
      </c>
      <c r="BD2840" t="s">
        <v>88</v>
      </c>
      <c r="BE2840" t="s">
        <v>88</v>
      </c>
    </row>
    <row r="2841" spans="1:57">
      <c r="A2841" t="s">
        <v>5897</v>
      </c>
      <c r="B2841" t="s">
        <v>80</v>
      </c>
      <c r="C2841" t="s">
        <v>5893</v>
      </c>
      <c r="D2841" t="s">
        <v>82</v>
      </c>
      <c r="E2841" s="2" t="str">
        <f>HYPERLINK("capsilon://?command=openfolder&amp;siteaddress=FAM.docvelocity-na8.net&amp;folderid=FX85415DC8-582C-1410-A15A-6F32DB52FE88","FX211013014")</f>
        <v>FX211013014</v>
      </c>
      <c r="F2841" t="s">
        <v>19</v>
      </c>
      <c r="G2841" t="s">
        <v>19</v>
      </c>
      <c r="H2841" t="s">
        <v>83</v>
      </c>
      <c r="I2841" t="s">
        <v>5898</v>
      </c>
      <c r="J2841">
        <v>74</v>
      </c>
      <c r="K2841" t="s">
        <v>85</v>
      </c>
      <c r="L2841" t="s">
        <v>86</v>
      </c>
      <c r="M2841" t="s">
        <v>87</v>
      </c>
      <c r="N2841">
        <v>1</v>
      </c>
      <c r="O2841" s="1">
        <v>44502.755370370367</v>
      </c>
      <c r="P2841" s="1">
        <v>44503.272974537038</v>
      </c>
      <c r="Q2841">
        <v>44484</v>
      </c>
      <c r="R2841">
        <v>237</v>
      </c>
      <c r="S2841" t="b">
        <v>0</v>
      </c>
      <c r="T2841" t="s">
        <v>88</v>
      </c>
      <c r="U2841" t="b">
        <v>0</v>
      </c>
      <c r="V2841" t="s">
        <v>190</v>
      </c>
      <c r="W2841" s="1">
        <v>44503.272974537038</v>
      </c>
      <c r="X2841">
        <v>124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74</v>
      </c>
      <c r="AE2841">
        <v>70</v>
      </c>
      <c r="AF2841">
        <v>0</v>
      </c>
      <c r="AG2841">
        <v>4</v>
      </c>
      <c r="AH2841" t="s">
        <v>88</v>
      </c>
      <c r="AI2841" t="s">
        <v>88</v>
      </c>
      <c r="AJ2841" t="s">
        <v>88</v>
      </c>
      <c r="AK2841" t="s">
        <v>88</v>
      </c>
      <c r="AL2841" t="s">
        <v>88</v>
      </c>
      <c r="AM2841" t="s">
        <v>88</v>
      </c>
      <c r="AN2841" t="s">
        <v>88</v>
      </c>
      <c r="AO2841" t="s">
        <v>88</v>
      </c>
      <c r="AP2841" t="s">
        <v>88</v>
      </c>
      <c r="AQ2841" t="s">
        <v>88</v>
      </c>
      <c r="AR2841" t="s">
        <v>88</v>
      </c>
      <c r="AS2841" t="s">
        <v>88</v>
      </c>
      <c r="AT2841" t="s">
        <v>88</v>
      </c>
      <c r="AU2841" t="s">
        <v>88</v>
      </c>
      <c r="AV2841" t="s">
        <v>88</v>
      </c>
      <c r="AW2841" t="s">
        <v>88</v>
      </c>
      <c r="AX2841" t="s">
        <v>88</v>
      </c>
      <c r="AY2841" t="s">
        <v>88</v>
      </c>
      <c r="AZ2841" t="s">
        <v>88</v>
      </c>
      <c r="BA2841" t="s">
        <v>88</v>
      </c>
      <c r="BB2841" t="s">
        <v>88</v>
      </c>
      <c r="BC2841" t="s">
        <v>88</v>
      </c>
      <c r="BD2841" t="s">
        <v>88</v>
      </c>
      <c r="BE2841" t="s">
        <v>88</v>
      </c>
    </row>
    <row r="2842" spans="1:57">
      <c r="A2842" t="s">
        <v>5899</v>
      </c>
      <c r="B2842" t="s">
        <v>80</v>
      </c>
      <c r="C2842" t="s">
        <v>920</v>
      </c>
      <c r="D2842" t="s">
        <v>82</v>
      </c>
      <c r="E2842" s="2" t="str">
        <f>HYPERLINK("capsilon://?command=openfolder&amp;siteaddress=FAM.docvelocity-na8.net&amp;folderid=FX17CC593E-A52E-6FC8-2B5F-887DEC4322C9","FX211012634")</f>
        <v>FX211012634</v>
      </c>
      <c r="F2842" t="s">
        <v>19</v>
      </c>
      <c r="G2842" t="s">
        <v>19</v>
      </c>
      <c r="H2842" t="s">
        <v>83</v>
      </c>
      <c r="I2842" t="s">
        <v>921</v>
      </c>
      <c r="J2842">
        <v>83</v>
      </c>
      <c r="K2842" t="s">
        <v>85</v>
      </c>
      <c r="L2842" t="s">
        <v>86</v>
      </c>
      <c r="M2842" t="s">
        <v>87</v>
      </c>
      <c r="N2842">
        <v>1</v>
      </c>
      <c r="O2842" s="1">
        <v>44501.493113425924</v>
      </c>
      <c r="P2842" s="1">
        <v>44501.597627314812</v>
      </c>
      <c r="Q2842">
        <v>8551</v>
      </c>
      <c r="R2842">
        <v>479</v>
      </c>
      <c r="S2842" t="b">
        <v>0</v>
      </c>
      <c r="T2842" t="s">
        <v>88</v>
      </c>
      <c r="U2842" t="b">
        <v>0</v>
      </c>
      <c r="V2842" t="s">
        <v>94</v>
      </c>
      <c r="W2842" s="1">
        <v>44501.597627314812</v>
      </c>
      <c r="X2842">
        <v>183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83</v>
      </c>
      <c r="AE2842">
        <v>74</v>
      </c>
      <c r="AF2842">
        <v>0</v>
      </c>
      <c r="AG2842">
        <v>4</v>
      </c>
      <c r="AH2842" t="s">
        <v>88</v>
      </c>
      <c r="AI2842" t="s">
        <v>88</v>
      </c>
      <c r="AJ2842" t="s">
        <v>88</v>
      </c>
      <c r="AK2842" t="s">
        <v>88</v>
      </c>
      <c r="AL2842" t="s">
        <v>88</v>
      </c>
      <c r="AM2842" t="s">
        <v>88</v>
      </c>
      <c r="AN2842" t="s">
        <v>88</v>
      </c>
      <c r="AO2842" t="s">
        <v>88</v>
      </c>
      <c r="AP2842" t="s">
        <v>88</v>
      </c>
      <c r="AQ2842" t="s">
        <v>88</v>
      </c>
      <c r="AR2842" t="s">
        <v>88</v>
      </c>
      <c r="AS2842" t="s">
        <v>88</v>
      </c>
      <c r="AT2842" t="s">
        <v>88</v>
      </c>
      <c r="AU2842" t="s">
        <v>88</v>
      </c>
      <c r="AV2842" t="s">
        <v>88</v>
      </c>
      <c r="AW2842" t="s">
        <v>88</v>
      </c>
      <c r="AX2842" t="s">
        <v>88</v>
      </c>
      <c r="AY2842" t="s">
        <v>88</v>
      </c>
      <c r="AZ2842" t="s">
        <v>88</v>
      </c>
      <c r="BA2842" t="s">
        <v>88</v>
      </c>
      <c r="BB2842" t="s">
        <v>88</v>
      </c>
      <c r="BC2842" t="s">
        <v>88</v>
      </c>
      <c r="BD2842" t="s">
        <v>88</v>
      </c>
      <c r="BE2842" t="s">
        <v>88</v>
      </c>
    </row>
    <row r="2843" spans="1:57">
      <c r="A2843" t="s">
        <v>5900</v>
      </c>
      <c r="B2843" t="s">
        <v>80</v>
      </c>
      <c r="C2843" t="s">
        <v>5901</v>
      </c>
      <c r="D2843" t="s">
        <v>82</v>
      </c>
      <c r="E2843" s="2" t="str">
        <f>HYPERLINK("capsilon://?command=openfolder&amp;siteaddress=FAM.docvelocity-na8.net&amp;folderid=FXB7AB5248-E0F0-D6FA-19B7-FB2322B0EC55","FX21111082")</f>
        <v>FX21111082</v>
      </c>
      <c r="F2843" t="s">
        <v>19</v>
      </c>
      <c r="G2843" t="s">
        <v>19</v>
      </c>
      <c r="H2843" t="s">
        <v>83</v>
      </c>
      <c r="I2843" t="s">
        <v>5902</v>
      </c>
      <c r="J2843">
        <v>131</v>
      </c>
      <c r="K2843" t="s">
        <v>85</v>
      </c>
      <c r="L2843" t="s">
        <v>86</v>
      </c>
      <c r="M2843" t="s">
        <v>87</v>
      </c>
      <c r="N2843">
        <v>1</v>
      </c>
      <c r="O2843" s="1">
        <v>44502.78701388889</v>
      </c>
      <c r="P2843" s="1">
        <v>44503.287893518522</v>
      </c>
      <c r="Q2843">
        <v>41841</v>
      </c>
      <c r="R2843">
        <v>1435</v>
      </c>
      <c r="S2843" t="b">
        <v>0</v>
      </c>
      <c r="T2843" t="s">
        <v>88</v>
      </c>
      <c r="U2843" t="b">
        <v>0</v>
      </c>
      <c r="V2843" t="s">
        <v>190</v>
      </c>
      <c r="W2843" s="1">
        <v>44503.287893518522</v>
      </c>
      <c r="X2843">
        <v>1288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131</v>
      </c>
      <c r="AE2843">
        <v>113</v>
      </c>
      <c r="AF2843">
        <v>0</v>
      </c>
      <c r="AG2843">
        <v>11</v>
      </c>
      <c r="AH2843" t="s">
        <v>88</v>
      </c>
      <c r="AI2843" t="s">
        <v>88</v>
      </c>
      <c r="AJ2843" t="s">
        <v>88</v>
      </c>
      <c r="AK2843" t="s">
        <v>88</v>
      </c>
      <c r="AL2843" t="s">
        <v>88</v>
      </c>
      <c r="AM2843" t="s">
        <v>88</v>
      </c>
      <c r="AN2843" t="s">
        <v>88</v>
      </c>
      <c r="AO2843" t="s">
        <v>88</v>
      </c>
      <c r="AP2843" t="s">
        <v>88</v>
      </c>
      <c r="AQ2843" t="s">
        <v>88</v>
      </c>
      <c r="AR2843" t="s">
        <v>88</v>
      </c>
      <c r="AS2843" t="s">
        <v>88</v>
      </c>
      <c r="AT2843" t="s">
        <v>88</v>
      </c>
      <c r="AU2843" t="s">
        <v>88</v>
      </c>
      <c r="AV2843" t="s">
        <v>88</v>
      </c>
      <c r="AW2843" t="s">
        <v>88</v>
      </c>
      <c r="AX2843" t="s">
        <v>88</v>
      </c>
      <c r="AY2843" t="s">
        <v>88</v>
      </c>
      <c r="AZ2843" t="s">
        <v>88</v>
      </c>
      <c r="BA2843" t="s">
        <v>88</v>
      </c>
      <c r="BB2843" t="s">
        <v>88</v>
      </c>
      <c r="BC2843" t="s">
        <v>88</v>
      </c>
      <c r="BD2843" t="s">
        <v>88</v>
      </c>
      <c r="BE2843" t="s">
        <v>88</v>
      </c>
    </row>
    <row r="2844" spans="1:57">
      <c r="A2844" t="s">
        <v>5903</v>
      </c>
      <c r="B2844" t="s">
        <v>80</v>
      </c>
      <c r="C2844" t="s">
        <v>5904</v>
      </c>
      <c r="D2844" t="s">
        <v>82</v>
      </c>
      <c r="E2844" s="2" t="str">
        <f>HYPERLINK("capsilon://?command=openfolder&amp;siteaddress=FAM.docvelocity-na8.net&amp;folderid=FXE2072B4F-AE48-0B2E-DA33-6B12D452925B","FX21111164")</f>
        <v>FX21111164</v>
      </c>
      <c r="F2844" t="s">
        <v>19</v>
      </c>
      <c r="G2844" t="s">
        <v>19</v>
      </c>
      <c r="H2844" t="s">
        <v>83</v>
      </c>
      <c r="I2844" t="s">
        <v>5905</v>
      </c>
      <c r="J2844">
        <v>77</v>
      </c>
      <c r="K2844" t="s">
        <v>85</v>
      </c>
      <c r="L2844" t="s">
        <v>86</v>
      </c>
      <c r="M2844" t="s">
        <v>87</v>
      </c>
      <c r="N2844">
        <v>1</v>
      </c>
      <c r="O2844" s="1">
        <v>44502.803113425929</v>
      </c>
      <c r="P2844" s="1">
        <v>44503.289155092592</v>
      </c>
      <c r="Q2844">
        <v>41697</v>
      </c>
      <c r="R2844">
        <v>297</v>
      </c>
      <c r="S2844" t="b">
        <v>0</v>
      </c>
      <c r="T2844" t="s">
        <v>88</v>
      </c>
      <c r="U2844" t="b">
        <v>0</v>
      </c>
      <c r="V2844" t="s">
        <v>190</v>
      </c>
      <c r="W2844" s="1">
        <v>44503.289155092592</v>
      </c>
      <c r="X2844">
        <v>108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77</v>
      </c>
      <c r="AE2844">
        <v>68</v>
      </c>
      <c r="AF2844">
        <v>0</v>
      </c>
      <c r="AG2844">
        <v>3</v>
      </c>
      <c r="AH2844" t="s">
        <v>88</v>
      </c>
      <c r="AI2844" t="s">
        <v>88</v>
      </c>
      <c r="AJ2844" t="s">
        <v>88</v>
      </c>
      <c r="AK2844" t="s">
        <v>88</v>
      </c>
      <c r="AL2844" t="s">
        <v>88</v>
      </c>
      <c r="AM2844" t="s">
        <v>88</v>
      </c>
      <c r="AN2844" t="s">
        <v>88</v>
      </c>
      <c r="AO2844" t="s">
        <v>88</v>
      </c>
      <c r="AP2844" t="s">
        <v>88</v>
      </c>
      <c r="AQ2844" t="s">
        <v>88</v>
      </c>
      <c r="AR2844" t="s">
        <v>88</v>
      </c>
      <c r="AS2844" t="s">
        <v>88</v>
      </c>
      <c r="AT2844" t="s">
        <v>88</v>
      </c>
      <c r="AU2844" t="s">
        <v>88</v>
      </c>
      <c r="AV2844" t="s">
        <v>88</v>
      </c>
      <c r="AW2844" t="s">
        <v>88</v>
      </c>
      <c r="AX2844" t="s">
        <v>88</v>
      </c>
      <c r="AY2844" t="s">
        <v>88</v>
      </c>
      <c r="AZ2844" t="s">
        <v>88</v>
      </c>
      <c r="BA2844" t="s">
        <v>88</v>
      </c>
      <c r="BB2844" t="s">
        <v>88</v>
      </c>
      <c r="BC2844" t="s">
        <v>88</v>
      </c>
      <c r="BD2844" t="s">
        <v>88</v>
      </c>
      <c r="BE2844" t="s">
        <v>88</v>
      </c>
    </row>
    <row r="2845" spans="1:57">
      <c r="A2845" t="s">
        <v>5906</v>
      </c>
      <c r="B2845" t="s">
        <v>80</v>
      </c>
      <c r="C2845" t="s">
        <v>5907</v>
      </c>
      <c r="D2845" t="s">
        <v>82</v>
      </c>
      <c r="E2845" s="2" t="str">
        <f>HYPERLINK("capsilon://?command=openfolder&amp;siteaddress=FAM.docvelocity-na8.net&amp;folderid=FX6893138E-C54C-70FD-1D05-EFE43F0A4E25","FX21111204")</f>
        <v>FX21111204</v>
      </c>
      <c r="F2845" t="s">
        <v>19</v>
      </c>
      <c r="G2845" t="s">
        <v>19</v>
      </c>
      <c r="H2845" t="s">
        <v>83</v>
      </c>
      <c r="I2845" t="s">
        <v>5908</v>
      </c>
      <c r="J2845">
        <v>196</v>
      </c>
      <c r="K2845" t="s">
        <v>85</v>
      </c>
      <c r="L2845" t="s">
        <v>86</v>
      </c>
      <c r="M2845" t="s">
        <v>87</v>
      </c>
      <c r="N2845">
        <v>1</v>
      </c>
      <c r="O2845" s="1">
        <v>44502.8128125</v>
      </c>
      <c r="P2845" s="1">
        <v>44503.292800925927</v>
      </c>
      <c r="Q2845">
        <v>40983</v>
      </c>
      <c r="R2845">
        <v>488</v>
      </c>
      <c r="S2845" t="b">
        <v>0</v>
      </c>
      <c r="T2845" t="s">
        <v>88</v>
      </c>
      <c r="U2845" t="b">
        <v>0</v>
      </c>
      <c r="V2845" t="s">
        <v>190</v>
      </c>
      <c r="W2845" s="1">
        <v>44503.292800925927</v>
      </c>
      <c r="X2845">
        <v>314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196</v>
      </c>
      <c r="AE2845">
        <v>187</v>
      </c>
      <c r="AF2845">
        <v>0</v>
      </c>
      <c r="AG2845">
        <v>5</v>
      </c>
      <c r="AH2845" t="s">
        <v>88</v>
      </c>
      <c r="AI2845" t="s">
        <v>88</v>
      </c>
      <c r="AJ2845" t="s">
        <v>88</v>
      </c>
      <c r="AK2845" t="s">
        <v>88</v>
      </c>
      <c r="AL2845" t="s">
        <v>88</v>
      </c>
      <c r="AM2845" t="s">
        <v>88</v>
      </c>
      <c r="AN2845" t="s">
        <v>88</v>
      </c>
      <c r="AO2845" t="s">
        <v>88</v>
      </c>
      <c r="AP2845" t="s">
        <v>88</v>
      </c>
      <c r="AQ2845" t="s">
        <v>88</v>
      </c>
      <c r="AR2845" t="s">
        <v>88</v>
      </c>
      <c r="AS2845" t="s">
        <v>88</v>
      </c>
      <c r="AT2845" t="s">
        <v>88</v>
      </c>
      <c r="AU2845" t="s">
        <v>88</v>
      </c>
      <c r="AV2845" t="s">
        <v>88</v>
      </c>
      <c r="AW2845" t="s">
        <v>88</v>
      </c>
      <c r="AX2845" t="s">
        <v>88</v>
      </c>
      <c r="AY2845" t="s">
        <v>88</v>
      </c>
      <c r="AZ2845" t="s">
        <v>88</v>
      </c>
      <c r="BA2845" t="s">
        <v>88</v>
      </c>
      <c r="BB2845" t="s">
        <v>88</v>
      </c>
      <c r="BC2845" t="s">
        <v>88</v>
      </c>
      <c r="BD2845" t="s">
        <v>88</v>
      </c>
      <c r="BE2845" t="s">
        <v>88</v>
      </c>
    </row>
    <row r="2846" spans="1:57">
      <c r="A2846" t="s">
        <v>5909</v>
      </c>
      <c r="B2846" t="s">
        <v>80</v>
      </c>
      <c r="C2846" t="s">
        <v>5910</v>
      </c>
      <c r="D2846" t="s">
        <v>82</v>
      </c>
      <c r="E2846" s="2" t="str">
        <f>HYPERLINK("capsilon://?command=openfolder&amp;siteaddress=FAM.docvelocity-na8.net&amp;folderid=FX20230B6B-6841-B555-D9B2-4EB8F210857D","FX21111049")</f>
        <v>FX21111049</v>
      </c>
      <c r="F2846" t="s">
        <v>19</v>
      </c>
      <c r="G2846" t="s">
        <v>19</v>
      </c>
      <c r="H2846" t="s">
        <v>83</v>
      </c>
      <c r="I2846" t="s">
        <v>5911</v>
      </c>
      <c r="J2846">
        <v>153</v>
      </c>
      <c r="K2846" t="s">
        <v>85</v>
      </c>
      <c r="L2846" t="s">
        <v>86</v>
      </c>
      <c r="M2846" t="s">
        <v>87</v>
      </c>
      <c r="N2846">
        <v>1</v>
      </c>
      <c r="O2846" s="1">
        <v>44502.824837962966</v>
      </c>
      <c r="P2846" s="1">
        <v>44503.302256944444</v>
      </c>
      <c r="Q2846">
        <v>40317</v>
      </c>
      <c r="R2846">
        <v>932</v>
      </c>
      <c r="S2846" t="b">
        <v>0</v>
      </c>
      <c r="T2846" t="s">
        <v>88</v>
      </c>
      <c r="U2846" t="b">
        <v>0</v>
      </c>
      <c r="V2846" t="s">
        <v>190</v>
      </c>
      <c r="W2846" s="1">
        <v>44503.302256944444</v>
      </c>
      <c r="X2846">
        <v>816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153</v>
      </c>
      <c r="AE2846">
        <v>135</v>
      </c>
      <c r="AF2846">
        <v>0</v>
      </c>
      <c r="AG2846">
        <v>8</v>
      </c>
      <c r="AH2846" t="s">
        <v>88</v>
      </c>
      <c r="AI2846" t="s">
        <v>88</v>
      </c>
      <c r="AJ2846" t="s">
        <v>88</v>
      </c>
      <c r="AK2846" t="s">
        <v>88</v>
      </c>
      <c r="AL2846" t="s">
        <v>88</v>
      </c>
      <c r="AM2846" t="s">
        <v>88</v>
      </c>
      <c r="AN2846" t="s">
        <v>88</v>
      </c>
      <c r="AO2846" t="s">
        <v>88</v>
      </c>
      <c r="AP2846" t="s">
        <v>88</v>
      </c>
      <c r="AQ2846" t="s">
        <v>88</v>
      </c>
      <c r="AR2846" t="s">
        <v>88</v>
      </c>
      <c r="AS2846" t="s">
        <v>88</v>
      </c>
      <c r="AT2846" t="s">
        <v>88</v>
      </c>
      <c r="AU2846" t="s">
        <v>88</v>
      </c>
      <c r="AV2846" t="s">
        <v>88</v>
      </c>
      <c r="AW2846" t="s">
        <v>88</v>
      </c>
      <c r="AX2846" t="s">
        <v>88</v>
      </c>
      <c r="AY2846" t="s">
        <v>88</v>
      </c>
      <c r="AZ2846" t="s">
        <v>88</v>
      </c>
      <c r="BA2846" t="s">
        <v>88</v>
      </c>
      <c r="BB2846" t="s">
        <v>88</v>
      </c>
      <c r="BC2846" t="s">
        <v>88</v>
      </c>
      <c r="BD2846" t="s">
        <v>88</v>
      </c>
      <c r="BE2846" t="s">
        <v>88</v>
      </c>
    </row>
    <row r="2847" spans="1:57">
      <c r="A2847" t="s">
        <v>5912</v>
      </c>
      <c r="B2847" t="s">
        <v>80</v>
      </c>
      <c r="C2847" t="s">
        <v>454</v>
      </c>
      <c r="D2847" t="s">
        <v>82</v>
      </c>
      <c r="E2847" s="2" t="str">
        <f>HYPERLINK("capsilon://?command=openfolder&amp;siteaddress=FAM.docvelocity-na8.net&amp;folderid=FXE0002EC9-5519-92C0-2C83-BA8193CBB51E","FX2111889")</f>
        <v>FX2111889</v>
      </c>
      <c r="F2847" t="s">
        <v>19</v>
      </c>
      <c r="G2847" t="s">
        <v>19</v>
      </c>
      <c r="H2847" t="s">
        <v>83</v>
      </c>
      <c r="I2847" t="s">
        <v>5913</v>
      </c>
      <c r="J2847">
        <v>26</v>
      </c>
      <c r="K2847" t="s">
        <v>85</v>
      </c>
      <c r="L2847" t="s">
        <v>86</v>
      </c>
      <c r="M2847" t="s">
        <v>87</v>
      </c>
      <c r="N2847">
        <v>1</v>
      </c>
      <c r="O2847" s="1">
        <v>44502.903124999997</v>
      </c>
      <c r="P2847" s="1">
        <v>44503.309444444443</v>
      </c>
      <c r="Q2847">
        <v>34848</v>
      </c>
      <c r="R2847">
        <v>258</v>
      </c>
      <c r="S2847" t="b">
        <v>0</v>
      </c>
      <c r="T2847" t="s">
        <v>88</v>
      </c>
      <c r="U2847" t="b">
        <v>0</v>
      </c>
      <c r="V2847" t="s">
        <v>190</v>
      </c>
      <c r="W2847" s="1">
        <v>44503.309444444443</v>
      </c>
      <c r="X2847">
        <v>88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26</v>
      </c>
      <c r="AE2847">
        <v>21</v>
      </c>
      <c r="AF2847">
        <v>0</v>
      </c>
      <c r="AG2847">
        <v>2</v>
      </c>
      <c r="AH2847" t="s">
        <v>88</v>
      </c>
      <c r="AI2847" t="s">
        <v>88</v>
      </c>
      <c r="AJ2847" t="s">
        <v>88</v>
      </c>
      <c r="AK2847" t="s">
        <v>88</v>
      </c>
      <c r="AL2847" t="s">
        <v>88</v>
      </c>
      <c r="AM2847" t="s">
        <v>88</v>
      </c>
      <c r="AN2847" t="s">
        <v>88</v>
      </c>
      <c r="AO2847" t="s">
        <v>88</v>
      </c>
      <c r="AP2847" t="s">
        <v>88</v>
      </c>
      <c r="AQ2847" t="s">
        <v>88</v>
      </c>
      <c r="AR2847" t="s">
        <v>88</v>
      </c>
      <c r="AS2847" t="s">
        <v>88</v>
      </c>
      <c r="AT2847" t="s">
        <v>88</v>
      </c>
      <c r="AU2847" t="s">
        <v>88</v>
      </c>
      <c r="AV2847" t="s">
        <v>88</v>
      </c>
      <c r="AW2847" t="s">
        <v>88</v>
      </c>
      <c r="AX2847" t="s">
        <v>88</v>
      </c>
      <c r="AY2847" t="s">
        <v>88</v>
      </c>
      <c r="AZ2847" t="s">
        <v>88</v>
      </c>
      <c r="BA2847" t="s">
        <v>88</v>
      </c>
      <c r="BB2847" t="s">
        <v>88</v>
      </c>
      <c r="BC2847" t="s">
        <v>88</v>
      </c>
      <c r="BD2847" t="s">
        <v>88</v>
      </c>
      <c r="BE2847" t="s">
        <v>88</v>
      </c>
    </row>
    <row r="2848" spans="1:57">
      <c r="A2848" t="s">
        <v>5914</v>
      </c>
      <c r="B2848" t="s">
        <v>80</v>
      </c>
      <c r="C2848" t="s">
        <v>5915</v>
      </c>
      <c r="D2848" t="s">
        <v>82</v>
      </c>
      <c r="E2848" s="2" t="str">
        <f>HYPERLINK("capsilon://?command=openfolder&amp;siteaddress=FAM.docvelocity-na8.net&amp;folderid=FX0D103E73-63BC-F82E-D230-E4E1EBB41812","FX211011914")</f>
        <v>FX211011914</v>
      </c>
      <c r="F2848" t="s">
        <v>19</v>
      </c>
      <c r="G2848" t="s">
        <v>19</v>
      </c>
      <c r="H2848" t="s">
        <v>83</v>
      </c>
      <c r="I2848" t="s">
        <v>5916</v>
      </c>
      <c r="J2848">
        <v>152</v>
      </c>
      <c r="K2848" t="s">
        <v>85</v>
      </c>
      <c r="L2848" t="s">
        <v>86</v>
      </c>
      <c r="M2848" t="s">
        <v>87</v>
      </c>
      <c r="N2848">
        <v>2</v>
      </c>
      <c r="O2848" s="1">
        <v>44501.272800925923</v>
      </c>
      <c r="P2848" s="1">
        <v>44501.309525462966</v>
      </c>
      <c r="Q2848">
        <v>1830</v>
      </c>
      <c r="R2848">
        <v>1343</v>
      </c>
      <c r="S2848" t="b">
        <v>0</v>
      </c>
      <c r="T2848" t="s">
        <v>88</v>
      </c>
      <c r="U2848" t="b">
        <v>1</v>
      </c>
      <c r="V2848" t="s">
        <v>110</v>
      </c>
      <c r="W2848" s="1">
        <v>44501.279386574075</v>
      </c>
      <c r="X2848">
        <v>566</v>
      </c>
      <c r="Y2848">
        <v>139</v>
      </c>
      <c r="Z2848">
        <v>0</v>
      </c>
      <c r="AA2848">
        <v>139</v>
      </c>
      <c r="AB2848">
        <v>0</v>
      </c>
      <c r="AC2848">
        <v>21</v>
      </c>
      <c r="AD2848">
        <v>13</v>
      </c>
      <c r="AE2848">
        <v>0</v>
      </c>
      <c r="AF2848">
        <v>0</v>
      </c>
      <c r="AG2848">
        <v>0</v>
      </c>
      <c r="AH2848" t="s">
        <v>1043</v>
      </c>
      <c r="AI2848" s="1">
        <v>44501.309525462966</v>
      </c>
      <c r="AJ2848">
        <v>777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13</v>
      </c>
      <c r="AQ2848">
        <v>0</v>
      </c>
      <c r="AR2848">
        <v>0</v>
      </c>
      <c r="AS2848">
        <v>0</v>
      </c>
      <c r="AT2848" t="s">
        <v>88</v>
      </c>
      <c r="AU2848" t="s">
        <v>88</v>
      </c>
      <c r="AV2848" t="s">
        <v>88</v>
      </c>
      <c r="AW2848" t="s">
        <v>88</v>
      </c>
      <c r="AX2848" t="s">
        <v>88</v>
      </c>
      <c r="AY2848" t="s">
        <v>88</v>
      </c>
      <c r="AZ2848" t="s">
        <v>88</v>
      </c>
      <c r="BA2848" t="s">
        <v>88</v>
      </c>
      <c r="BB2848" t="s">
        <v>88</v>
      </c>
      <c r="BC2848" t="s">
        <v>88</v>
      </c>
      <c r="BD2848" t="s">
        <v>88</v>
      </c>
      <c r="BE2848" t="s">
        <v>88</v>
      </c>
    </row>
    <row r="2849" spans="1:57">
      <c r="A2849" t="s">
        <v>5917</v>
      </c>
      <c r="B2849" t="s">
        <v>80</v>
      </c>
      <c r="C2849" t="s">
        <v>5918</v>
      </c>
      <c r="D2849" t="s">
        <v>82</v>
      </c>
      <c r="E2849" s="2" t="str">
        <f>HYPERLINK("capsilon://?command=openfolder&amp;siteaddress=FAM.docvelocity-na8.net&amp;folderid=FX007FF4BF-45C0-3661-8E49-41A0CF25833E","FX211012978")</f>
        <v>FX211012978</v>
      </c>
      <c r="F2849" t="s">
        <v>19</v>
      </c>
      <c r="G2849" t="s">
        <v>19</v>
      </c>
      <c r="H2849" t="s">
        <v>83</v>
      </c>
      <c r="I2849" t="s">
        <v>5919</v>
      </c>
      <c r="J2849">
        <v>139</v>
      </c>
      <c r="K2849" t="s">
        <v>85</v>
      </c>
      <c r="L2849" t="s">
        <v>86</v>
      </c>
      <c r="M2849" t="s">
        <v>87</v>
      </c>
      <c r="N2849">
        <v>1</v>
      </c>
      <c r="O2849" s="1">
        <v>44503.001400462963</v>
      </c>
      <c r="P2849" s="1">
        <v>44503.31177083333</v>
      </c>
      <c r="Q2849">
        <v>26368</v>
      </c>
      <c r="R2849">
        <v>448</v>
      </c>
      <c r="S2849" t="b">
        <v>0</v>
      </c>
      <c r="T2849" t="s">
        <v>88</v>
      </c>
      <c r="U2849" t="b">
        <v>0</v>
      </c>
      <c r="V2849" t="s">
        <v>190</v>
      </c>
      <c r="W2849" s="1">
        <v>44503.31177083333</v>
      </c>
      <c r="X2849">
        <v>201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139</v>
      </c>
      <c r="AE2849">
        <v>125</v>
      </c>
      <c r="AF2849">
        <v>0</v>
      </c>
      <c r="AG2849">
        <v>4</v>
      </c>
      <c r="AH2849" t="s">
        <v>88</v>
      </c>
      <c r="AI2849" t="s">
        <v>88</v>
      </c>
      <c r="AJ2849" t="s">
        <v>88</v>
      </c>
      <c r="AK2849" t="s">
        <v>88</v>
      </c>
      <c r="AL2849" t="s">
        <v>88</v>
      </c>
      <c r="AM2849" t="s">
        <v>88</v>
      </c>
      <c r="AN2849" t="s">
        <v>88</v>
      </c>
      <c r="AO2849" t="s">
        <v>88</v>
      </c>
      <c r="AP2849" t="s">
        <v>88</v>
      </c>
      <c r="AQ2849" t="s">
        <v>88</v>
      </c>
      <c r="AR2849" t="s">
        <v>88</v>
      </c>
      <c r="AS2849" t="s">
        <v>88</v>
      </c>
      <c r="AT2849" t="s">
        <v>88</v>
      </c>
      <c r="AU2849" t="s">
        <v>88</v>
      </c>
      <c r="AV2849" t="s">
        <v>88</v>
      </c>
      <c r="AW2849" t="s">
        <v>88</v>
      </c>
      <c r="AX2849" t="s">
        <v>88</v>
      </c>
      <c r="AY2849" t="s">
        <v>88</v>
      </c>
      <c r="AZ2849" t="s">
        <v>88</v>
      </c>
      <c r="BA2849" t="s">
        <v>88</v>
      </c>
      <c r="BB2849" t="s">
        <v>88</v>
      </c>
      <c r="BC2849" t="s">
        <v>88</v>
      </c>
      <c r="BD2849" t="s">
        <v>88</v>
      </c>
      <c r="BE2849" t="s">
        <v>88</v>
      </c>
    </row>
    <row r="2850" spans="1:57">
      <c r="A2850" t="s">
        <v>5920</v>
      </c>
      <c r="B2850" t="s">
        <v>80</v>
      </c>
      <c r="C2850" t="s">
        <v>5921</v>
      </c>
      <c r="D2850" t="s">
        <v>82</v>
      </c>
      <c r="E2850" s="2" t="str">
        <f>HYPERLINK("capsilon://?command=openfolder&amp;siteaddress=FAM.docvelocity-na8.net&amp;folderid=FXF42502A6-24E7-9D4A-508B-E1A3803B198F","FX211012221")</f>
        <v>FX211012221</v>
      </c>
      <c r="F2850" t="s">
        <v>19</v>
      </c>
      <c r="G2850" t="s">
        <v>19</v>
      </c>
      <c r="H2850" t="s">
        <v>83</v>
      </c>
      <c r="I2850" t="s">
        <v>5922</v>
      </c>
      <c r="J2850">
        <v>66</v>
      </c>
      <c r="K2850" t="s">
        <v>85</v>
      </c>
      <c r="L2850" t="s">
        <v>86</v>
      </c>
      <c r="M2850" t="s">
        <v>87</v>
      </c>
      <c r="N2850">
        <v>2</v>
      </c>
      <c r="O2850" s="1">
        <v>44503.001655092594</v>
      </c>
      <c r="P2850" s="1">
        <v>44503.547962962963</v>
      </c>
      <c r="Q2850">
        <v>46634</v>
      </c>
      <c r="R2850">
        <v>567</v>
      </c>
      <c r="S2850" t="b">
        <v>0</v>
      </c>
      <c r="T2850" t="s">
        <v>88</v>
      </c>
      <c r="U2850" t="b">
        <v>0</v>
      </c>
      <c r="V2850" t="s">
        <v>89</v>
      </c>
      <c r="W2850" s="1">
        <v>44503.22761574074</v>
      </c>
      <c r="X2850">
        <v>204</v>
      </c>
      <c r="Y2850">
        <v>52</v>
      </c>
      <c r="Z2850">
        <v>0</v>
      </c>
      <c r="AA2850">
        <v>52</v>
      </c>
      <c r="AB2850">
        <v>0</v>
      </c>
      <c r="AC2850">
        <v>30</v>
      </c>
      <c r="AD2850">
        <v>14</v>
      </c>
      <c r="AE2850">
        <v>0</v>
      </c>
      <c r="AF2850">
        <v>0</v>
      </c>
      <c r="AG2850">
        <v>0</v>
      </c>
      <c r="AH2850" t="s">
        <v>106</v>
      </c>
      <c r="AI2850" s="1">
        <v>44503.547962962963</v>
      </c>
      <c r="AJ2850">
        <v>363</v>
      </c>
      <c r="AK2850">
        <v>1</v>
      </c>
      <c r="AL2850">
        <v>0</v>
      </c>
      <c r="AM2850">
        <v>1</v>
      </c>
      <c r="AN2850">
        <v>0</v>
      </c>
      <c r="AO2850">
        <v>1</v>
      </c>
      <c r="AP2850">
        <v>13</v>
      </c>
      <c r="AQ2850">
        <v>0</v>
      </c>
      <c r="AR2850">
        <v>0</v>
      </c>
      <c r="AS2850">
        <v>0</v>
      </c>
      <c r="AT2850" t="s">
        <v>88</v>
      </c>
      <c r="AU2850" t="s">
        <v>88</v>
      </c>
      <c r="AV2850" t="s">
        <v>88</v>
      </c>
      <c r="AW2850" t="s">
        <v>88</v>
      </c>
      <c r="AX2850" t="s">
        <v>88</v>
      </c>
      <c r="AY2850" t="s">
        <v>88</v>
      </c>
      <c r="AZ2850" t="s">
        <v>88</v>
      </c>
      <c r="BA2850" t="s">
        <v>88</v>
      </c>
      <c r="BB2850" t="s">
        <v>88</v>
      </c>
      <c r="BC2850" t="s">
        <v>88</v>
      </c>
      <c r="BD2850" t="s">
        <v>88</v>
      </c>
      <c r="BE2850" t="s">
        <v>88</v>
      </c>
    </row>
    <row r="2851" spans="1:57">
      <c r="A2851" t="s">
        <v>5923</v>
      </c>
      <c r="B2851" t="s">
        <v>80</v>
      </c>
      <c r="C2851" t="s">
        <v>192</v>
      </c>
      <c r="D2851" t="s">
        <v>82</v>
      </c>
      <c r="E2851" s="2" t="str">
        <f>HYPERLINK("capsilon://?command=openfolder&amp;siteaddress=FAM.docvelocity-na8.net&amp;folderid=FXB5C9D220-AE99-F292-C1BD-F08378FD6DA8","FX21111042")</f>
        <v>FX21111042</v>
      </c>
      <c r="F2851" t="s">
        <v>19</v>
      </c>
      <c r="G2851" t="s">
        <v>19</v>
      </c>
      <c r="H2851" t="s">
        <v>83</v>
      </c>
      <c r="I2851" t="s">
        <v>5924</v>
      </c>
      <c r="J2851">
        <v>65</v>
      </c>
      <c r="K2851" t="s">
        <v>85</v>
      </c>
      <c r="L2851" t="s">
        <v>86</v>
      </c>
      <c r="M2851" t="s">
        <v>87</v>
      </c>
      <c r="N2851">
        <v>2</v>
      </c>
      <c r="O2851" s="1">
        <v>44503.002615740741</v>
      </c>
      <c r="P2851" s="1">
        <v>44503.548125000001</v>
      </c>
      <c r="Q2851">
        <v>46604</v>
      </c>
      <c r="R2851">
        <v>528</v>
      </c>
      <c r="S2851" t="b">
        <v>0</v>
      </c>
      <c r="T2851" t="s">
        <v>88</v>
      </c>
      <c r="U2851" t="b">
        <v>0</v>
      </c>
      <c r="V2851" t="s">
        <v>393</v>
      </c>
      <c r="W2851" s="1">
        <v>44503.230497685188</v>
      </c>
      <c r="X2851">
        <v>372</v>
      </c>
      <c r="Y2851">
        <v>61</v>
      </c>
      <c r="Z2851">
        <v>0</v>
      </c>
      <c r="AA2851">
        <v>61</v>
      </c>
      <c r="AB2851">
        <v>0</v>
      </c>
      <c r="AC2851">
        <v>26</v>
      </c>
      <c r="AD2851">
        <v>4</v>
      </c>
      <c r="AE2851">
        <v>0</v>
      </c>
      <c r="AF2851">
        <v>0</v>
      </c>
      <c r="AG2851">
        <v>0</v>
      </c>
      <c r="AH2851" t="s">
        <v>118</v>
      </c>
      <c r="AI2851" s="1">
        <v>44503.548125000001</v>
      </c>
      <c r="AJ2851">
        <v>156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4</v>
      </c>
      <c r="AQ2851">
        <v>0</v>
      </c>
      <c r="AR2851">
        <v>0</v>
      </c>
      <c r="AS2851">
        <v>0</v>
      </c>
      <c r="AT2851" t="s">
        <v>88</v>
      </c>
      <c r="AU2851" t="s">
        <v>88</v>
      </c>
      <c r="AV2851" t="s">
        <v>88</v>
      </c>
      <c r="AW2851" t="s">
        <v>88</v>
      </c>
      <c r="AX2851" t="s">
        <v>88</v>
      </c>
      <c r="AY2851" t="s">
        <v>88</v>
      </c>
      <c r="AZ2851" t="s">
        <v>88</v>
      </c>
      <c r="BA2851" t="s">
        <v>88</v>
      </c>
      <c r="BB2851" t="s">
        <v>88</v>
      </c>
      <c r="BC2851" t="s">
        <v>88</v>
      </c>
      <c r="BD2851" t="s">
        <v>88</v>
      </c>
      <c r="BE2851" t="s">
        <v>88</v>
      </c>
    </row>
    <row r="2852" spans="1:57">
      <c r="A2852" t="s">
        <v>5925</v>
      </c>
      <c r="B2852" t="s">
        <v>80</v>
      </c>
      <c r="C2852" t="s">
        <v>5921</v>
      </c>
      <c r="D2852" t="s">
        <v>82</v>
      </c>
      <c r="E2852" s="2" t="str">
        <f>HYPERLINK("capsilon://?command=openfolder&amp;siteaddress=FAM.docvelocity-na8.net&amp;folderid=FXF42502A6-24E7-9D4A-508B-E1A3803B198F","FX211012221")</f>
        <v>FX211012221</v>
      </c>
      <c r="F2852" t="s">
        <v>19</v>
      </c>
      <c r="G2852" t="s">
        <v>19</v>
      </c>
      <c r="H2852" t="s">
        <v>83</v>
      </c>
      <c r="I2852" t="s">
        <v>5926</v>
      </c>
      <c r="J2852">
        <v>262</v>
      </c>
      <c r="K2852" t="s">
        <v>85</v>
      </c>
      <c r="L2852" t="s">
        <v>86</v>
      </c>
      <c r="M2852" t="s">
        <v>87</v>
      </c>
      <c r="N2852">
        <v>1</v>
      </c>
      <c r="O2852" s="1">
        <v>44503.004178240742</v>
      </c>
      <c r="P2852" s="1">
        <v>44503.320011574076</v>
      </c>
      <c r="Q2852">
        <v>26527</v>
      </c>
      <c r="R2852">
        <v>761</v>
      </c>
      <c r="S2852" t="b">
        <v>0</v>
      </c>
      <c r="T2852" t="s">
        <v>88</v>
      </c>
      <c r="U2852" t="b">
        <v>0</v>
      </c>
      <c r="V2852" t="s">
        <v>190</v>
      </c>
      <c r="W2852" s="1">
        <v>44503.320011574076</v>
      </c>
      <c r="X2852">
        <v>411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262</v>
      </c>
      <c r="AE2852">
        <v>230</v>
      </c>
      <c r="AF2852">
        <v>0</v>
      </c>
      <c r="AG2852">
        <v>8</v>
      </c>
      <c r="AH2852" t="s">
        <v>88</v>
      </c>
      <c r="AI2852" t="s">
        <v>88</v>
      </c>
      <c r="AJ2852" t="s">
        <v>88</v>
      </c>
      <c r="AK2852" t="s">
        <v>88</v>
      </c>
      <c r="AL2852" t="s">
        <v>88</v>
      </c>
      <c r="AM2852" t="s">
        <v>88</v>
      </c>
      <c r="AN2852" t="s">
        <v>88</v>
      </c>
      <c r="AO2852" t="s">
        <v>88</v>
      </c>
      <c r="AP2852" t="s">
        <v>88</v>
      </c>
      <c r="AQ2852" t="s">
        <v>88</v>
      </c>
      <c r="AR2852" t="s">
        <v>88</v>
      </c>
      <c r="AS2852" t="s">
        <v>88</v>
      </c>
      <c r="AT2852" t="s">
        <v>88</v>
      </c>
      <c r="AU2852" t="s">
        <v>88</v>
      </c>
      <c r="AV2852" t="s">
        <v>88</v>
      </c>
      <c r="AW2852" t="s">
        <v>88</v>
      </c>
      <c r="AX2852" t="s">
        <v>88</v>
      </c>
      <c r="AY2852" t="s">
        <v>88</v>
      </c>
      <c r="AZ2852" t="s">
        <v>88</v>
      </c>
      <c r="BA2852" t="s">
        <v>88</v>
      </c>
      <c r="BB2852" t="s">
        <v>88</v>
      </c>
      <c r="BC2852" t="s">
        <v>88</v>
      </c>
      <c r="BD2852" t="s">
        <v>88</v>
      </c>
      <c r="BE2852" t="s">
        <v>88</v>
      </c>
    </row>
    <row r="2853" spans="1:57">
      <c r="A2853" t="s">
        <v>5927</v>
      </c>
      <c r="B2853" t="s">
        <v>80</v>
      </c>
      <c r="C2853" t="s">
        <v>5928</v>
      </c>
      <c r="D2853" t="s">
        <v>82</v>
      </c>
      <c r="E2853" s="2" t="str">
        <f>HYPERLINK("capsilon://?command=openfolder&amp;siteaddress=FAM.docvelocity-na8.net&amp;folderid=FX59408387-BC35-8644-5D9B-DDBC35E11DD5","FX211012976")</f>
        <v>FX211012976</v>
      </c>
      <c r="F2853" t="s">
        <v>19</v>
      </c>
      <c r="G2853" t="s">
        <v>19</v>
      </c>
      <c r="H2853" t="s">
        <v>83</v>
      </c>
      <c r="I2853" t="s">
        <v>5929</v>
      </c>
      <c r="J2853">
        <v>195</v>
      </c>
      <c r="K2853" t="s">
        <v>85</v>
      </c>
      <c r="L2853" t="s">
        <v>86</v>
      </c>
      <c r="M2853" t="s">
        <v>87</v>
      </c>
      <c r="N2853">
        <v>1</v>
      </c>
      <c r="O2853" s="1">
        <v>44503.005046296297</v>
      </c>
      <c r="P2853" s="1">
        <v>44503.326435185183</v>
      </c>
      <c r="Q2853">
        <v>27320</v>
      </c>
      <c r="R2853">
        <v>448</v>
      </c>
      <c r="S2853" t="b">
        <v>0</v>
      </c>
      <c r="T2853" t="s">
        <v>88</v>
      </c>
      <c r="U2853" t="b">
        <v>0</v>
      </c>
      <c r="V2853" t="s">
        <v>190</v>
      </c>
      <c r="W2853" s="1">
        <v>44503.326435185183</v>
      </c>
      <c r="X2853">
        <v>244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195</v>
      </c>
      <c r="AE2853">
        <v>177</v>
      </c>
      <c r="AF2853">
        <v>0</v>
      </c>
      <c r="AG2853">
        <v>7</v>
      </c>
      <c r="AH2853" t="s">
        <v>88</v>
      </c>
      <c r="AI2853" t="s">
        <v>88</v>
      </c>
      <c r="AJ2853" t="s">
        <v>88</v>
      </c>
      <c r="AK2853" t="s">
        <v>88</v>
      </c>
      <c r="AL2853" t="s">
        <v>88</v>
      </c>
      <c r="AM2853" t="s">
        <v>88</v>
      </c>
      <c r="AN2853" t="s">
        <v>88</v>
      </c>
      <c r="AO2853" t="s">
        <v>88</v>
      </c>
      <c r="AP2853" t="s">
        <v>88</v>
      </c>
      <c r="AQ2853" t="s">
        <v>88</v>
      </c>
      <c r="AR2853" t="s">
        <v>88</v>
      </c>
      <c r="AS2853" t="s">
        <v>88</v>
      </c>
      <c r="AT2853" t="s">
        <v>88</v>
      </c>
      <c r="AU2853" t="s">
        <v>88</v>
      </c>
      <c r="AV2853" t="s">
        <v>88</v>
      </c>
      <c r="AW2853" t="s">
        <v>88</v>
      </c>
      <c r="AX2853" t="s">
        <v>88</v>
      </c>
      <c r="AY2853" t="s">
        <v>88</v>
      </c>
      <c r="AZ2853" t="s">
        <v>88</v>
      </c>
      <c r="BA2853" t="s">
        <v>88</v>
      </c>
      <c r="BB2853" t="s">
        <v>88</v>
      </c>
      <c r="BC2853" t="s">
        <v>88</v>
      </c>
      <c r="BD2853" t="s">
        <v>88</v>
      </c>
      <c r="BE2853" t="s">
        <v>88</v>
      </c>
    </row>
    <row r="2854" spans="1:57">
      <c r="A2854" t="s">
        <v>5930</v>
      </c>
      <c r="B2854" t="s">
        <v>80</v>
      </c>
      <c r="C2854" t="s">
        <v>341</v>
      </c>
      <c r="D2854" t="s">
        <v>82</v>
      </c>
      <c r="E2854" s="2" t="str">
        <f>HYPERLINK("capsilon://?command=openfolder&amp;siteaddress=FAM.docvelocity-na8.net&amp;folderid=FX92E513D2-14AF-929B-53E7-0664B3EC61EE","FX211013804")</f>
        <v>FX211013804</v>
      </c>
      <c r="F2854" t="s">
        <v>19</v>
      </c>
      <c r="G2854" t="s">
        <v>19</v>
      </c>
      <c r="H2854" t="s">
        <v>83</v>
      </c>
      <c r="I2854" t="s">
        <v>5876</v>
      </c>
      <c r="J2854">
        <v>104</v>
      </c>
      <c r="K2854" t="s">
        <v>85</v>
      </c>
      <c r="L2854" t="s">
        <v>86</v>
      </c>
      <c r="M2854" t="s">
        <v>87</v>
      </c>
      <c r="N2854">
        <v>2</v>
      </c>
      <c r="O2854" s="1">
        <v>44503.240798611114</v>
      </c>
      <c r="P2854" s="1">
        <v>44503.407546296294</v>
      </c>
      <c r="Q2854">
        <v>13318</v>
      </c>
      <c r="R2854">
        <v>1089</v>
      </c>
      <c r="S2854" t="b">
        <v>0</v>
      </c>
      <c r="T2854" t="s">
        <v>88</v>
      </c>
      <c r="U2854" t="b">
        <v>1</v>
      </c>
      <c r="V2854" t="s">
        <v>190</v>
      </c>
      <c r="W2854" s="1">
        <v>44503.247013888889</v>
      </c>
      <c r="X2854">
        <v>370</v>
      </c>
      <c r="Y2854">
        <v>84</v>
      </c>
      <c r="Z2854">
        <v>0</v>
      </c>
      <c r="AA2854">
        <v>84</v>
      </c>
      <c r="AB2854">
        <v>0</v>
      </c>
      <c r="AC2854">
        <v>41</v>
      </c>
      <c r="AD2854">
        <v>20</v>
      </c>
      <c r="AE2854">
        <v>0</v>
      </c>
      <c r="AF2854">
        <v>0</v>
      </c>
      <c r="AG2854">
        <v>0</v>
      </c>
      <c r="AH2854" t="s">
        <v>106</v>
      </c>
      <c r="AI2854" s="1">
        <v>44503.407546296294</v>
      </c>
      <c r="AJ2854">
        <v>694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20</v>
      </c>
      <c r="AQ2854">
        <v>0</v>
      </c>
      <c r="AR2854">
        <v>0</v>
      </c>
      <c r="AS2854">
        <v>0</v>
      </c>
      <c r="AT2854" t="s">
        <v>88</v>
      </c>
      <c r="AU2854" t="s">
        <v>88</v>
      </c>
      <c r="AV2854" t="s">
        <v>88</v>
      </c>
      <c r="AW2854" t="s">
        <v>88</v>
      </c>
      <c r="AX2854" t="s">
        <v>88</v>
      </c>
      <c r="AY2854" t="s">
        <v>88</v>
      </c>
      <c r="AZ2854" t="s">
        <v>88</v>
      </c>
      <c r="BA2854" t="s">
        <v>88</v>
      </c>
      <c r="BB2854" t="s">
        <v>88</v>
      </c>
      <c r="BC2854" t="s">
        <v>88</v>
      </c>
      <c r="BD2854" t="s">
        <v>88</v>
      </c>
      <c r="BE2854" t="s">
        <v>88</v>
      </c>
    </row>
    <row r="2855" spans="1:57">
      <c r="A2855" t="s">
        <v>5931</v>
      </c>
      <c r="B2855" t="s">
        <v>80</v>
      </c>
      <c r="C2855" t="s">
        <v>341</v>
      </c>
      <c r="D2855" t="s">
        <v>82</v>
      </c>
      <c r="E2855" s="2" t="str">
        <f>HYPERLINK("capsilon://?command=openfolder&amp;siteaddress=FAM.docvelocity-na8.net&amp;folderid=FX92E513D2-14AF-929B-53E7-0664B3EC61EE","FX211013804")</f>
        <v>FX211013804</v>
      </c>
      <c r="F2855" t="s">
        <v>19</v>
      </c>
      <c r="G2855" t="s">
        <v>19</v>
      </c>
      <c r="H2855" t="s">
        <v>83</v>
      </c>
      <c r="I2855" t="s">
        <v>5889</v>
      </c>
      <c r="J2855">
        <v>52</v>
      </c>
      <c r="K2855" t="s">
        <v>85</v>
      </c>
      <c r="L2855" t="s">
        <v>86</v>
      </c>
      <c r="M2855" t="s">
        <v>87</v>
      </c>
      <c r="N2855">
        <v>2</v>
      </c>
      <c r="O2855" s="1">
        <v>44503.249525462961</v>
      </c>
      <c r="P2855" s="1">
        <v>44503.407465277778</v>
      </c>
      <c r="Q2855">
        <v>12909</v>
      </c>
      <c r="R2855">
        <v>737</v>
      </c>
      <c r="S2855" t="b">
        <v>0</v>
      </c>
      <c r="T2855" t="s">
        <v>88</v>
      </c>
      <c r="U2855" t="b">
        <v>1</v>
      </c>
      <c r="V2855" t="s">
        <v>98</v>
      </c>
      <c r="W2855" s="1">
        <v>44503.260567129626</v>
      </c>
      <c r="X2855">
        <v>357</v>
      </c>
      <c r="Y2855">
        <v>42</v>
      </c>
      <c r="Z2855">
        <v>0</v>
      </c>
      <c r="AA2855">
        <v>42</v>
      </c>
      <c r="AB2855">
        <v>0</v>
      </c>
      <c r="AC2855">
        <v>22</v>
      </c>
      <c r="AD2855">
        <v>10</v>
      </c>
      <c r="AE2855">
        <v>0</v>
      </c>
      <c r="AF2855">
        <v>0</v>
      </c>
      <c r="AG2855">
        <v>0</v>
      </c>
      <c r="AH2855" t="s">
        <v>118</v>
      </c>
      <c r="AI2855" s="1">
        <v>44503.407465277778</v>
      </c>
      <c r="AJ2855">
        <v>338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10</v>
      </c>
      <c r="AQ2855">
        <v>0</v>
      </c>
      <c r="AR2855">
        <v>0</v>
      </c>
      <c r="AS2855">
        <v>0</v>
      </c>
      <c r="AT2855" t="s">
        <v>88</v>
      </c>
      <c r="AU2855" t="s">
        <v>88</v>
      </c>
      <c r="AV2855" t="s">
        <v>88</v>
      </c>
      <c r="AW2855" t="s">
        <v>88</v>
      </c>
      <c r="AX2855" t="s">
        <v>88</v>
      </c>
      <c r="AY2855" t="s">
        <v>88</v>
      </c>
      <c r="AZ2855" t="s">
        <v>88</v>
      </c>
      <c r="BA2855" t="s">
        <v>88</v>
      </c>
      <c r="BB2855" t="s">
        <v>88</v>
      </c>
      <c r="BC2855" t="s">
        <v>88</v>
      </c>
      <c r="BD2855" t="s">
        <v>88</v>
      </c>
      <c r="BE2855" t="s">
        <v>88</v>
      </c>
    </row>
    <row r="2856" spans="1:57">
      <c r="A2856" t="s">
        <v>5932</v>
      </c>
      <c r="B2856" t="s">
        <v>80</v>
      </c>
      <c r="C2856" t="s">
        <v>341</v>
      </c>
      <c r="D2856" t="s">
        <v>82</v>
      </c>
      <c r="E2856" s="2" t="str">
        <f>HYPERLINK("capsilon://?command=openfolder&amp;siteaddress=FAM.docvelocity-na8.net&amp;folderid=FX92E513D2-14AF-929B-53E7-0664B3EC61EE","FX211013804")</f>
        <v>FX211013804</v>
      </c>
      <c r="F2856" t="s">
        <v>19</v>
      </c>
      <c r="G2856" t="s">
        <v>19</v>
      </c>
      <c r="H2856" t="s">
        <v>83</v>
      </c>
      <c r="I2856" t="s">
        <v>5891</v>
      </c>
      <c r="J2856">
        <v>417</v>
      </c>
      <c r="K2856" t="s">
        <v>85</v>
      </c>
      <c r="L2856" t="s">
        <v>86</v>
      </c>
      <c r="M2856" t="s">
        <v>87</v>
      </c>
      <c r="N2856">
        <v>2</v>
      </c>
      <c r="O2856" s="1">
        <v>44503.260347222225</v>
      </c>
      <c r="P2856" s="1">
        <v>44503.431481481479</v>
      </c>
      <c r="Q2856">
        <v>10381</v>
      </c>
      <c r="R2856">
        <v>4405</v>
      </c>
      <c r="S2856" t="b">
        <v>0</v>
      </c>
      <c r="T2856" t="s">
        <v>88</v>
      </c>
      <c r="U2856" t="b">
        <v>1</v>
      </c>
      <c r="V2856" t="s">
        <v>98</v>
      </c>
      <c r="W2856" s="1">
        <v>44503.288611111115</v>
      </c>
      <c r="X2856">
        <v>2422</v>
      </c>
      <c r="Y2856">
        <v>220</v>
      </c>
      <c r="Z2856">
        <v>0</v>
      </c>
      <c r="AA2856">
        <v>220</v>
      </c>
      <c r="AB2856">
        <v>240</v>
      </c>
      <c r="AC2856">
        <v>154</v>
      </c>
      <c r="AD2856">
        <v>197</v>
      </c>
      <c r="AE2856">
        <v>0</v>
      </c>
      <c r="AF2856">
        <v>0</v>
      </c>
      <c r="AG2856">
        <v>0</v>
      </c>
      <c r="AH2856" t="s">
        <v>118</v>
      </c>
      <c r="AI2856" s="1">
        <v>44503.431481481479</v>
      </c>
      <c r="AJ2856">
        <v>1382</v>
      </c>
      <c r="AK2856">
        <v>0</v>
      </c>
      <c r="AL2856">
        <v>0</v>
      </c>
      <c r="AM2856">
        <v>0</v>
      </c>
      <c r="AN2856">
        <v>240</v>
      </c>
      <c r="AO2856">
        <v>0</v>
      </c>
      <c r="AP2856">
        <v>197</v>
      </c>
      <c r="AQ2856">
        <v>0</v>
      </c>
      <c r="AR2856">
        <v>0</v>
      </c>
      <c r="AS2856">
        <v>0</v>
      </c>
      <c r="AT2856" t="s">
        <v>88</v>
      </c>
      <c r="AU2856" t="s">
        <v>88</v>
      </c>
      <c r="AV2856" t="s">
        <v>88</v>
      </c>
      <c r="AW2856" t="s">
        <v>88</v>
      </c>
      <c r="AX2856" t="s">
        <v>88</v>
      </c>
      <c r="AY2856" t="s">
        <v>88</v>
      </c>
      <c r="AZ2856" t="s">
        <v>88</v>
      </c>
      <c r="BA2856" t="s">
        <v>88</v>
      </c>
      <c r="BB2856" t="s">
        <v>88</v>
      </c>
      <c r="BC2856" t="s">
        <v>88</v>
      </c>
      <c r="BD2856" t="s">
        <v>88</v>
      </c>
      <c r="BE2856" t="s">
        <v>88</v>
      </c>
    </row>
    <row r="2857" spans="1:57">
      <c r="A2857" t="s">
        <v>5933</v>
      </c>
      <c r="B2857" t="s">
        <v>80</v>
      </c>
      <c r="C2857" t="s">
        <v>5893</v>
      </c>
      <c r="D2857" t="s">
        <v>82</v>
      </c>
      <c r="E2857" s="2" t="str">
        <f>HYPERLINK("capsilon://?command=openfolder&amp;siteaddress=FAM.docvelocity-na8.net&amp;folderid=FX85415DC8-582C-1410-A15A-6F32DB52FE88","FX211013014")</f>
        <v>FX211013014</v>
      </c>
      <c r="F2857" t="s">
        <v>19</v>
      </c>
      <c r="G2857" t="s">
        <v>19</v>
      </c>
      <c r="H2857" t="s">
        <v>83</v>
      </c>
      <c r="I2857" t="s">
        <v>5894</v>
      </c>
      <c r="J2857">
        <v>268</v>
      </c>
      <c r="K2857" t="s">
        <v>85</v>
      </c>
      <c r="L2857" t="s">
        <v>86</v>
      </c>
      <c r="M2857" t="s">
        <v>87</v>
      </c>
      <c r="N2857">
        <v>2</v>
      </c>
      <c r="O2857" s="1">
        <v>44503.26085648148</v>
      </c>
      <c r="P2857" s="1">
        <v>44503.425740740742</v>
      </c>
      <c r="Q2857">
        <v>11545</v>
      </c>
      <c r="R2857">
        <v>2701</v>
      </c>
      <c r="S2857" t="b">
        <v>0</v>
      </c>
      <c r="T2857" t="s">
        <v>88</v>
      </c>
      <c r="U2857" t="b">
        <v>1</v>
      </c>
      <c r="V2857" t="s">
        <v>153</v>
      </c>
      <c r="W2857" s="1">
        <v>44503.279224537036</v>
      </c>
      <c r="X2857">
        <v>1124</v>
      </c>
      <c r="Y2857">
        <v>221</v>
      </c>
      <c r="Z2857">
        <v>0</v>
      </c>
      <c r="AA2857">
        <v>221</v>
      </c>
      <c r="AB2857">
        <v>0</v>
      </c>
      <c r="AC2857">
        <v>64</v>
      </c>
      <c r="AD2857">
        <v>47</v>
      </c>
      <c r="AE2857">
        <v>0</v>
      </c>
      <c r="AF2857">
        <v>0</v>
      </c>
      <c r="AG2857">
        <v>0</v>
      </c>
      <c r="AH2857" t="s">
        <v>106</v>
      </c>
      <c r="AI2857" s="1">
        <v>44503.425740740742</v>
      </c>
      <c r="AJ2857">
        <v>1571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47</v>
      </c>
      <c r="AQ2857">
        <v>0</v>
      </c>
      <c r="AR2857">
        <v>0</v>
      </c>
      <c r="AS2857">
        <v>0</v>
      </c>
      <c r="AT2857" t="s">
        <v>88</v>
      </c>
      <c r="AU2857" t="s">
        <v>88</v>
      </c>
      <c r="AV2857" t="s">
        <v>88</v>
      </c>
      <c r="AW2857" t="s">
        <v>88</v>
      </c>
      <c r="AX2857" t="s">
        <v>88</v>
      </c>
      <c r="AY2857" t="s">
        <v>88</v>
      </c>
      <c r="AZ2857" t="s">
        <v>88</v>
      </c>
      <c r="BA2857" t="s">
        <v>88</v>
      </c>
      <c r="BB2857" t="s">
        <v>88</v>
      </c>
      <c r="BC2857" t="s">
        <v>88</v>
      </c>
      <c r="BD2857" t="s">
        <v>88</v>
      </c>
      <c r="BE2857" t="s">
        <v>88</v>
      </c>
    </row>
    <row r="2858" spans="1:57">
      <c r="A2858" t="s">
        <v>5934</v>
      </c>
      <c r="B2858" t="s">
        <v>80</v>
      </c>
      <c r="C2858" t="s">
        <v>5893</v>
      </c>
      <c r="D2858" t="s">
        <v>82</v>
      </c>
      <c r="E2858" s="2" t="str">
        <f>HYPERLINK("capsilon://?command=openfolder&amp;siteaddress=FAM.docvelocity-na8.net&amp;folderid=FX85415DC8-582C-1410-A15A-6F32DB52FE88","FX211013014")</f>
        <v>FX211013014</v>
      </c>
      <c r="F2858" t="s">
        <v>19</v>
      </c>
      <c r="G2858" t="s">
        <v>19</v>
      </c>
      <c r="H2858" t="s">
        <v>83</v>
      </c>
      <c r="I2858" t="s">
        <v>5896</v>
      </c>
      <c r="J2858">
        <v>78</v>
      </c>
      <c r="K2858" t="s">
        <v>85</v>
      </c>
      <c r="L2858" t="s">
        <v>86</v>
      </c>
      <c r="M2858" t="s">
        <v>87</v>
      </c>
      <c r="N2858">
        <v>2</v>
      </c>
      <c r="O2858" s="1">
        <v>44503.263923611114</v>
      </c>
      <c r="P2858" s="1">
        <v>44503.417523148149</v>
      </c>
      <c r="Q2858">
        <v>11092</v>
      </c>
      <c r="R2858">
        <v>2179</v>
      </c>
      <c r="S2858" t="b">
        <v>0</v>
      </c>
      <c r="T2858" t="s">
        <v>88</v>
      </c>
      <c r="U2858" t="b">
        <v>1</v>
      </c>
      <c r="V2858" t="s">
        <v>89</v>
      </c>
      <c r="W2858" s="1">
        <v>44503.288645833331</v>
      </c>
      <c r="X2858">
        <v>1618</v>
      </c>
      <c r="Y2858">
        <v>44</v>
      </c>
      <c r="Z2858">
        <v>0</v>
      </c>
      <c r="AA2858">
        <v>44</v>
      </c>
      <c r="AB2858">
        <v>21</v>
      </c>
      <c r="AC2858">
        <v>50</v>
      </c>
      <c r="AD2858">
        <v>34</v>
      </c>
      <c r="AE2858">
        <v>0</v>
      </c>
      <c r="AF2858">
        <v>0</v>
      </c>
      <c r="AG2858">
        <v>0</v>
      </c>
      <c r="AH2858" t="s">
        <v>99</v>
      </c>
      <c r="AI2858" s="1">
        <v>44503.417523148149</v>
      </c>
      <c r="AJ2858">
        <v>545</v>
      </c>
      <c r="AK2858">
        <v>0</v>
      </c>
      <c r="AL2858">
        <v>0</v>
      </c>
      <c r="AM2858">
        <v>0</v>
      </c>
      <c r="AN2858">
        <v>21</v>
      </c>
      <c r="AO2858">
        <v>1</v>
      </c>
      <c r="AP2858">
        <v>34</v>
      </c>
      <c r="AQ2858">
        <v>0</v>
      </c>
      <c r="AR2858">
        <v>0</v>
      </c>
      <c r="AS2858">
        <v>0</v>
      </c>
      <c r="AT2858" t="s">
        <v>88</v>
      </c>
      <c r="AU2858" t="s">
        <v>88</v>
      </c>
      <c r="AV2858" t="s">
        <v>88</v>
      </c>
      <c r="AW2858" t="s">
        <v>88</v>
      </c>
      <c r="AX2858" t="s">
        <v>88</v>
      </c>
      <c r="AY2858" t="s">
        <v>88</v>
      </c>
      <c r="AZ2858" t="s">
        <v>88</v>
      </c>
      <c r="BA2858" t="s">
        <v>88</v>
      </c>
      <c r="BB2858" t="s">
        <v>88</v>
      </c>
      <c r="BC2858" t="s">
        <v>88</v>
      </c>
      <c r="BD2858" t="s">
        <v>88</v>
      </c>
      <c r="BE2858" t="s">
        <v>88</v>
      </c>
    </row>
    <row r="2859" spans="1:57">
      <c r="A2859" t="s">
        <v>5935</v>
      </c>
      <c r="B2859" t="s">
        <v>80</v>
      </c>
      <c r="C2859" t="s">
        <v>5893</v>
      </c>
      <c r="D2859" t="s">
        <v>82</v>
      </c>
      <c r="E2859" s="2" t="str">
        <f>HYPERLINK("capsilon://?command=openfolder&amp;siteaddress=FAM.docvelocity-na8.net&amp;folderid=FX85415DC8-582C-1410-A15A-6F32DB52FE88","FX211013014")</f>
        <v>FX211013014</v>
      </c>
      <c r="F2859" t="s">
        <v>19</v>
      </c>
      <c r="G2859" t="s">
        <v>19</v>
      </c>
      <c r="H2859" t="s">
        <v>83</v>
      </c>
      <c r="I2859" t="s">
        <v>5898</v>
      </c>
      <c r="J2859">
        <v>268</v>
      </c>
      <c r="K2859" t="s">
        <v>85</v>
      </c>
      <c r="L2859" t="s">
        <v>86</v>
      </c>
      <c r="M2859" t="s">
        <v>87</v>
      </c>
      <c r="N2859">
        <v>2</v>
      </c>
      <c r="O2859" s="1">
        <v>44503.274618055555</v>
      </c>
      <c r="P2859" s="1">
        <v>44503.448958333334</v>
      </c>
      <c r="Q2859">
        <v>11931</v>
      </c>
      <c r="R2859">
        <v>3132</v>
      </c>
      <c r="S2859" t="b">
        <v>0</v>
      </c>
      <c r="T2859" t="s">
        <v>88</v>
      </c>
      <c r="U2859" t="b">
        <v>1</v>
      </c>
      <c r="V2859" t="s">
        <v>153</v>
      </c>
      <c r="W2859" s="1">
        <v>44503.292175925926</v>
      </c>
      <c r="X2859">
        <v>1118</v>
      </c>
      <c r="Y2859">
        <v>221</v>
      </c>
      <c r="Z2859">
        <v>0</v>
      </c>
      <c r="AA2859">
        <v>221</v>
      </c>
      <c r="AB2859">
        <v>0</v>
      </c>
      <c r="AC2859">
        <v>64</v>
      </c>
      <c r="AD2859">
        <v>47</v>
      </c>
      <c r="AE2859">
        <v>0</v>
      </c>
      <c r="AF2859">
        <v>0</v>
      </c>
      <c r="AG2859">
        <v>0</v>
      </c>
      <c r="AH2859" t="s">
        <v>106</v>
      </c>
      <c r="AI2859" s="1">
        <v>44503.448958333334</v>
      </c>
      <c r="AJ2859">
        <v>2005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47</v>
      </c>
      <c r="AQ2859">
        <v>0</v>
      </c>
      <c r="AR2859">
        <v>0</v>
      </c>
      <c r="AS2859">
        <v>0</v>
      </c>
      <c r="AT2859" t="s">
        <v>88</v>
      </c>
      <c r="AU2859" t="s">
        <v>88</v>
      </c>
      <c r="AV2859" t="s">
        <v>88</v>
      </c>
      <c r="AW2859" t="s">
        <v>88</v>
      </c>
      <c r="AX2859" t="s">
        <v>88</v>
      </c>
      <c r="AY2859" t="s">
        <v>88</v>
      </c>
      <c r="AZ2859" t="s">
        <v>88</v>
      </c>
      <c r="BA2859" t="s">
        <v>88</v>
      </c>
      <c r="BB2859" t="s">
        <v>88</v>
      </c>
      <c r="BC2859" t="s">
        <v>88</v>
      </c>
      <c r="BD2859" t="s">
        <v>88</v>
      </c>
      <c r="BE2859" t="s">
        <v>88</v>
      </c>
    </row>
    <row r="2860" spans="1:57">
      <c r="A2860" t="s">
        <v>5936</v>
      </c>
      <c r="B2860" t="s">
        <v>80</v>
      </c>
      <c r="C2860" t="s">
        <v>5901</v>
      </c>
      <c r="D2860" t="s">
        <v>82</v>
      </c>
      <c r="E2860" s="2" t="str">
        <f>HYPERLINK("capsilon://?command=openfolder&amp;siteaddress=FAM.docvelocity-na8.net&amp;folderid=FXB7AB5248-E0F0-D6FA-19B7-FB2322B0EC55","FX21111082")</f>
        <v>FX21111082</v>
      </c>
      <c r="F2860" t="s">
        <v>19</v>
      </c>
      <c r="G2860" t="s">
        <v>19</v>
      </c>
      <c r="H2860" t="s">
        <v>83</v>
      </c>
      <c r="I2860" t="s">
        <v>5902</v>
      </c>
      <c r="J2860">
        <v>347</v>
      </c>
      <c r="K2860" t="s">
        <v>85</v>
      </c>
      <c r="L2860" t="s">
        <v>86</v>
      </c>
      <c r="M2860" t="s">
        <v>87</v>
      </c>
      <c r="N2860">
        <v>2</v>
      </c>
      <c r="O2860" s="1">
        <v>44503.289606481485</v>
      </c>
      <c r="P2860" s="1">
        <v>44503.470347222225</v>
      </c>
      <c r="Q2860">
        <v>9239</v>
      </c>
      <c r="R2860">
        <v>6377</v>
      </c>
      <c r="S2860" t="b">
        <v>0</v>
      </c>
      <c r="T2860" t="s">
        <v>88</v>
      </c>
      <c r="U2860" t="b">
        <v>1</v>
      </c>
      <c r="V2860" t="s">
        <v>393</v>
      </c>
      <c r="W2860" s="1">
        <v>44503.329097222224</v>
      </c>
      <c r="X2860">
        <v>3374</v>
      </c>
      <c r="Y2860">
        <v>353</v>
      </c>
      <c r="Z2860">
        <v>0</v>
      </c>
      <c r="AA2860">
        <v>353</v>
      </c>
      <c r="AB2860">
        <v>42</v>
      </c>
      <c r="AC2860">
        <v>205</v>
      </c>
      <c r="AD2860">
        <v>-6</v>
      </c>
      <c r="AE2860">
        <v>0</v>
      </c>
      <c r="AF2860">
        <v>0</v>
      </c>
      <c r="AG2860">
        <v>0</v>
      </c>
      <c r="AH2860" t="s">
        <v>99</v>
      </c>
      <c r="AI2860" s="1">
        <v>44503.470347222225</v>
      </c>
      <c r="AJ2860">
        <v>2969</v>
      </c>
      <c r="AK2860">
        <v>8</v>
      </c>
      <c r="AL2860">
        <v>0</v>
      </c>
      <c r="AM2860">
        <v>8</v>
      </c>
      <c r="AN2860">
        <v>21</v>
      </c>
      <c r="AO2860">
        <v>8</v>
      </c>
      <c r="AP2860">
        <v>-14</v>
      </c>
      <c r="AQ2860">
        <v>0</v>
      </c>
      <c r="AR2860">
        <v>0</v>
      </c>
      <c r="AS2860">
        <v>0</v>
      </c>
      <c r="AT2860" t="s">
        <v>88</v>
      </c>
      <c r="AU2860" t="s">
        <v>88</v>
      </c>
      <c r="AV2860" t="s">
        <v>88</v>
      </c>
      <c r="AW2860" t="s">
        <v>88</v>
      </c>
      <c r="AX2860" t="s">
        <v>88</v>
      </c>
      <c r="AY2860" t="s">
        <v>88</v>
      </c>
      <c r="AZ2860" t="s">
        <v>88</v>
      </c>
      <c r="BA2860" t="s">
        <v>88</v>
      </c>
      <c r="BB2860" t="s">
        <v>88</v>
      </c>
      <c r="BC2860" t="s">
        <v>88</v>
      </c>
      <c r="BD2860" t="s">
        <v>88</v>
      </c>
      <c r="BE2860" t="s">
        <v>88</v>
      </c>
    </row>
    <row r="2861" spans="1:57">
      <c r="A2861" t="s">
        <v>5937</v>
      </c>
      <c r="B2861" t="s">
        <v>80</v>
      </c>
      <c r="C2861" t="s">
        <v>5904</v>
      </c>
      <c r="D2861" t="s">
        <v>82</v>
      </c>
      <c r="E2861" s="2" t="str">
        <f>HYPERLINK("capsilon://?command=openfolder&amp;siteaddress=FAM.docvelocity-na8.net&amp;folderid=FXE2072B4F-AE48-0B2E-DA33-6B12D452925B","FX21111164")</f>
        <v>FX21111164</v>
      </c>
      <c r="F2861" t="s">
        <v>19</v>
      </c>
      <c r="G2861" t="s">
        <v>19</v>
      </c>
      <c r="H2861" t="s">
        <v>83</v>
      </c>
      <c r="I2861" t="s">
        <v>5905</v>
      </c>
      <c r="J2861">
        <v>103</v>
      </c>
      <c r="K2861" t="s">
        <v>85</v>
      </c>
      <c r="L2861" t="s">
        <v>86</v>
      </c>
      <c r="M2861" t="s">
        <v>87</v>
      </c>
      <c r="N2861">
        <v>2</v>
      </c>
      <c r="O2861" s="1">
        <v>44503.290613425925</v>
      </c>
      <c r="P2861" s="1">
        <v>44503.443599537037</v>
      </c>
      <c r="Q2861">
        <v>11799</v>
      </c>
      <c r="R2861">
        <v>1419</v>
      </c>
      <c r="S2861" t="b">
        <v>0</v>
      </c>
      <c r="T2861" t="s">
        <v>88</v>
      </c>
      <c r="U2861" t="b">
        <v>1</v>
      </c>
      <c r="V2861" t="s">
        <v>153</v>
      </c>
      <c r="W2861" s="1">
        <v>44503.296967592592</v>
      </c>
      <c r="X2861">
        <v>413</v>
      </c>
      <c r="Y2861">
        <v>86</v>
      </c>
      <c r="Z2861">
        <v>0</v>
      </c>
      <c r="AA2861">
        <v>86</v>
      </c>
      <c r="AB2861">
        <v>0</v>
      </c>
      <c r="AC2861">
        <v>13</v>
      </c>
      <c r="AD2861">
        <v>17</v>
      </c>
      <c r="AE2861">
        <v>0</v>
      </c>
      <c r="AF2861">
        <v>0</v>
      </c>
      <c r="AG2861">
        <v>0</v>
      </c>
      <c r="AH2861" t="s">
        <v>118</v>
      </c>
      <c r="AI2861" s="1">
        <v>44503.443599537037</v>
      </c>
      <c r="AJ2861">
        <v>998</v>
      </c>
      <c r="AK2861">
        <v>1</v>
      </c>
      <c r="AL2861">
        <v>0</v>
      </c>
      <c r="AM2861">
        <v>1</v>
      </c>
      <c r="AN2861">
        <v>0</v>
      </c>
      <c r="AO2861">
        <v>1</v>
      </c>
      <c r="AP2861">
        <v>16</v>
      </c>
      <c r="AQ2861">
        <v>0</v>
      </c>
      <c r="AR2861">
        <v>0</v>
      </c>
      <c r="AS2861">
        <v>0</v>
      </c>
      <c r="AT2861" t="s">
        <v>88</v>
      </c>
      <c r="AU2861" t="s">
        <v>88</v>
      </c>
      <c r="AV2861" t="s">
        <v>88</v>
      </c>
      <c r="AW2861" t="s">
        <v>88</v>
      </c>
      <c r="AX2861" t="s">
        <v>88</v>
      </c>
      <c r="AY2861" t="s">
        <v>88</v>
      </c>
      <c r="AZ2861" t="s">
        <v>88</v>
      </c>
      <c r="BA2861" t="s">
        <v>88</v>
      </c>
      <c r="BB2861" t="s">
        <v>88</v>
      </c>
      <c r="BC2861" t="s">
        <v>88</v>
      </c>
      <c r="BD2861" t="s">
        <v>88</v>
      </c>
      <c r="BE2861" t="s">
        <v>88</v>
      </c>
    </row>
    <row r="2862" spans="1:57">
      <c r="A2862" t="s">
        <v>5938</v>
      </c>
      <c r="B2862" t="s">
        <v>80</v>
      </c>
      <c r="C2862" t="s">
        <v>5907</v>
      </c>
      <c r="D2862" t="s">
        <v>82</v>
      </c>
      <c r="E2862" s="2" t="str">
        <f>HYPERLINK("capsilon://?command=openfolder&amp;siteaddress=FAM.docvelocity-na8.net&amp;folderid=FX6893138E-C54C-70FD-1D05-EFE43F0A4E25","FX21111204")</f>
        <v>FX21111204</v>
      </c>
      <c r="F2862" t="s">
        <v>19</v>
      </c>
      <c r="G2862" t="s">
        <v>19</v>
      </c>
      <c r="H2862" t="s">
        <v>83</v>
      </c>
      <c r="I2862" t="s">
        <v>5908</v>
      </c>
      <c r="J2862">
        <v>511</v>
      </c>
      <c r="K2862" t="s">
        <v>85</v>
      </c>
      <c r="L2862" t="s">
        <v>86</v>
      </c>
      <c r="M2862" t="s">
        <v>87</v>
      </c>
      <c r="N2862">
        <v>2</v>
      </c>
      <c r="O2862" s="1">
        <v>44503.295555555553</v>
      </c>
      <c r="P2862" s="1">
        <v>44503.529409722221</v>
      </c>
      <c r="Q2862">
        <v>7848</v>
      </c>
      <c r="R2862">
        <v>12357</v>
      </c>
      <c r="S2862" t="b">
        <v>0</v>
      </c>
      <c r="T2862" t="s">
        <v>88</v>
      </c>
      <c r="U2862" t="b">
        <v>1</v>
      </c>
      <c r="V2862" t="s">
        <v>388</v>
      </c>
      <c r="W2862" s="1">
        <v>44503.366979166669</v>
      </c>
      <c r="X2862">
        <v>4607</v>
      </c>
      <c r="Y2862">
        <v>785</v>
      </c>
      <c r="Z2862">
        <v>0</v>
      </c>
      <c r="AA2862">
        <v>785</v>
      </c>
      <c r="AB2862">
        <v>0</v>
      </c>
      <c r="AC2862">
        <v>632</v>
      </c>
      <c r="AD2862">
        <v>-274</v>
      </c>
      <c r="AE2862">
        <v>0</v>
      </c>
      <c r="AF2862">
        <v>0</v>
      </c>
      <c r="AG2862">
        <v>0</v>
      </c>
      <c r="AH2862" t="s">
        <v>106</v>
      </c>
      <c r="AI2862" s="1">
        <v>44503.529409722221</v>
      </c>
      <c r="AJ2862">
        <v>6950</v>
      </c>
      <c r="AK2862">
        <v>8</v>
      </c>
      <c r="AL2862">
        <v>0</v>
      </c>
      <c r="AM2862">
        <v>8</v>
      </c>
      <c r="AN2862">
        <v>0</v>
      </c>
      <c r="AO2862">
        <v>9</v>
      </c>
      <c r="AP2862">
        <v>-282</v>
      </c>
      <c r="AQ2862">
        <v>0</v>
      </c>
      <c r="AR2862">
        <v>0</v>
      </c>
      <c r="AS2862">
        <v>0</v>
      </c>
      <c r="AT2862" t="s">
        <v>88</v>
      </c>
      <c r="AU2862" t="s">
        <v>88</v>
      </c>
      <c r="AV2862" t="s">
        <v>88</v>
      </c>
      <c r="AW2862" t="s">
        <v>88</v>
      </c>
      <c r="AX2862" t="s">
        <v>88</v>
      </c>
      <c r="AY2862" t="s">
        <v>88</v>
      </c>
      <c r="AZ2862" t="s">
        <v>88</v>
      </c>
      <c r="BA2862" t="s">
        <v>88</v>
      </c>
      <c r="BB2862" t="s">
        <v>88</v>
      </c>
      <c r="BC2862" t="s">
        <v>88</v>
      </c>
      <c r="BD2862" t="s">
        <v>88</v>
      </c>
      <c r="BE2862" t="s">
        <v>88</v>
      </c>
    </row>
    <row r="2863" spans="1:57">
      <c r="A2863" t="s">
        <v>5939</v>
      </c>
      <c r="B2863" t="s">
        <v>80</v>
      </c>
      <c r="C2863" t="s">
        <v>5910</v>
      </c>
      <c r="D2863" t="s">
        <v>82</v>
      </c>
      <c r="E2863" s="2" t="str">
        <f>HYPERLINK("capsilon://?command=openfolder&amp;siteaddress=FAM.docvelocity-na8.net&amp;folderid=FX20230B6B-6841-B555-D9B2-4EB8F210857D","FX21111049")</f>
        <v>FX21111049</v>
      </c>
      <c r="F2863" t="s">
        <v>19</v>
      </c>
      <c r="G2863" t="s">
        <v>19</v>
      </c>
      <c r="H2863" t="s">
        <v>83</v>
      </c>
      <c r="I2863" t="s">
        <v>5911</v>
      </c>
      <c r="J2863">
        <v>306</v>
      </c>
      <c r="K2863" t="s">
        <v>85</v>
      </c>
      <c r="L2863" t="s">
        <v>86</v>
      </c>
      <c r="M2863" t="s">
        <v>87</v>
      </c>
      <c r="N2863">
        <v>2</v>
      </c>
      <c r="O2863" s="1">
        <v>44503.304189814815</v>
      </c>
      <c r="P2863" s="1">
        <v>44503.49046296296</v>
      </c>
      <c r="Q2863">
        <v>13618</v>
      </c>
      <c r="R2863">
        <v>2476</v>
      </c>
      <c r="S2863" t="b">
        <v>0</v>
      </c>
      <c r="T2863" t="s">
        <v>88</v>
      </c>
      <c r="U2863" t="b">
        <v>1</v>
      </c>
      <c r="V2863" t="s">
        <v>153</v>
      </c>
      <c r="W2863" s="1">
        <v>44503.32508101852</v>
      </c>
      <c r="X2863">
        <v>1489</v>
      </c>
      <c r="Y2863">
        <v>284</v>
      </c>
      <c r="Z2863">
        <v>0</v>
      </c>
      <c r="AA2863">
        <v>284</v>
      </c>
      <c r="AB2863">
        <v>54</v>
      </c>
      <c r="AC2863">
        <v>165</v>
      </c>
      <c r="AD2863">
        <v>22</v>
      </c>
      <c r="AE2863">
        <v>0</v>
      </c>
      <c r="AF2863">
        <v>0</v>
      </c>
      <c r="AG2863">
        <v>0</v>
      </c>
      <c r="AH2863" t="s">
        <v>118</v>
      </c>
      <c r="AI2863" s="1">
        <v>44503.49046296296</v>
      </c>
      <c r="AJ2863">
        <v>942</v>
      </c>
      <c r="AK2863">
        <v>1</v>
      </c>
      <c r="AL2863">
        <v>0</v>
      </c>
      <c r="AM2863">
        <v>1</v>
      </c>
      <c r="AN2863">
        <v>27</v>
      </c>
      <c r="AO2863">
        <v>1</v>
      </c>
      <c r="AP2863">
        <v>21</v>
      </c>
      <c r="AQ2863">
        <v>0</v>
      </c>
      <c r="AR2863">
        <v>0</v>
      </c>
      <c r="AS2863">
        <v>0</v>
      </c>
      <c r="AT2863" t="s">
        <v>88</v>
      </c>
      <c r="AU2863" t="s">
        <v>88</v>
      </c>
      <c r="AV2863" t="s">
        <v>88</v>
      </c>
      <c r="AW2863" t="s">
        <v>88</v>
      </c>
      <c r="AX2863" t="s">
        <v>88</v>
      </c>
      <c r="AY2863" t="s">
        <v>88</v>
      </c>
      <c r="AZ2863" t="s">
        <v>88</v>
      </c>
      <c r="BA2863" t="s">
        <v>88</v>
      </c>
      <c r="BB2863" t="s">
        <v>88</v>
      </c>
      <c r="BC2863" t="s">
        <v>88</v>
      </c>
      <c r="BD2863" t="s">
        <v>88</v>
      </c>
      <c r="BE2863" t="s">
        <v>88</v>
      </c>
    </row>
    <row r="2864" spans="1:57">
      <c r="A2864" t="s">
        <v>5940</v>
      </c>
      <c r="B2864" t="s">
        <v>80</v>
      </c>
      <c r="C2864" t="s">
        <v>454</v>
      </c>
      <c r="D2864" t="s">
        <v>82</v>
      </c>
      <c r="E2864" s="2" t="str">
        <f>HYPERLINK("capsilon://?command=openfolder&amp;siteaddress=FAM.docvelocity-na8.net&amp;folderid=FXE0002EC9-5519-92C0-2C83-BA8193CBB51E","FX2111889")</f>
        <v>FX2111889</v>
      </c>
      <c r="F2864" t="s">
        <v>19</v>
      </c>
      <c r="G2864" t="s">
        <v>19</v>
      </c>
      <c r="H2864" t="s">
        <v>83</v>
      </c>
      <c r="I2864" t="s">
        <v>5913</v>
      </c>
      <c r="J2864">
        <v>52</v>
      </c>
      <c r="K2864" t="s">
        <v>85</v>
      </c>
      <c r="L2864" t="s">
        <v>86</v>
      </c>
      <c r="M2864" t="s">
        <v>87</v>
      </c>
      <c r="N2864">
        <v>2</v>
      </c>
      <c r="O2864" s="1">
        <v>44503.310104166667</v>
      </c>
      <c r="P2864" s="1">
        <v>44503.494317129633</v>
      </c>
      <c r="Q2864">
        <v>15372</v>
      </c>
      <c r="R2864">
        <v>544</v>
      </c>
      <c r="S2864" t="b">
        <v>0</v>
      </c>
      <c r="T2864" t="s">
        <v>88</v>
      </c>
      <c r="U2864" t="b">
        <v>1</v>
      </c>
      <c r="V2864" t="s">
        <v>190</v>
      </c>
      <c r="W2864" s="1">
        <v>44503.31422453704</v>
      </c>
      <c r="X2864">
        <v>212</v>
      </c>
      <c r="Y2864">
        <v>42</v>
      </c>
      <c r="Z2864">
        <v>0</v>
      </c>
      <c r="AA2864">
        <v>42</v>
      </c>
      <c r="AB2864">
        <v>0</v>
      </c>
      <c r="AC2864">
        <v>5</v>
      </c>
      <c r="AD2864">
        <v>10</v>
      </c>
      <c r="AE2864">
        <v>0</v>
      </c>
      <c r="AF2864">
        <v>0</v>
      </c>
      <c r="AG2864">
        <v>0</v>
      </c>
      <c r="AH2864" t="s">
        <v>118</v>
      </c>
      <c r="AI2864" s="1">
        <v>44503.494317129633</v>
      </c>
      <c r="AJ2864">
        <v>332</v>
      </c>
      <c r="AK2864">
        <v>3</v>
      </c>
      <c r="AL2864">
        <v>0</v>
      </c>
      <c r="AM2864">
        <v>3</v>
      </c>
      <c r="AN2864">
        <v>0</v>
      </c>
      <c r="AO2864">
        <v>3</v>
      </c>
      <c r="AP2864">
        <v>7</v>
      </c>
      <c r="AQ2864">
        <v>0</v>
      </c>
      <c r="AR2864">
        <v>0</v>
      </c>
      <c r="AS2864">
        <v>0</v>
      </c>
      <c r="AT2864" t="s">
        <v>88</v>
      </c>
      <c r="AU2864" t="s">
        <v>88</v>
      </c>
      <c r="AV2864" t="s">
        <v>88</v>
      </c>
      <c r="AW2864" t="s">
        <v>88</v>
      </c>
      <c r="AX2864" t="s">
        <v>88</v>
      </c>
      <c r="AY2864" t="s">
        <v>88</v>
      </c>
      <c r="AZ2864" t="s">
        <v>88</v>
      </c>
      <c r="BA2864" t="s">
        <v>88</v>
      </c>
      <c r="BB2864" t="s">
        <v>88</v>
      </c>
      <c r="BC2864" t="s">
        <v>88</v>
      </c>
      <c r="BD2864" t="s">
        <v>88</v>
      </c>
      <c r="BE2864" t="s">
        <v>88</v>
      </c>
    </row>
    <row r="2865" spans="1:57">
      <c r="A2865" t="s">
        <v>5941</v>
      </c>
      <c r="B2865" t="s">
        <v>80</v>
      </c>
      <c r="C2865" t="s">
        <v>5918</v>
      </c>
      <c r="D2865" t="s">
        <v>82</v>
      </c>
      <c r="E2865" s="2" t="str">
        <f>HYPERLINK("capsilon://?command=openfolder&amp;siteaddress=FAM.docvelocity-na8.net&amp;folderid=FX007FF4BF-45C0-3661-8E49-41A0CF25833E","FX211012978")</f>
        <v>FX211012978</v>
      </c>
      <c r="F2865" t="s">
        <v>19</v>
      </c>
      <c r="G2865" t="s">
        <v>19</v>
      </c>
      <c r="H2865" t="s">
        <v>83</v>
      </c>
      <c r="I2865" t="s">
        <v>5919</v>
      </c>
      <c r="J2865">
        <v>226</v>
      </c>
      <c r="K2865" t="s">
        <v>85</v>
      </c>
      <c r="L2865" t="s">
        <v>86</v>
      </c>
      <c r="M2865" t="s">
        <v>87</v>
      </c>
      <c r="N2865">
        <v>2</v>
      </c>
      <c r="O2865" s="1">
        <v>44503.314062500001</v>
      </c>
      <c r="P2865" s="1">
        <v>44503.50072916667</v>
      </c>
      <c r="Q2865">
        <v>13476</v>
      </c>
      <c r="R2865">
        <v>2652</v>
      </c>
      <c r="S2865" t="b">
        <v>0</v>
      </c>
      <c r="T2865" t="s">
        <v>88</v>
      </c>
      <c r="U2865" t="b">
        <v>1</v>
      </c>
      <c r="V2865" t="s">
        <v>98</v>
      </c>
      <c r="W2865" s="1">
        <v>44503.339224537034</v>
      </c>
      <c r="X2865">
        <v>2093</v>
      </c>
      <c r="Y2865">
        <v>174</v>
      </c>
      <c r="Z2865">
        <v>0</v>
      </c>
      <c r="AA2865">
        <v>174</v>
      </c>
      <c r="AB2865">
        <v>0</v>
      </c>
      <c r="AC2865">
        <v>129</v>
      </c>
      <c r="AD2865">
        <v>52</v>
      </c>
      <c r="AE2865">
        <v>0</v>
      </c>
      <c r="AF2865">
        <v>0</v>
      </c>
      <c r="AG2865">
        <v>0</v>
      </c>
      <c r="AH2865" t="s">
        <v>118</v>
      </c>
      <c r="AI2865" s="1">
        <v>44503.50072916667</v>
      </c>
      <c r="AJ2865">
        <v>553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52</v>
      </c>
      <c r="AQ2865">
        <v>0</v>
      </c>
      <c r="AR2865">
        <v>0</v>
      </c>
      <c r="AS2865">
        <v>0</v>
      </c>
      <c r="AT2865" t="s">
        <v>88</v>
      </c>
      <c r="AU2865" t="s">
        <v>88</v>
      </c>
      <c r="AV2865" t="s">
        <v>88</v>
      </c>
      <c r="AW2865" t="s">
        <v>88</v>
      </c>
      <c r="AX2865" t="s">
        <v>88</v>
      </c>
      <c r="AY2865" t="s">
        <v>88</v>
      </c>
      <c r="AZ2865" t="s">
        <v>88</v>
      </c>
      <c r="BA2865" t="s">
        <v>88</v>
      </c>
      <c r="BB2865" t="s">
        <v>88</v>
      </c>
      <c r="BC2865" t="s">
        <v>88</v>
      </c>
      <c r="BD2865" t="s">
        <v>88</v>
      </c>
      <c r="BE2865" t="s">
        <v>88</v>
      </c>
    </row>
    <row r="2866" spans="1:57">
      <c r="A2866" t="s">
        <v>5942</v>
      </c>
      <c r="B2866" t="s">
        <v>80</v>
      </c>
      <c r="C2866" t="s">
        <v>5921</v>
      </c>
      <c r="D2866" t="s">
        <v>82</v>
      </c>
      <c r="E2866" s="2" t="str">
        <f>HYPERLINK("capsilon://?command=openfolder&amp;siteaddress=FAM.docvelocity-na8.net&amp;folderid=FXF42502A6-24E7-9D4A-508B-E1A3803B198F","FX211012221")</f>
        <v>FX211012221</v>
      </c>
      <c r="F2866" t="s">
        <v>19</v>
      </c>
      <c r="G2866" t="s">
        <v>19</v>
      </c>
      <c r="H2866" t="s">
        <v>83</v>
      </c>
      <c r="I2866" t="s">
        <v>5926</v>
      </c>
      <c r="J2866">
        <v>340</v>
      </c>
      <c r="K2866" t="s">
        <v>85</v>
      </c>
      <c r="L2866" t="s">
        <v>86</v>
      </c>
      <c r="M2866" t="s">
        <v>87</v>
      </c>
      <c r="N2866">
        <v>2</v>
      </c>
      <c r="O2866" s="1">
        <v>44503.322094907409</v>
      </c>
      <c r="P2866" s="1">
        <v>44503.512569444443</v>
      </c>
      <c r="Q2866">
        <v>13037</v>
      </c>
      <c r="R2866">
        <v>3420</v>
      </c>
      <c r="S2866" t="b">
        <v>0</v>
      </c>
      <c r="T2866" t="s">
        <v>88</v>
      </c>
      <c r="U2866" t="b">
        <v>1</v>
      </c>
      <c r="V2866" t="s">
        <v>89</v>
      </c>
      <c r="W2866" s="1">
        <v>44503.350601851853</v>
      </c>
      <c r="X2866">
        <v>2398</v>
      </c>
      <c r="Y2866">
        <v>311</v>
      </c>
      <c r="Z2866">
        <v>0</v>
      </c>
      <c r="AA2866">
        <v>311</v>
      </c>
      <c r="AB2866">
        <v>0</v>
      </c>
      <c r="AC2866">
        <v>243</v>
      </c>
      <c r="AD2866">
        <v>29</v>
      </c>
      <c r="AE2866">
        <v>0</v>
      </c>
      <c r="AF2866">
        <v>0</v>
      </c>
      <c r="AG2866">
        <v>0</v>
      </c>
      <c r="AH2866" t="s">
        <v>118</v>
      </c>
      <c r="AI2866" s="1">
        <v>44503.512569444443</v>
      </c>
      <c r="AJ2866">
        <v>1022</v>
      </c>
      <c r="AK2866">
        <v>2</v>
      </c>
      <c r="AL2866">
        <v>0</v>
      </c>
      <c r="AM2866">
        <v>2</v>
      </c>
      <c r="AN2866">
        <v>0</v>
      </c>
      <c r="AO2866">
        <v>2</v>
      </c>
      <c r="AP2866">
        <v>27</v>
      </c>
      <c r="AQ2866">
        <v>0</v>
      </c>
      <c r="AR2866">
        <v>0</v>
      </c>
      <c r="AS2866">
        <v>0</v>
      </c>
      <c r="AT2866" t="s">
        <v>88</v>
      </c>
      <c r="AU2866" t="s">
        <v>88</v>
      </c>
      <c r="AV2866" t="s">
        <v>88</v>
      </c>
      <c r="AW2866" t="s">
        <v>88</v>
      </c>
      <c r="AX2866" t="s">
        <v>88</v>
      </c>
      <c r="AY2866" t="s">
        <v>88</v>
      </c>
      <c r="AZ2866" t="s">
        <v>88</v>
      </c>
      <c r="BA2866" t="s">
        <v>88</v>
      </c>
      <c r="BB2866" t="s">
        <v>88</v>
      </c>
      <c r="BC2866" t="s">
        <v>88</v>
      </c>
      <c r="BD2866" t="s">
        <v>88</v>
      </c>
      <c r="BE2866" t="s">
        <v>88</v>
      </c>
    </row>
    <row r="2867" spans="1:57">
      <c r="A2867" t="s">
        <v>5943</v>
      </c>
      <c r="B2867" t="s">
        <v>80</v>
      </c>
      <c r="C2867" t="s">
        <v>5928</v>
      </c>
      <c r="D2867" t="s">
        <v>82</v>
      </c>
      <c r="E2867" s="2" t="str">
        <f>HYPERLINK("capsilon://?command=openfolder&amp;siteaddress=FAM.docvelocity-na8.net&amp;folderid=FX59408387-BC35-8644-5D9B-DDBC35E11DD5","FX211012976")</f>
        <v>FX211012976</v>
      </c>
      <c r="F2867" t="s">
        <v>19</v>
      </c>
      <c r="G2867" t="s">
        <v>19</v>
      </c>
      <c r="H2867" t="s">
        <v>83</v>
      </c>
      <c r="I2867" t="s">
        <v>5929</v>
      </c>
      <c r="J2867">
        <v>384</v>
      </c>
      <c r="K2867" t="s">
        <v>85</v>
      </c>
      <c r="L2867" t="s">
        <v>86</v>
      </c>
      <c r="M2867" t="s">
        <v>87</v>
      </c>
      <c r="N2867">
        <v>2</v>
      </c>
      <c r="O2867" s="1">
        <v>44503.32953703704</v>
      </c>
      <c r="P2867" s="1">
        <v>44503.537187499998</v>
      </c>
      <c r="Q2867">
        <v>13677</v>
      </c>
      <c r="R2867">
        <v>4264</v>
      </c>
      <c r="S2867" t="b">
        <v>0</v>
      </c>
      <c r="T2867" t="s">
        <v>88</v>
      </c>
      <c r="U2867" t="b">
        <v>1</v>
      </c>
      <c r="V2867" t="s">
        <v>98</v>
      </c>
      <c r="W2867" s="1">
        <v>44503.377187500002</v>
      </c>
      <c r="X2867">
        <v>3279</v>
      </c>
      <c r="Y2867">
        <v>426</v>
      </c>
      <c r="Z2867">
        <v>0</v>
      </c>
      <c r="AA2867">
        <v>426</v>
      </c>
      <c r="AB2867">
        <v>0</v>
      </c>
      <c r="AC2867">
        <v>334</v>
      </c>
      <c r="AD2867">
        <v>-42</v>
      </c>
      <c r="AE2867">
        <v>0</v>
      </c>
      <c r="AF2867">
        <v>0</v>
      </c>
      <c r="AG2867">
        <v>0</v>
      </c>
      <c r="AH2867" t="s">
        <v>118</v>
      </c>
      <c r="AI2867" s="1">
        <v>44503.537187499998</v>
      </c>
      <c r="AJ2867">
        <v>947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-42</v>
      </c>
      <c r="AQ2867">
        <v>0</v>
      </c>
      <c r="AR2867">
        <v>0</v>
      </c>
      <c r="AS2867">
        <v>0</v>
      </c>
      <c r="AT2867" t="s">
        <v>88</v>
      </c>
      <c r="AU2867" t="s">
        <v>88</v>
      </c>
      <c r="AV2867" t="s">
        <v>88</v>
      </c>
      <c r="AW2867" t="s">
        <v>88</v>
      </c>
      <c r="AX2867" t="s">
        <v>88</v>
      </c>
      <c r="AY2867" t="s">
        <v>88</v>
      </c>
      <c r="AZ2867" t="s">
        <v>88</v>
      </c>
      <c r="BA2867" t="s">
        <v>88</v>
      </c>
      <c r="BB2867" t="s">
        <v>88</v>
      </c>
      <c r="BC2867" t="s">
        <v>88</v>
      </c>
      <c r="BD2867" t="s">
        <v>88</v>
      </c>
      <c r="BE2867" t="s">
        <v>88</v>
      </c>
    </row>
    <row r="2868" spans="1:57">
      <c r="A2868" t="s">
        <v>5944</v>
      </c>
      <c r="B2868" t="s">
        <v>80</v>
      </c>
      <c r="C2868" t="s">
        <v>226</v>
      </c>
      <c r="D2868" t="s">
        <v>82</v>
      </c>
      <c r="E2868" s="2" t="str">
        <f>HYPERLINK("capsilon://?command=openfolder&amp;siteaddress=FAM.docvelocity-na8.net&amp;folderid=FX24658558-B01B-FA97-05B5-6C5CB6B251BE","FX2111638")</f>
        <v>FX2111638</v>
      </c>
      <c r="F2868" t="s">
        <v>19</v>
      </c>
      <c r="G2868" t="s">
        <v>19</v>
      </c>
      <c r="H2868" t="s">
        <v>83</v>
      </c>
      <c r="I2868" t="s">
        <v>227</v>
      </c>
      <c r="J2868">
        <v>226</v>
      </c>
      <c r="K2868" t="s">
        <v>85</v>
      </c>
      <c r="L2868" t="s">
        <v>86</v>
      </c>
      <c r="M2868" t="s">
        <v>87</v>
      </c>
      <c r="N2868">
        <v>1</v>
      </c>
      <c r="O2868" s="1">
        <v>44503.38590277778</v>
      </c>
      <c r="P2868" s="1">
        <v>44503.555949074071</v>
      </c>
      <c r="Q2868">
        <v>12403</v>
      </c>
      <c r="R2868">
        <v>2289</v>
      </c>
      <c r="S2868" t="b">
        <v>0</v>
      </c>
      <c r="T2868" t="s">
        <v>88</v>
      </c>
      <c r="U2868" t="b">
        <v>0</v>
      </c>
      <c r="V2868" t="s">
        <v>94</v>
      </c>
      <c r="W2868" s="1">
        <v>44503.555949074071</v>
      </c>
      <c r="X2868">
        <v>717</v>
      </c>
      <c r="Y2868">
        <v>21</v>
      </c>
      <c r="Z2868">
        <v>0</v>
      </c>
      <c r="AA2868">
        <v>21</v>
      </c>
      <c r="AB2868">
        <v>0</v>
      </c>
      <c r="AC2868">
        <v>0</v>
      </c>
      <c r="AD2868">
        <v>205</v>
      </c>
      <c r="AE2868">
        <v>187</v>
      </c>
      <c r="AF2868">
        <v>0</v>
      </c>
      <c r="AG2868">
        <v>10</v>
      </c>
      <c r="AH2868" t="s">
        <v>88</v>
      </c>
      <c r="AI2868" t="s">
        <v>88</v>
      </c>
      <c r="AJ2868" t="s">
        <v>88</v>
      </c>
      <c r="AK2868" t="s">
        <v>88</v>
      </c>
      <c r="AL2868" t="s">
        <v>88</v>
      </c>
      <c r="AM2868" t="s">
        <v>88</v>
      </c>
      <c r="AN2868" t="s">
        <v>88</v>
      </c>
      <c r="AO2868" t="s">
        <v>88</v>
      </c>
      <c r="AP2868" t="s">
        <v>88</v>
      </c>
      <c r="AQ2868" t="s">
        <v>88</v>
      </c>
      <c r="AR2868" t="s">
        <v>88</v>
      </c>
      <c r="AS2868" t="s">
        <v>88</v>
      </c>
      <c r="AT2868" t="s">
        <v>88</v>
      </c>
      <c r="AU2868" t="s">
        <v>88</v>
      </c>
      <c r="AV2868" t="s">
        <v>88</v>
      </c>
      <c r="AW2868" t="s">
        <v>88</v>
      </c>
      <c r="AX2868" t="s">
        <v>88</v>
      </c>
      <c r="AY2868" t="s">
        <v>88</v>
      </c>
      <c r="AZ2868" t="s">
        <v>88</v>
      </c>
      <c r="BA2868" t="s">
        <v>88</v>
      </c>
      <c r="BB2868" t="s">
        <v>88</v>
      </c>
      <c r="BC2868" t="s">
        <v>88</v>
      </c>
      <c r="BD2868" t="s">
        <v>88</v>
      </c>
      <c r="BE286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2021-11-30T16:00:03Z</dcterms:created>
  <dcterms:modified xsi:type="dcterms:W3CDTF">2021-12-08T10:34:49Z</dcterms:modified>
  <cp:category/>
  <cp:contentStatus/>
</cp:coreProperties>
</file>